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s177040" algorithmName="SHA-512" hashValue="8yyx0mzZY6qK6SukbEfE2+1YoBsYm7ulKhQwJHH/WxtzNkELIbnNgZCBF1yojuBBr9gGs5x48CVL4Ov+ltqQeg==" saltValue="nGsfwnPwmDhpY1KE/c4v4g==" spinCount="10000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AEP SPP Trans Formula Rates PSO SWE OKT SWT\2020 Projection\Filing 10-31-19 OPCOs\"/>
    </mc:Choice>
  </mc:AlternateContent>
  <bookViews>
    <workbookView xWindow="0" yWindow="150" windowWidth="19200" windowHeight="6585" tabRatio="864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5" r:id="rId71"/>
    <sheet name="S.069" sheetId="96" r:id="rId72"/>
    <sheet name="S.070" sheetId="97" r:id="rId73"/>
    <sheet name="S.071" sheetId="98" r:id="rId74"/>
    <sheet name="S.072" sheetId="99" r:id="rId75"/>
    <sheet name="S.073" sheetId="100" r:id="rId76"/>
    <sheet name="S.074" sheetId="101" r:id="rId77"/>
    <sheet name="S.xyz - blank" sheetId="13" r:id="rId78"/>
  </sheets>
  <externalReferences>
    <externalReference r:id="rId79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0">S.068!$A$1:$P$165</definedName>
    <definedName name="_xlnm.Print_Area" localSheetId="71">S.069!$A$1:$P$165</definedName>
    <definedName name="_xlnm.Print_Area" localSheetId="72">S.070!$A$1:$P$165</definedName>
    <definedName name="_xlnm.Print_Area" localSheetId="73">S.071!$A$1:$P$165</definedName>
    <definedName name="_xlnm.Print_Area" localSheetId="77">'S.xyz - blank'!$A$1:$P$165</definedName>
    <definedName name="_xlnm.Print_Area" localSheetId="0">SWE.Sch.11.Rates!$A$1:$T$95</definedName>
    <definedName name="_xlnm.Print_Area" localSheetId="1">SWE.WS.F.BPU.ATRR.Projected!$A$1:$N$87</definedName>
    <definedName name="_xlnm.Print_Area" localSheetId="2">'SWE.WS.G.BPU.ATRR.True-up'!$A$1:$P$95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0">S.068!#REF!</definedName>
    <definedName name="_xlnm.Print_Titles" localSheetId="71">S.069!#REF!</definedName>
    <definedName name="_xlnm.Print_Titles" localSheetId="72">S.070!#REF!</definedName>
    <definedName name="_xlnm.Print_Titles" localSheetId="77">'S.xyz - blank'!#REF!</definedName>
    <definedName name="_xlnm.Print_Titles" localSheetId="0">SWE.Sch.11.Rates!$1:$17</definedName>
    <definedName name="_xlnm.Print_Titles" localSheetId="1">SWE.WS.F.BPU.ATRR.Projected!$1:$4</definedName>
    <definedName name="_xlnm.Print_Titles" localSheetId="2">'SWE.WS.G.BPU.ATRR.True-up'!$1:$4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62913"/>
</workbook>
</file>

<file path=xl/calcChain.xml><?xml version="1.0" encoding="utf-8"?>
<calcChain xmlns="http://schemas.openxmlformats.org/spreadsheetml/2006/main">
  <c r="W91" i="36" l="1"/>
  <c r="P91" i="36"/>
  <c r="L91" i="36"/>
  <c r="F17" i="101"/>
  <c r="P154" i="101"/>
  <c r="O154" i="101"/>
  <c r="M154" i="101"/>
  <c r="J154" i="101"/>
  <c r="P153" i="101"/>
  <c r="O153" i="101"/>
  <c r="M153" i="101"/>
  <c r="J153" i="101"/>
  <c r="P152" i="101"/>
  <c r="O152" i="101"/>
  <c r="M152" i="101"/>
  <c r="J152" i="101"/>
  <c r="P151" i="101"/>
  <c r="O151" i="101"/>
  <c r="M151" i="101"/>
  <c r="J151" i="101"/>
  <c r="P150" i="101"/>
  <c r="O150" i="101"/>
  <c r="M150" i="101"/>
  <c r="J150" i="101"/>
  <c r="P149" i="101"/>
  <c r="O149" i="101"/>
  <c r="M149" i="101"/>
  <c r="J149" i="101"/>
  <c r="P148" i="101"/>
  <c r="O148" i="101"/>
  <c r="M148" i="101"/>
  <c r="J148" i="101"/>
  <c r="P147" i="101"/>
  <c r="O147" i="101"/>
  <c r="M147" i="101"/>
  <c r="J147" i="101"/>
  <c r="P146" i="101"/>
  <c r="O146" i="101"/>
  <c r="M146" i="101"/>
  <c r="J146" i="101"/>
  <c r="P145" i="101"/>
  <c r="O145" i="101"/>
  <c r="M145" i="101"/>
  <c r="J145" i="101"/>
  <c r="P144" i="101"/>
  <c r="O144" i="101"/>
  <c r="M144" i="101"/>
  <c r="J144" i="101"/>
  <c r="P143" i="101"/>
  <c r="O143" i="101"/>
  <c r="M143" i="101"/>
  <c r="J143" i="101"/>
  <c r="P142" i="101"/>
  <c r="O142" i="101"/>
  <c r="M142" i="101"/>
  <c r="J142" i="101"/>
  <c r="P141" i="101"/>
  <c r="O141" i="101"/>
  <c r="M141" i="101"/>
  <c r="J141" i="101"/>
  <c r="P140" i="101"/>
  <c r="O140" i="101"/>
  <c r="M140" i="101"/>
  <c r="J140" i="101"/>
  <c r="P139" i="101"/>
  <c r="O139" i="101"/>
  <c r="M139" i="101"/>
  <c r="J139" i="101"/>
  <c r="P138" i="101"/>
  <c r="O138" i="101"/>
  <c r="M138" i="101"/>
  <c r="J138" i="101"/>
  <c r="P137" i="101"/>
  <c r="O137" i="101"/>
  <c r="M137" i="101"/>
  <c r="J137" i="101"/>
  <c r="P136" i="101"/>
  <c r="O136" i="101"/>
  <c r="M136" i="101"/>
  <c r="J136" i="101"/>
  <c r="P135" i="101"/>
  <c r="O135" i="101"/>
  <c r="M135" i="101"/>
  <c r="J135" i="101"/>
  <c r="P134" i="101"/>
  <c r="O134" i="101"/>
  <c r="M134" i="101"/>
  <c r="J134" i="101"/>
  <c r="P133" i="101"/>
  <c r="O133" i="101"/>
  <c r="M133" i="101"/>
  <c r="J133" i="101"/>
  <c r="P132" i="101"/>
  <c r="O132" i="101"/>
  <c r="M132" i="101"/>
  <c r="J132" i="101"/>
  <c r="P131" i="101"/>
  <c r="O131" i="101"/>
  <c r="M131" i="101"/>
  <c r="J131" i="101"/>
  <c r="O130" i="101"/>
  <c r="M130" i="101"/>
  <c r="O129" i="101"/>
  <c r="M129" i="101"/>
  <c r="O128" i="101"/>
  <c r="M128" i="101"/>
  <c r="O127" i="101"/>
  <c r="M127" i="101"/>
  <c r="O126" i="101"/>
  <c r="M126" i="101"/>
  <c r="O125" i="101"/>
  <c r="M125" i="101"/>
  <c r="O124" i="101"/>
  <c r="M124" i="101"/>
  <c r="O123" i="101"/>
  <c r="M123" i="101"/>
  <c r="O122" i="101"/>
  <c r="M122" i="101"/>
  <c r="O121" i="101"/>
  <c r="M121" i="101"/>
  <c r="O120" i="101"/>
  <c r="M120" i="101"/>
  <c r="O119" i="101"/>
  <c r="M119" i="101"/>
  <c r="O118" i="101"/>
  <c r="M118" i="101"/>
  <c r="O117" i="101"/>
  <c r="M117" i="101"/>
  <c r="O116" i="101"/>
  <c r="M116" i="101"/>
  <c r="O115" i="101"/>
  <c r="M115" i="101"/>
  <c r="O114" i="101"/>
  <c r="M114" i="101"/>
  <c r="O113" i="101"/>
  <c r="M113" i="101"/>
  <c r="O112" i="101"/>
  <c r="M112" i="101"/>
  <c r="O111" i="101"/>
  <c r="M111" i="101"/>
  <c r="O110" i="101"/>
  <c r="M110" i="101"/>
  <c r="O109" i="101"/>
  <c r="M109" i="101"/>
  <c r="O108" i="101"/>
  <c r="M108" i="101"/>
  <c r="O107" i="101"/>
  <c r="M107" i="101"/>
  <c r="O106" i="101"/>
  <c r="M106" i="101"/>
  <c r="O105" i="101"/>
  <c r="M105" i="101"/>
  <c r="O104" i="101"/>
  <c r="M104" i="101"/>
  <c r="O103" i="101"/>
  <c r="M103" i="101"/>
  <c r="O102" i="101"/>
  <c r="M102" i="101"/>
  <c r="O101" i="101"/>
  <c r="M101" i="101"/>
  <c r="O100" i="101"/>
  <c r="M100" i="101"/>
  <c r="O99" i="101"/>
  <c r="M99" i="101"/>
  <c r="D96" i="101"/>
  <c r="J95" i="101"/>
  <c r="D95" i="101"/>
  <c r="J94" i="101"/>
  <c r="D94" i="101"/>
  <c r="L93" i="101"/>
  <c r="J93" i="101"/>
  <c r="D93" i="101"/>
  <c r="J92" i="101"/>
  <c r="D92" i="101"/>
  <c r="J96" i="101" s="1"/>
  <c r="D91" i="101"/>
  <c r="D89" i="101"/>
  <c r="N88" i="101"/>
  <c r="M88" i="101"/>
  <c r="N87" i="101"/>
  <c r="M87" i="101"/>
  <c r="L86" i="101"/>
  <c r="N72" i="101"/>
  <c r="L72" i="101"/>
  <c r="N71" i="101"/>
  <c r="L71" i="101"/>
  <c r="N70" i="101"/>
  <c r="L70" i="101"/>
  <c r="N69" i="101"/>
  <c r="L69" i="101"/>
  <c r="N68" i="101"/>
  <c r="L68" i="101"/>
  <c r="N67" i="101"/>
  <c r="L67" i="101"/>
  <c r="N66" i="101"/>
  <c r="L66" i="101"/>
  <c r="N65" i="101"/>
  <c r="L65" i="101"/>
  <c r="N64" i="101"/>
  <c r="L64" i="101"/>
  <c r="N63" i="101"/>
  <c r="L63" i="101"/>
  <c r="N62" i="101"/>
  <c r="L62" i="101"/>
  <c r="N61" i="101"/>
  <c r="L61" i="101"/>
  <c r="N60" i="101"/>
  <c r="L60" i="101"/>
  <c r="N59" i="101"/>
  <c r="L59" i="101"/>
  <c r="N58" i="101"/>
  <c r="L58" i="101"/>
  <c r="N57" i="101"/>
  <c r="L57" i="101"/>
  <c r="N56" i="101"/>
  <c r="L56" i="101"/>
  <c r="N55" i="101"/>
  <c r="L55" i="101"/>
  <c r="N54" i="101"/>
  <c r="L54" i="101"/>
  <c r="N53" i="101"/>
  <c r="L53" i="101"/>
  <c r="N52" i="101"/>
  <c r="L52" i="101"/>
  <c r="N51" i="101"/>
  <c r="L51" i="101"/>
  <c r="N50" i="101"/>
  <c r="L50" i="101"/>
  <c r="N49" i="101"/>
  <c r="L49" i="101"/>
  <c r="N48" i="101"/>
  <c r="L48" i="101"/>
  <c r="N47" i="101"/>
  <c r="L47" i="101"/>
  <c r="N46" i="101"/>
  <c r="L46" i="101"/>
  <c r="N45" i="101"/>
  <c r="L45" i="101"/>
  <c r="N44" i="101"/>
  <c r="L44" i="101"/>
  <c r="N43" i="101"/>
  <c r="L43" i="101"/>
  <c r="N42" i="101"/>
  <c r="L42" i="101"/>
  <c r="N41" i="101"/>
  <c r="L41" i="101"/>
  <c r="N40" i="101"/>
  <c r="L40" i="101"/>
  <c r="N39" i="101"/>
  <c r="L39" i="101"/>
  <c r="N38" i="101"/>
  <c r="L38" i="101"/>
  <c r="N37" i="101"/>
  <c r="L37" i="101"/>
  <c r="N36" i="101"/>
  <c r="L36" i="101"/>
  <c r="N35" i="101"/>
  <c r="L35" i="101"/>
  <c r="N34" i="101"/>
  <c r="L34" i="101"/>
  <c r="N33" i="101"/>
  <c r="L33" i="101"/>
  <c r="N32" i="101"/>
  <c r="L32" i="101"/>
  <c r="N31" i="101"/>
  <c r="L31" i="101"/>
  <c r="N30" i="101"/>
  <c r="L30" i="101"/>
  <c r="N29" i="101"/>
  <c r="L29" i="101"/>
  <c r="N28" i="101"/>
  <c r="L28" i="101"/>
  <c r="N27" i="101"/>
  <c r="L27" i="101"/>
  <c r="N26" i="101"/>
  <c r="L26" i="101"/>
  <c r="N25" i="101"/>
  <c r="L25" i="101"/>
  <c r="N24" i="101"/>
  <c r="L24" i="101"/>
  <c r="N23" i="101"/>
  <c r="L23" i="101"/>
  <c r="N22" i="101"/>
  <c r="L22" i="101"/>
  <c r="N21" i="101"/>
  <c r="L21" i="101"/>
  <c r="N20" i="101"/>
  <c r="L20" i="101"/>
  <c r="N19" i="101"/>
  <c r="L19" i="101"/>
  <c r="N18" i="101"/>
  <c r="L18" i="101"/>
  <c r="C17" i="101"/>
  <c r="C18" i="101" s="1"/>
  <c r="C19" i="101" s="1"/>
  <c r="C20" i="101" s="1"/>
  <c r="C21" i="101" s="1"/>
  <c r="C22" i="101" s="1"/>
  <c r="C23" i="101" s="1"/>
  <c r="C24" i="101" s="1"/>
  <c r="C25" i="101" s="1"/>
  <c r="C26" i="101" s="1"/>
  <c r="C27" i="101" s="1"/>
  <c r="C28" i="101" s="1"/>
  <c r="C29" i="101" s="1"/>
  <c r="C30" i="101" s="1"/>
  <c r="C31" i="101" s="1"/>
  <c r="C32" i="101" s="1"/>
  <c r="C33" i="101" s="1"/>
  <c r="C34" i="101" s="1"/>
  <c r="C35" i="101" s="1"/>
  <c r="C36" i="101" s="1"/>
  <c r="C37" i="101" s="1"/>
  <c r="C38" i="101" s="1"/>
  <c r="C39" i="101" s="1"/>
  <c r="C40" i="101" s="1"/>
  <c r="C41" i="101" s="1"/>
  <c r="C42" i="101" s="1"/>
  <c r="C43" i="101" s="1"/>
  <c r="C44" i="101" s="1"/>
  <c r="K11" i="101"/>
  <c r="I11" i="101"/>
  <c r="D8" i="101"/>
  <c r="D90" i="101" s="1"/>
  <c r="P1" i="101"/>
  <c r="P83" i="101" s="1"/>
  <c r="O29" i="101" l="1"/>
  <c r="O33" i="101"/>
  <c r="O35" i="101"/>
  <c r="O45" i="101"/>
  <c r="O47" i="101"/>
  <c r="O49" i="101"/>
  <c r="O51" i="101"/>
  <c r="O88" i="101"/>
  <c r="P118" i="101"/>
  <c r="P120" i="101"/>
  <c r="P122" i="101"/>
  <c r="P124" i="101"/>
  <c r="P126" i="101"/>
  <c r="P128" i="101"/>
  <c r="P130" i="101"/>
  <c r="O20" i="101"/>
  <c r="O24" i="101"/>
  <c r="O40" i="101"/>
  <c r="O54" i="101"/>
  <c r="O87" i="101"/>
  <c r="O89" i="101" s="1"/>
  <c r="O72" i="101"/>
  <c r="M89" i="101"/>
  <c r="O30" i="101"/>
  <c r="O34" i="101"/>
  <c r="O50" i="101"/>
  <c r="O62" i="101"/>
  <c r="O70" i="101"/>
  <c r="O32" i="101"/>
  <c r="O65" i="101"/>
  <c r="D18" i="101"/>
  <c r="B18" i="101" s="1"/>
  <c r="O19" i="101"/>
  <c r="O42" i="101"/>
  <c r="O44" i="101"/>
  <c r="O48" i="101"/>
  <c r="O52" i="101"/>
  <c r="O66" i="101"/>
  <c r="O28" i="101"/>
  <c r="O36" i="101"/>
  <c r="O61" i="101"/>
  <c r="O67" i="101"/>
  <c r="O18" i="101"/>
  <c r="O22" i="101"/>
  <c r="O60" i="101"/>
  <c r="O64" i="101"/>
  <c r="O68" i="101"/>
  <c r="P99" i="101"/>
  <c r="P101" i="101"/>
  <c r="P103" i="101"/>
  <c r="P105" i="101"/>
  <c r="P107" i="101"/>
  <c r="P109" i="101"/>
  <c r="P111" i="101"/>
  <c r="P113" i="101"/>
  <c r="P115" i="101"/>
  <c r="P117" i="101"/>
  <c r="O21" i="101"/>
  <c r="O39" i="101"/>
  <c r="O69" i="101"/>
  <c r="O71" i="101"/>
  <c r="P121" i="101"/>
  <c r="O25" i="101"/>
  <c r="O27" i="101"/>
  <c r="O41" i="101"/>
  <c r="O43" i="101"/>
  <c r="O55" i="101"/>
  <c r="O57" i="101"/>
  <c r="O59" i="101"/>
  <c r="P100" i="101"/>
  <c r="P102" i="101"/>
  <c r="P104" i="101"/>
  <c r="P106" i="101"/>
  <c r="P108" i="101"/>
  <c r="P110" i="101"/>
  <c r="P112" i="101"/>
  <c r="P114" i="101"/>
  <c r="P116" i="101"/>
  <c r="O23" i="101"/>
  <c r="O37" i="101"/>
  <c r="O46" i="101"/>
  <c r="O53" i="101"/>
  <c r="P119" i="101"/>
  <c r="P123" i="101"/>
  <c r="P125" i="101"/>
  <c r="P127" i="101"/>
  <c r="P129" i="101"/>
  <c r="O26" i="101"/>
  <c r="O31" i="101"/>
  <c r="O38" i="101"/>
  <c r="O56" i="101"/>
  <c r="O58" i="101"/>
  <c r="O63" i="101"/>
  <c r="C45" i="101"/>
  <c r="C46" i="101" s="1"/>
  <c r="C47" i="101" s="1"/>
  <c r="C48" i="101" s="1"/>
  <c r="C49" i="101" s="1"/>
  <c r="C50" i="101" s="1"/>
  <c r="C51" i="101" s="1"/>
  <c r="C52" i="101" s="1"/>
  <c r="C53" i="101" s="1"/>
  <c r="C54" i="101" s="1"/>
  <c r="C55" i="101" s="1"/>
  <c r="C56" i="101" s="1"/>
  <c r="C57" i="101" s="1"/>
  <c r="C58" i="101" s="1"/>
  <c r="C59" i="101" s="1"/>
  <c r="C60" i="101" s="1"/>
  <c r="C61" i="101" s="1"/>
  <c r="C62" i="101" s="1"/>
  <c r="C63" i="101" s="1"/>
  <c r="C64" i="101" s="1"/>
  <c r="C65" i="101" s="1"/>
  <c r="C66" i="101" s="1"/>
  <c r="C67" i="101" s="1"/>
  <c r="C68" i="101" s="1"/>
  <c r="C69" i="101" s="1"/>
  <c r="C70" i="101" s="1"/>
  <c r="C71" i="101" s="1"/>
  <c r="C72" i="101" s="1"/>
  <c r="N89" i="101"/>
  <c r="C99" i="101"/>
  <c r="D99" i="101" s="1"/>
  <c r="C100" i="101"/>
  <c r="C101" i="101"/>
  <c r="C102" i="101" s="1"/>
  <c r="C103" i="101" s="1"/>
  <c r="C104" i="101" s="1"/>
  <c r="C105" i="101" s="1"/>
  <c r="C106" i="101" s="1"/>
  <c r="C107" i="101" s="1"/>
  <c r="C108" i="101" s="1"/>
  <c r="C109" i="101" s="1"/>
  <c r="C110" i="101" s="1"/>
  <c r="C111" i="101" s="1"/>
  <c r="C112" i="101" s="1"/>
  <c r="C113" i="101" s="1"/>
  <c r="C114" i="101" s="1"/>
  <c r="C115" i="101" s="1"/>
  <c r="C116" i="101" s="1"/>
  <c r="C117" i="101" s="1"/>
  <c r="C118" i="101" s="1"/>
  <c r="C119" i="101" s="1"/>
  <c r="C120" i="101" s="1"/>
  <c r="C121" i="101" s="1"/>
  <c r="C122" i="101" s="1"/>
  <c r="C123" i="101" s="1"/>
  <c r="C124" i="101" s="1"/>
  <c r="C125" i="101" s="1"/>
  <c r="C126" i="101" s="1"/>
  <c r="C127" i="101" s="1"/>
  <c r="C128" i="101" s="1"/>
  <c r="C129" i="101" s="1"/>
  <c r="C130" i="101" s="1"/>
  <c r="C131" i="101" s="1"/>
  <c r="C132" i="101" s="1"/>
  <c r="C133" i="101" s="1"/>
  <c r="C134" i="101" s="1"/>
  <c r="C135" i="101" s="1"/>
  <c r="C136" i="101" s="1"/>
  <c r="C137" i="101" s="1"/>
  <c r="C138" i="101" s="1"/>
  <c r="C139" i="101" s="1"/>
  <c r="C140" i="101" s="1"/>
  <c r="C141" i="101" s="1"/>
  <c r="C142" i="101" s="1"/>
  <c r="C143" i="101" s="1"/>
  <c r="C144" i="101" s="1"/>
  <c r="C145" i="101" s="1"/>
  <c r="C146" i="101" s="1"/>
  <c r="C147" i="101" s="1"/>
  <c r="C148" i="101" s="1"/>
  <c r="C149" i="101" s="1"/>
  <c r="C150" i="101" s="1"/>
  <c r="C151" i="101" s="1"/>
  <c r="C152" i="101" s="1"/>
  <c r="C153" i="101" s="1"/>
  <c r="C154" i="101" s="1"/>
  <c r="D10" i="68"/>
  <c r="D94" i="74"/>
  <c r="D93" i="74"/>
  <c r="D92" i="68"/>
  <c r="F108" i="3"/>
  <c r="G108" i="3" s="1"/>
  <c r="E108" i="3"/>
  <c r="D108" i="3"/>
  <c r="M17" i="101" l="1"/>
  <c r="N17" i="101" s="1"/>
  <c r="K17" i="101"/>
  <c r="L17" i="101" s="1"/>
  <c r="I108" i="3"/>
  <c r="H108" i="3"/>
  <c r="O17" i="101" l="1"/>
  <c r="I17" i="101"/>
  <c r="M17" i="100"/>
  <c r="N17" i="100" s="1"/>
  <c r="K17" i="100"/>
  <c r="L17" i="100" s="1"/>
  <c r="M17" i="99"/>
  <c r="N17" i="99" s="1"/>
  <c r="O17" i="99" s="1"/>
  <c r="K17" i="99"/>
  <c r="L17" i="99" s="1"/>
  <c r="M18" i="98"/>
  <c r="N18" i="98" s="1"/>
  <c r="K18" i="98"/>
  <c r="L18" i="98" s="1"/>
  <c r="O18" i="98" l="1"/>
  <c r="O17" i="100"/>
  <c r="M18" i="97" l="1"/>
  <c r="N18" i="97" s="1"/>
  <c r="K18" i="97"/>
  <c r="L18" i="97" s="1"/>
  <c r="M18" i="96"/>
  <c r="N18" i="96" s="1"/>
  <c r="O18" i="96" s="1"/>
  <c r="K18" i="96"/>
  <c r="L18" i="96" s="1"/>
  <c r="M18" i="95"/>
  <c r="N18" i="95" s="1"/>
  <c r="K18" i="95"/>
  <c r="L18" i="95" s="1"/>
  <c r="M19" i="92"/>
  <c r="N19" i="92" s="1"/>
  <c r="K19" i="92"/>
  <c r="L19" i="92" s="1"/>
  <c r="L99" i="92"/>
  <c r="M99" i="92" s="1"/>
  <c r="O99" i="91"/>
  <c r="N99" i="91"/>
  <c r="L99" i="91"/>
  <c r="M99" i="91" s="1"/>
  <c r="M19" i="91"/>
  <c r="N19" i="91" s="1"/>
  <c r="O19" i="91" s="1"/>
  <c r="L19" i="91"/>
  <c r="K19" i="91"/>
  <c r="O18" i="97" l="1"/>
  <c r="O18" i="95"/>
  <c r="O19" i="92"/>
  <c r="P99" i="91"/>
  <c r="N99" i="90"/>
  <c r="O99" i="90" s="1"/>
  <c r="P99" i="90" s="1"/>
  <c r="M99" i="90"/>
  <c r="L99" i="90"/>
  <c r="M19" i="90"/>
  <c r="N19" i="90" s="1"/>
  <c r="K19" i="90"/>
  <c r="L19" i="90" s="1"/>
  <c r="N99" i="89"/>
  <c r="O99" i="89" s="1"/>
  <c r="L99" i="89"/>
  <c r="M99" i="89" s="1"/>
  <c r="M19" i="89"/>
  <c r="N19" i="89" s="1"/>
  <c r="O19" i="89" s="1"/>
  <c r="L19" i="89"/>
  <c r="K19" i="89"/>
  <c r="N99" i="88"/>
  <c r="O99" i="88" s="1"/>
  <c r="P99" i="88" s="1"/>
  <c r="M99" i="88"/>
  <c r="L99" i="88"/>
  <c r="M19" i="88"/>
  <c r="N19" i="88" s="1"/>
  <c r="K19" i="88"/>
  <c r="L19" i="88" s="1"/>
  <c r="N99" i="87"/>
  <c r="O99" i="87" s="1"/>
  <c r="P99" i="87" s="1"/>
  <c r="M99" i="87"/>
  <c r="L99" i="87"/>
  <c r="M19" i="87"/>
  <c r="N19" i="87" s="1"/>
  <c r="L19" i="87"/>
  <c r="K19" i="87"/>
  <c r="N100" i="86"/>
  <c r="O100" i="86" s="1"/>
  <c r="L100" i="86"/>
  <c r="M100" i="86" s="1"/>
  <c r="M20" i="86"/>
  <c r="N20" i="86" s="1"/>
  <c r="K20" i="86"/>
  <c r="L20" i="86" s="1"/>
  <c r="O100" i="85"/>
  <c r="P100" i="85" s="1"/>
  <c r="N100" i="85"/>
  <c r="M100" i="85"/>
  <c r="L100" i="85"/>
  <c r="M20" i="85"/>
  <c r="N20" i="85" s="1"/>
  <c r="O20" i="85" s="1"/>
  <c r="K20" i="85"/>
  <c r="L20" i="85" s="1"/>
  <c r="N99" i="84"/>
  <c r="O99" i="84" s="1"/>
  <c r="P99" i="84" s="1"/>
  <c r="L99" i="84"/>
  <c r="M99" i="84" s="1"/>
  <c r="M20" i="84"/>
  <c r="N20" i="84" s="1"/>
  <c r="O20" i="84" s="1"/>
  <c r="K20" i="84"/>
  <c r="L20" i="84" s="1"/>
  <c r="O19" i="90" l="1"/>
  <c r="O19" i="88"/>
  <c r="O19" i="87"/>
  <c r="O20" i="86"/>
  <c r="P99" i="89"/>
  <c r="P100" i="86"/>
  <c r="M20" i="83"/>
  <c r="N20" i="83" s="1"/>
  <c r="L20" i="83"/>
  <c r="K20" i="83"/>
  <c r="N100" i="83"/>
  <c r="O100" i="83" s="1"/>
  <c r="L100" i="83"/>
  <c r="M100" i="83" s="1"/>
  <c r="N99" i="83"/>
  <c r="O99" i="83" s="1"/>
  <c r="P99" i="83" s="1"/>
  <c r="L99" i="83"/>
  <c r="M99" i="83" s="1"/>
  <c r="N100" i="82"/>
  <c r="O100" i="82" s="1"/>
  <c r="L100" i="82"/>
  <c r="M100" i="82" s="1"/>
  <c r="N99" i="82"/>
  <c r="O99" i="82" s="1"/>
  <c r="M99" i="82"/>
  <c r="L99" i="82"/>
  <c r="M20" i="82"/>
  <c r="N20" i="82" s="1"/>
  <c r="K20" i="82"/>
  <c r="L20" i="82" s="1"/>
  <c r="N100" i="81"/>
  <c r="O100" i="81" s="1"/>
  <c r="L100" i="81"/>
  <c r="M100" i="81" s="1"/>
  <c r="N99" i="81"/>
  <c r="O99" i="81" s="1"/>
  <c r="L99" i="81"/>
  <c r="M99" i="81" s="1"/>
  <c r="M20" i="81"/>
  <c r="N20" i="81" s="1"/>
  <c r="O20" i="81" s="1"/>
  <c r="L20" i="81"/>
  <c r="K20" i="81"/>
  <c r="N100" i="80"/>
  <c r="O100" i="80" s="1"/>
  <c r="M100" i="80"/>
  <c r="L100" i="80"/>
  <c r="N99" i="80"/>
  <c r="O99" i="80" s="1"/>
  <c r="L99" i="80"/>
  <c r="M99" i="80" s="1"/>
  <c r="M20" i="80"/>
  <c r="N20" i="80" s="1"/>
  <c r="K20" i="80"/>
  <c r="L20" i="80" s="1"/>
  <c r="N101" i="79"/>
  <c r="O101" i="79" s="1"/>
  <c r="M101" i="79"/>
  <c r="L101" i="79"/>
  <c r="M21" i="79"/>
  <c r="N21" i="79" s="1"/>
  <c r="K21" i="79"/>
  <c r="L21" i="79" s="1"/>
  <c r="N101" i="78"/>
  <c r="O101" i="78" s="1"/>
  <c r="M101" i="78"/>
  <c r="L101" i="78"/>
  <c r="M21" i="78"/>
  <c r="N21" i="78" s="1"/>
  <c r="K21" i="78"/>
  <c r="L21" i="78" s="1"/>
  <c r="N101" i="77"/>
  <c r="O101" i="77" s="1"/>
  <c r="M101" i="77"/>
  <c r="L101" i="77"/>
  <c r="M21" i="77"/>
  <c r="N21" i="77" s="1"/>
  <c r="K21" i="77"/>
  <c r="L21" i="77" s="1"/>
  <c r="N101" i="76"/>
  <c r="O101" i="76" s="1"/>
  <c r="P101" i="76" s="1"/>
  <c r="M101" i="76"/>
  <c r="L101" i="76"/>
  <c r="M21" i="76"/>
  <c r="N21" i="76" s="1"/>
  <c r="K21" i="76"/>
  <c r="L21" i="76" s="1"/>
  <c r="N101" i="75"/>
  <c r="O101" i="75" s="1"/>
  <c r="P101" i="75" s="1"/>
  <c r="M101" i="75"/>
  <c r="L101" i="75"/>
  <c r="M21" i="75"/>
  <c r="N21" i="75" s="1"/>
  <c r="K21" i="75"/>
  <c r="L21" i="75" s="1"/>
  <c r="N106" i="74"/>
  <c r="O106" i="74" s="1"/>
  <c r="P106" i="74" s="1"/>
  <c r="M106" i="74"/>
  <c r="L106" i="74"/>
  <c r="M26" i="74"/>
  <c r="N26" i="74" s="1"/>
  <c r="K26" i="74"/>
  <c r="L26" i="74" s="1"/>
  <c r="N106" i="73"/>
  <c r="O106" i="73" s="1"/>
  <c r="P106" i="73" s="1"/>
  <c r="M106" i="73"/>
  <c r="L106" i="73"/>
  <c r="M26" i="73"/>
  <c r="N26" i="73" s="1"/>
  <c r="K26" i="73"/>
  <c r="L26" i="73" s="1"/>
  <c r="N104" i="72"/>
  <c r="O104" i="72" s="1"/>
  <c r="P104" i="72" s="1"/>
  <c r="M104" i="72"/>
  <c r="L104" i="72"/>
  <c r="M24" i="72"/>
  <c r="N24" i="72" s="1"/>
  <c r="K24" i="72"/>
  <c r="L24" i="72" s="1"/>
  <c r="O108" i="71"/>
  <c r="P108" i="71" s="1"/>
  <c r="N108" i="71"/>
  <c r="M108" i="71"/>
  <c r="L108" i="71"/>
  <c r="M28" i="71"/>
  <c r="N28" i="71" s="1"/>
  <c r="L28" i="71"/>
  <c r="K28" i="71"/>
  <c r="N109" i="70"/>
  <c r="O109" i="70" s="1"/>
  <c r="P109" i="70" s="1"/>
  <c r="M109" i="70"/>
  <c r="L109" i="70"/>
  <c r="M29" i="70"/>
  <c r="N29" i="70" s="1"/>
  <c r="K29" i="70"/>
  <c r="L29" i="70" s="1"/>
  <c r="N109" i="69"/>
  <c r="O109" i="69" s="1"/>
  <c r="P109" i="69" s="1"/>
  <c r="M109" i="69"/>
  <c r="L109" i="69"/>
  <c r="M29" i="69"/>
  <c r="N29" i="69" s="1"/>
  <c r="K29" i="69"/>
  <c r="L29" i="69" s="1"/>
  <c r="N102" i="68"/>
  <c r="O102" i="68" s="1"/>
  <c r="P102" i="68" s="1"/>
  <c r="M102" i="68"/>
  <c r="L102" i="68"/>
  <c r="M22" i="68"/>
  <c r="N22" i="68" s="1"/>
  <c r="K22" i="68"/>
  <c r="L22" i="68" s="1"/>
  <c r="N102" i="67"/>
  <c r="O102" i="67" s="1"/>
  <c r="P102" i="67" s="1"/>
  <c r="M102" i="67"/>
  <c r="L102" i="67"/>
  <c r="M22" i="67"/>
  <c r="N22" i="67" s="1"/>
  <c r="L22" i="67"/>
  <c r="K22" i="67"/>
  <c r="N102" i="66"/>
  <c r="O102" i="66" s="1"/>
  <c r="P102" i="66" s="1"/>
  <c r="M102" i="66"/>
  <c r="L102" i="66"/>
  <c r="M22" i="66"/>
  <c r="N22" i="66" s="1"/>
  <c r="K22" i="66"/>
  <c r="L22" i="66" s="1"/>
  <c r="N102" i="65"/>
  <c r="O102" i="65" s="1"/>
  <c r="P102" i="65" s="1"/>
  <c r="M102" i="65"/>
  <c r="L102" i="65"/>
  <c r="M22" i="65"/>
  <c r="N22" i="65" s="1"/>
  <c r="L22" i="65"/>
  <c r="K22" i="65"/>
  <c r="N103" i="64"/>
  <c r="O103" i="64" s="1"/>
  <c r="P103" i="64" s="1"/>
  <c r="M103" i="64"/>
  <c r="L103" i="64"/>
  <c r="M23" i="64"/>
  <c r="N23" i="64" s="1"/>
  <c r="L23" i="64"/>
  <c r="K23" i="64"/>
  <c r="N103" i="60"/>
  <c r="O103" i="60" s="1"/>
  <c r="P103" i="60" s="1"/>
  <c r="M103" i="60"/>
  <c r="L103" i="60"/>
  <c r="M23" i="60"/>
  <c r="N23" i="60" s="1"/>
  <c r="K23" i="60"/>
  <c r="L23" i="60" s="1"/>
  <c r="N103" i="62"/>
  <c r="O103" i="62" s="1"/>
  <c r="P103" i="62" s="1"/>
  <c r="M103" i="62"/>
  <c r="L103" i="62"/>
  <c r="M23" i="62"/>
  <c r="N23" i="62" s="1"/>
  <c r="K23" i="62"/>
  <c r="L23" i="62" s="1"/>
  <c r="N103" i="63"/>
  <c r="O103" i="63" s="1"/>
  <c r="P103" i="63" s="1"/>
  <c r="M103" i="63"/>
  <c r="L103" i="63"/>
  <c r="M23" i="63"/>
  <c r="N23" i="63" s="1"/>
  <c r="K23" i="63"/>
  <c r="L23" i="63" s="1"/>
  <c r="N103" i="61"/>
  <c r="O103" i="61" s="1"/>
  <c r="P103" i="61" s="1"/>
  <c r="M103" i="61"/>
  <c r="L103" i="61"/>
  <c r="M23" i="61"/>
  <c r="N23" i="61" s="1"/>
  <c r="K23" i="61"/>
  <c r="L23" i="61" s="1"/>
  <c r="N103" i="59"/>
  <c r="O103" i="59" s="1"/>
  <c r="P103" i="59" s="1"/>
  <c r="M103" i="59"/>
  <c r="L103" i="59"/>
  <c r="M23" i="59"/>
  <c r="N23" i="59" s="1"/>
  <c r="K23" i="59"/>
  <c r="L23" i="59" s="1"/>
  <c r="N104" i="58"/>
  <c r="O104" i="58" s="1"/>
  <c r="P104" i="58" s="1"/>
  <c r="M104" i="58"/>
  <c r="L104" i="58"/>
  <c r="M24" i="58"/>
  <c r="N24" i="58" s="1"/>
  <c r="K24" i="58"/>
  <c r="L24" i="58" s="1"/>
  <c r="N104" i="57"/>
  <c r="O104" i="57" s="1"/>
  <c r="P104" i="57" s="1"/>
  <c r="M104" i="57"/>
  <c r="L104" i="57"/>
  <c r="M24" i="57"/>
  <c r="N24" i="57" s="1"/>
  <c r="K24" i="57"/>
  <c r="L24" i="57" s="1"/>
  <c r="N104" i="56"/>
  <c r="O104" i="56" s="1"/>
  <c r="P104" i="56" s="1"/>
  <c r="M104" i="56"/>
  <c r="L104" i="56"/>
  <c r="M24" i="56"/>
  <c r="N24" i="56" s="1"/>
  <c r="K24" i="56"/>
  <c r="L24" i="56" s="1"/>
  <c r="N104" i="55"/>
  <c r="O104" i="55" s="1"/>
  <c r="P104" i="55" s="1"/>
  <c r="M104" i="55"/>
  <c r="L104" i="55"/>
  <c r="M24" i="55"/>
  <c r="N24" i="55" s="1"/>
  <c r="K24" i="55"/>
  <c r="L24" i="55" s="1"/>
  <c r="N104" i="54"/>
  <c r="O104" i="54" s="1"/>
  <c r="P104" i="54" s="1"/>
  <c r="M104" i="54"/>
  <c r="L104" i="54"/>
  <c r="M24" i="54"/>
  <c r="N24" i="54" s="1"/>
  <c r="K24" i="54"/>
  <c r="L24" i="54" s="1"/>
  <c r="L100" i="53"/>
  <c r="M100" i="53" s="1"/>
  <c r="N100" i="53"/>
  <c r="O100" i="53"/>
  <c r="L101" i="53"/>
  <c r="M101" i="53"/>
  <c r="N101" i="53"/>
  <c r="O101" i="53"/>
  <c r="P101" i="53" s="1"/>
  <c r="L102" i="53"/>
  <c r="M102" i="53"/>
  <c r="N102" i="53"/>
  <c r="O102" i="53" s="1"/>
  <c r="L103" i="53"/>
  <c r="M103" i="53"/>
  <c r="P103" i="53" s="1"/>
  <c r="N103" i="53"/>
  <c r="O103" i="53"/>
  <c r="L104" i="53"/>
  <c r="M104" i="53" s="1"/>
  <c r="P104" i="53" s="1"/>
  <c r="N104" i="53"/>
  <c r="O104" i="53"/>
  <c r="M24" i="53"/>
  <c r="N24" i="53" s="1"/>
  <c r="K24" i="53"/>
  <c r="L24" i="53" s="1"/>
  <c r="N104" i="46"/>
  <c r="O104" i="46" s="1"/>
  <c r="P104" i="46" s="1"/>
  <c r="M104" i="46"/>
  <c r="L104" i="46"/>
  <c r="M24" i="46"/>
  <c r="N24" i="46" s="1"/>
  <c r="K24" i="46"/>
  <c r="L24" i="46" s="1"/>
  <c r="N105" i="45"/>
  <c r="O105" i="45" s="1"/>
  <c r="P105" i="45" s="1"/>
  <c r="M105" i="45"/>
  <c r="L105" i="45"/>
  <c r="M25" i="45"/>
  <c r="N25" i="45" s="1"/>
  <c r="K25" i="45"/>
  <c r="L25" i="45" s="1"/>
  <c r="N106" i="44"/>
  <c r="O106" i="44" s="1"/>
  <c r="P106" i="44" s="1"/>
  <c r="M106" i="44"/>
  <c r="L106" i="44"/>
  <c r="M26" i="44"/>
  <c r="N26" i="44" s="1"/>
  <c r="K26" i="44"/>
  <c r="L26" i="44" s="1"/>
  <c r="N106" i="43"/>
  <c r="O106" i="43" s="1"/>
  <c r="P106" i="43" s="1"/>
  <c r="M106" i="43"/>
  <c r="L106" i="43"/>
  <c r="M26" i="43"/>
  <c r="N26" i="43" s="1"/>
  <c r="K26" i="43"/>
  <c r="L26" i="43" s="1"/>
  <c r="N106" i="42"/>
  <c r="O106" i="42" s="1"/>
  <c r="P106" i="42" s="1"/>
  <c r="M106" i="42"/>
  <c r="L106" i="42"/>
  <c r="M26" i="42"/>
  <c r="N26" i="42" s="1"/>
  <c r="K26" i="42"/>
  <c r="L26" i="42" s="1"/>
  <c r="N106" i="41"/>
  <c r="O106" i="41" s="1"/>
  <c r="P106" i="41" s="1"/>
  <c r="M106" i="41"/>
  <c r="L106" i="41"/>
  <c r="M26" i="41"/>
  <c r="N26" i="41" s="1"/>
  <c r="K26" i="41"/>
  <c r="L26" i="41" s="1"/>
  <c r="N106" i="39"/>
  <c r="O106" i="39" s="1"/>
  <c r="P106" i="39" s="1"/>
  <c r="M106" i="39"/>
  <c r="L106" i="39"/>
  <c r="M26" i="39"/>
  <c r="N26" i="39" s="1"/>
  <c r="K26" i="39"/>
  <c r="L26" i="39" s="1"/>
  <c r="N108" i="34"/>
  <c r="O108" i="34" s="1"/>
  <c r="P108" i="34" s="1"/>
  <c r="M108" i="34"/>
  <c r="L108" i="34"/>
  <c r="M28" i="34"/>
  <c r="N28" i="34" s="1"/>
  <c r="K28" i="34"/>
  <c r="L28" i="34" s="1"/>
  <c r="N108" i="32"/>
  <c r="O108" i="32" s="1"/>
  <c r="P108" i="32" s="1"/>
  <c r="M108" i="32"/>
  <c r="L108" i="32"/>
  <c r="M28" i="32"/>
  <c r="N28" i="32" s="1"/>
  <c r="K28" i="32"/>
  <c r="L28" i="32" s="1"/>
  <c r="N108" i="31"/>
  <c r="O108" i="31" s="1"/>
  <c r="P108" i="31" s="1"/>
  <c r="M108" i="31"/>
  <c r="L108" i="31"/>
  <c r="N107" i="31"/>
  <c r="O107" i="31" s="1"/>
  <c r="P107" i="31" s="1"/>
  <c r="M107" i="31"/>
  <c r="L107" i="31"/>
  <c r="M28" i="31"/>
  <c r="N28" i="31" s="1"/>
  <c r="K28" i="31"/>
  <c r="L28" i="31" s="1"/>
  <c r="N109" i="30"/>
  <c r="O109" i="30" s="1"/>
  <c r="P109" i="30" s="1"/>
  <c r="M109" i="30"/>
  <c r="L109" i="30"/>
  <c r="M29" i="30"/>
  <c r="N29" i="30" s="1"/>
  <c r="K29" i="30"/>
  <c r="L29" i="30" s="1"/>
  <c r="M17" i="30"/>
  <c r="N17" i="30" s="1"/>
  <c r="O17" i="30" s="1"/>
  <c r="L17" i="30"/>
  <c r="K17" i="30"/>
  <c r="N99" i="29"/>
  <c r="O99" i="29" s="1"/>
  <c r="P99" i="29" s="1"/>
  <c r="M99" i="29"/>
  <c r="L99" i="29"/>
  <c r="N109" i="29"/>
  <c r="O109" i="29" s="1"/>
  <c r="P109" i="29" s="1"/>
  <c r="M109" i="29"/>
  <c r="L109" i="29"/>
  <c r="M17" i="29"/>
  <c r="N17" i="29" s="1"/>
  <c r="K17" i="29"/>
  <c r="L17" i="29" s="1"/>
  <c r="M18" i="29"/>
  <c r="N18" i="29" s="1"/>
  <c r="K18" i="29"/>
  <c r="L18" i="29" s="1"/>
  <c r="M19" i="29"/>
  <c r="N19" i="29" s="1"/>
  <c r="L19" i="29"/>
  <c r="K19" i="29"/>
  <c r="M29" i="29"/>
  <c r="N29" i="29" s="1"/>
  <c r="K29" i="29"/>
  <c r="L29" i="29" s="1"/>
  <c r="N110" i="28"/>
  <c r="O110" i="28" s="1"/>
  <c r="P110" i="28" s="1"/>
  <c r="M110" i="28"/>
  <c r="L110" i="28"/>
  <c r="M30" i="28"/>
  <c r="N30" i="28" s="1"/>
  <c r="K30" i="28"/>
  <c r="L30" i="28" s="1"/>
  <c r="N109" i="27"/>
  <c r="O109" i="27" s="1"/>
  <c r="P109" i="27" s="1"/>
  <c r="M109" i="27"/>
  <c r="L109" i="27"/>
  <c r="M29" i="27"/>
  <c r="N29" i="27" s="1"/>
  <c r="K29" i="27"/>
  <c r="L29" i="27" s="1"/>
  <c r="N108" i="24"/>
  <c r="O108" i="24" s="1"/>
  <c r="P108" i="24" s="1"/>
  <c r="M108" i="24"/>
  <c r="L108" i="24"/>
  <c r="M28" i="24"/>
  <c r="N28" i="24" s="1"/>
  <c r="K28" i="24"/>
  <c r="L28" i="24" s="1"/>
  <c r="O108" i="23"/>
  <c r="N108" i="23"/>
  <c r="L108" i="23"/>
  <c r="M108" i="23" s="1"/>
  <c r="M28" i="23"/>
  <c r="N28" i="23" s="1"/>
  <c r="K28" i="23"/>
  <c r="L28" i="23" s="1"/>
  <c r="N107" i="22"/>
  <c r="O107" i="22" s="1"/>
  <c r="P107" i="22" s="1"/>
  <c r="M107" i="22"/>
  <c r="L107" i="22"/>
  <c r="M27" i="22"/>
  <c r="N27" i="22" s="1"/>
  <c r="K27" i="22"/>
  <c r="L27" i="22" s="1"/>
  <c r="N107" i="21"/>
  <c r="O107" i="21" s="1"/>
  <c r="P107" i="21" s="1"/>
  <c r="M107" i="21"/>
  <c r="L107" i="21"/>
  <c r="M27" i="21"/>
  <c r="N27" i="21" s="1"/>
  <c r="K27" i="21"/>
  <c r="L27" i="21" s="1"/>
  <c r="N107" i="20"/>
  <c r="O107" i="20" s="1"/>
  <c r="L107" i="20"/>
  <c r="M107" i="20" s="1"/>
  <c r="M27" i="20"/>
  <c r="N27" i="20" s="1"/>
  <c r="K27" i="20"/>
  <c r="L27" i="20" s="1"/>
  <c r="N107" i="19"/>
  <c r="O107" i="19" s="1"/>
  <c r="L107" i="19"/>
  <c r="M107" i="19" s="1"/>
  <c r="M27" i="19"/>
  <c r="N27" i="19" s="1"/>
  <c r="K27" i="19"/>
  <c r="L27" i="19" s="1"/>
  <c r="N107" i="18"/>
  <c r="O107" i="18" s="1"/>
  <c r="L107" i="18"/>
  <c r="M107" i="18" s="1"/>
  <c r="M27" i="18"/>
  <c r="N27" i="18" s="1"/>
  <c r="K27" i="18"/>
  <c r="L27" i="18" s="1"/>
  <c r="N107" i="17"/>
  <c r="O107" i="17" s="1"/>
  <c r="L107" i="17"/>
  <c r="M107" i="17" s="1"/>
  <c r="M27" i="17"/>
  <c r="N27" i="17" s="1"/>
  <c r="K27" i="17"/>
  <c r="L27" i="17" s="1"/>
  <c r="N107" i="3"/>
  <c r="O107" i="3" s="1"/>
  <c r="L107" i="3"/>
  <c r="M107" i="3" s="1"/>
  <c r="M27" i="3"/>
  <c r="N27" i="3" s="1"/>
  <c r="K27" i="3"/>
  <c r="L27" i="3" s="1"/>
  <c r="O20" i="83" l="1"/>
  <c r="P100" i="82"/>
  <c r="P99" i="82"/>
  <c r="O20" i="82"/>
  <c r="P99" i="81"/>
  <c r="P100" i="80"/>
  <c r="P99" i="80"/>
  <c r="O20" i="80"/>
  <c r="O21" i="79"/>
  <c r="O21" i="78"/>
  <c r="O21" i="77"/>
  <c r="O21" i="76"/>
  <c r="O21" i="75"/>
  <c r="O26" i="74"/>
  <c r="O26" i="73"/>
  <c r="O24" i="72"/>
  <c r="O28" i="71"/>
  <c r="O29" i="70"/>
  <c r="O29" i="69"/>
  <c r="O22" i="68"/>
  <c r="O22" i="67"/>
  <c r="O22" i="66"/>
  <c r="O22" i="65"/>
  <c r="O23" i="64"/>
  <c r="O23" i="62"/>
  <c r="O23" i="63"/>
  <c r="O23" i="61"/>
  <c r="O23" i="59"/>
  <c r="O24" i="58"/>
  <c r="O24" i="57"/>
  <c r="O24" i="56"/>
  <c r="O24" i="55"/>
  <c r="O24" i="54"/>
  <c r="O24" i="53"/>
  <c r="O24" i="46"/>
  <c r="O25" i="45"/>
  <c r="O26" i="44"/>
  <c r="O26" i="43"/>
  <c r="O26" i="42"/>
  <c r="O26" i="41"/>
  <c r="O26" i="39"/>
  <c r="O28" i="34"/>
  <c r="O28" i="32"/>
  <c r="O28" i="31"/>
  <c r="O29" i="30"/>
  <c r="O19" i="29"/>
  <c r="O18" i="29"/>
  <c r="O29" i="29"/>
  <c r="O30" i="28"/>
  <c r="O29" i="27"/>
  <c r="O28" i="24"/>
  <c r="O28" i="23"/>
  <c r="O27" i="22"/>
  <c r="P100" i="83"/>
  <c r="P100" i="81"/>
  <c r="P101" i="79"/>
  <c r="P101" i="78"/>
  <c r="P101" i="77"/>
  <c r="O23" i="60"/>
  <c r="P102" i="53"/>
  <c r="P100" i="53"/>
  <c r="O17" i="29"/>
  <c r="P108" i="23"/>
  <c r="O27" i="21"/>
  <c r="P107" i="20"/>
  <c r="O27" i="20"/>
  <c r="P107" i="19"/>
  <c r="O27" i="19"/>
  <c r="P107" i="18"/>
  <c r="O27" i="18"/>
  <c r="P107" i="17"/>
  <c r="O27" i="17"/>
  <c r="P107" i="3"/>
  <c r="O27" i="3"/>
  <c r="W90" i="36" l="1"/>
  <c r="P90" i="36"/>
  <c r="W89" i="36"/>
  <c r="P89" i="36"/>
  <c r="P154" i="100"/>
  <c r="O154" i="100"/>
  <c r="M154" i="100"/>
  <c r="J154" i="100"/>
  <c r="P153" i="100"/>
  <c r="O153" i="100"/>
  <c r="M153" i="100"/>
  <c r="J153" i="100"/>
  <c r="P152" i="100"/>
  <c r="O152" i="100"/>
  <c r="M152" i="100"/>
  <c r="J152" i="100"/>
  <c r="P151" i="100"/>
  <c r="O151" i="100"/>
  <c r="M151" i="100"/>
  <c r="J151" i="100"/>
  <c r="P150" i="100"/>
  <c r="O150" i="100"/>
  <c r="M150" i="100"/>
  <c r="J150" i="100"/>
  <c r="P149" i="100"/>
  <c r="O149" i="100"/>
  <c r="M149" i="100"/>
  <c r="J149" i="100"/>
  <c r="P148" i="100"/>
  <c r="O148" i="100"/>
  <c r="M148" i="100"/>
  <c r="J148" i="100"/>
  <c r="P147" i="100"/>
  <c r="O147" i="100"/>
  <c r="M147" i="100"/>
  <c r="J147" i="100"/>
  <c r="P146" i="100"/>
  <c r="O146" i="100"/>
  <c r="M146" i="100"/>
  <c r="J146" i="100"/>
  <c r="P145" i="100"/>
  <c r="O145" i="100"/>
  <c r="M145" i="100"/>
  <c r="J145" i="100"/>
  <c r="P144" i="100"/>
  <c r="O144" i="100"/>
  <c r="M144" i="100"/>
  <c r="J144" i="100"/>
  <c r="P143" i="100"/>
  <c r="O143" i="100"/>
  <c r="M143" i="100"/>
  <c r="J143" i="100"/>
  <c r="P142" i="100"/>
  <c r="O142" i="100"/>
  <c r="M142" i="100"/>
  <c r="J142" i="100"/>
  <c r="P141" i="100"/>
  <c r="O141" i="100"/>
  <c r="M141" i="100"/>
  <c r="J141" i="100"/>
  <c r="P140" i="100"/>
  <c r="O140" i="100"/>
  <c r="M140" i="100"/>
  <c r="J140" i="100"/>
  <c r="P139" i="100"/>
  <c r="O139" i="100"/>
  <c r="M139" i="100"/>
  <c r="J139" i="100"/>
  <c r="P138" i="100"/>
  <c r="O138" i="100"/>
  <c r="M138" i="100"/>
  <c r="J138" i="100"/>
  <c r="P137" i="100"/>
  <c r="O137" i="100"/>
  <c r="M137" i="100"/>
  <c r="J137" i="100"/>
  <c r="P136" i="100"/>
  <c r="O136" i="100"/>
  <c r="M136" i="100"/>
  <c r="J136" i="100"/>
  <c r="P135" i="100"/>
  <c r="O135" i="100"/>
  <c r="M135" i="100"/>
  <c r="J135" i="100"/>
  <c r="P134" i="100"/>
  <c r="O134" i="100"/>
  <c r="M134" i="100"/>
  <c r="J134" i="100"/>
  <c r="P133" i="100"/>
  <c r="O133" i="100"/>
  <c r="M133" i="100"/>
  <c r="J133" i="100"/>
  <c r="P132" i="100"/>
  <c r="O132" i="100"/>
  <c r="M132" i="100"/>
  <c r="J132" i="100"/>
  <c r="P131" i="100"/>
  <c r="O131" i="100"/>
  <c r="M131" i="100"/>
  <c r="J131" i="100"/>
  <c r="O130" i="100"/>
  <c r="M130" i="100"/>
  <c r="O129" i="100"/>
  <c r="M129" i="100"/>
  <c r="O128" i="100"/>
  <c r="M128" i="100"/>
  <c r="O127" i="100"/>
  <c r="M127" i="100"/>
  <c r="P127" i="100" s="1"/>
  <c r="O126" i="100"/>
  <c r="M126" i="100"/>
  <c r="O125" i="100"/>
  <c r="M125" i="100"/>
  <c r="O124" i="100"/>
  <c r="M124" i="100"/>
  <c r="O123" i="100"/>
  <c r="M123" i="100"/>
  <c r="O122" i="100"/>
  <c r="M122" i="100"/>
  <c r="O121" i="100"/>
  <c r="M121" i="100"/>
  <c r="O120" i="100"/>
  <c r="M120" i="100"/>
  <c r="O119" i="100"/>
  <c r="M119" i="100"/>
  <c r="O118" i="100"/>
  <c r="M118" i="100"/>
  <c r="O117" i="100"/>
  <c r="M117" i="100"/>
  <c r="O116" i="100"/>
  <c r="M116" i="100"/>
  <c r="O115" i="100"/>
  <c r="M115" i="100"/>
  <c r="O114" i="100"/>
  <c r="M114" i="100"/>
  <c r="O113" i="100"/>
  <c r="M113" i="100"/>
  <c r="O112" i="100"/>
  <c r="M112" i="100"/>
  <c r="O111" i="100"/>
  <c r="M111" i="100"/>
  <c r="O110" i="100"/>
  <c r="M110" i="100"/>
  <c r="O109" i="100"/>
  <c r="M109" i="100"/>
  <c r="O108" i="100"/>
  <c r="M108" i="100"/>
  <c r="O107" i="100"/>
  <c r="M107" i="100"/>
  <c r="O106" i="100"/>
  <c r="M106" i="100"/>
  <c r="O105" i="100"/>
  <c r="M105" i="100"/>
  <c r="O104" i="100"/>
  <c r="M104" i="100"/>
  <c r="O103" i="100"/>
  <c r="M103" i="100"/>
  <c r="O102" i="100"/>
  <c r="M102" i="100"/>
  <c r="O101" i="100"/>
  <c r="M101" i="100"/>
  <c r="O100" i="100"/>
  <c r="M100" i="100"/>
  <c r="O99" i="100"/>
  <c r="M99" i="100"/>
  <c r="P99" i="100" s="1"/>
  <c r="D96" i="100"/>
  <c r="D94" i="100"/>
  <c r="L93" i="100"/>
  <c r="J93" i="100"/>
  <c r="D93" i="100"/>
  <c r="D92" i="100"/>
  <c r="D91" i="100"/>
  <c r="D89" i="100"/>
  <c r="N72" i="100"/>
  <c r="L72" i="100"/>
  <c r="N71" i="100"/>
  <c r="L71" i="100"/>
  <c r="N70" i="100"/>
  <c r="L70" i="100"/>
  <c r="N69" i="100"/>
  <c r="L69" i="100"/>
  <c r="N68" i="100"/>
  <c r="L68" i="100"/>
  <c r="N67" i="100"/>
  <c r="L67" i="100"/>
  <c r="O67" i="100" s="1"/>
  <c r="N66" i="100"/>
  <c r="L66" i="100"/>
  <c r="N65" i="100"/>
  <c r="L65" i="100"/>
  <c r="O65" i="100" s="1"/>
  <c r="N64" i="100"/>
  <c r="L64" i="100"/>
  <c r="N63" i="100"/>
  <c r="L63" i="100"/>
  <c r="O63" i="100" s="1"/>
  <c r="N62" i="100"/>
  <c r="L62" i="100"/>
  <c r="N61" i="100"/>
  <c r="L61" i="100"/>
  <c r="N60" i="100"/>
  <c r="L60" i="100"/>
  <c r="N59" i="100"/>
  <c r="L59" i="100"/>
  <c r="O59" i="100" s="1"/>
  <c r="N58" i="100"/>
  <c r="L58" i="100"/>
  <c r="N57" i="100"/>
  <c r="L57" i="100"/>
  <c r="O57" i="100" s="1"/>
  <c r="N56" i="100"/>
  <c r="L56" i="100"/>
  <c r="N55" i="100"/>
  <c r="L55" i="100"/>
  <c r="O55" i="100" s="1"/>
  <c r="N54" i="100"/>
  <c r="L54" i="100"/>
  <c r="N53" i="100"/>
  <c r="L53" i="100"/>
  <c r="O53" i="100" s="1"/>
  <c r="N52" i="100"/>
  <c r="L52" i="100"/>
  <c r="N51" i="100"/>
  <c r="L51" i="100"/>
  <c r="N50" i="100"/>
  <c r="L50" i="100"/>
  <c r="N49" i="100"/>
  <c r="L49" i="100"/>
  <c r="N48" i="100"/>
  <c r="L48" i="100"/>
  <c r="N47" i="100"/>
  <c r="L47" i="100"/>
  <c r="O47" i="100" s="1"/>
  <c r="N46" i="100"/>
  <c r="L46" i="100"/>
  <c r="N45" i="100"/>
  <c r="L45" i="100"/>
  <c r="N44" i="100"/>
  <c r="L44" i="100"/>
  <c r="N43" i="100"/>
  <c r="L43" i="100"/>
  <c r="N42" i="100"/>
  <c r="L42" i="100"/>
  <c r="N41" i="100"/>
  <c r="L41" i="100"/>
  <c r="N40" i="100"/>
  <c r="L40" i="100"/>
  <c r="N39" i="100"/>
  <c r="L39" i="100"/>
  <c r="N38" i="100"/>
  <c r="L38" i="100"/>
  <c r="N37" i="100"/>
  <c r="L37" i="100"/>
  <c r="N36" i="100"/>
  <c r="L36" i="100"/>
  <c r="N35" i="100"/>
  <c r="L35" i="100"/>
  <c r="N34" i="100"/>
  <c r="L34" i="100"/>
  <c r="N33" i="100"/>
  <c r="L33" i="100"/>
  <c r="N32" i="100"/>
  <c r="L32" i="100"/>
  <c r="N31" i="100"/>
  <c r="L31" i="100"/>
  <c r="N30" i="100"/>
  <c r="L30" i="100"/>
  <c r="N29" i="100"/>
  <c r="L29" i="100"/>
  <c r="N28" i="100"/>
  <c r="L28" i="100"/>
  <c r="N27" i="100"/>
  <c r="L27" i="100"/>
  <c r="N26" i="100"/>
  <c r="L26" i="100"/>
  <c r="N25" i="100"/>
  <c r="L25" i="100"/>
  <c r="N24" i="100"/>
  <c r="L24" i="100"/>
  <c r="N23" i="100"/>
  <c r="L23" i="100"/>
  <c r="N22" i="100"/>
  <c r="L22" i="100"/>
  <c r="N21" i="100"/>
  <c r="L21" i="100"/>
  <c r="N20" i="100"/>
  <c r="L20" i="100"/>
  <c r="N19" i="100"/>
  <c r="L19" i="100"/>
  <c r="N18" i="100"/>
  <c r="L18" i="100"/>
  <c r="C17" i="100"/>
  <c r="K11" i="100"/>
  <c r="I11" i="100"/>
  <c r="D8" i="100"/>
  <c r="D90" i="100"/>
  <c r="P1" i="100"/>
  <c r="P83" i="100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P123" i="99" s="1"/>
  <c r="O122" i="99"/>
  <c r="M122" i="99"/>
  <c r="O121" i="99"/>
  <c r="M121" i="99"/>
  <c r="O120" i="99"/>
  <c r="M120" i="99"/>
  <c r="O119" i="99"/>
  <c r="M119" i="99"/>
  <c r="P119" i="99" s="1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M101" i="99"/>
  <c r="O100" i="99"/>
  <c r="M100" i="99"/>
  <c r="O99" i="99"/>
  <c r="M99" i="99"/>
  <c r="D96" i="99"/>
  <c r="D94" i="99"/>
  <c r="L93" i="99"/>
  <c r="J93" i="99"/>
  <c r="D93" i="99"/>
  <c r="C99" i="99" s="1"/>
  <c r="D92" i="99"/>
  <c r="D91" i="99"/>
  <c r="D89" i="99"/>
  <c r="N72" i="99"/>
  <c r="L72" i="99"/>
  <c r="N71" i="99"/>
  <c r="L71" i="99"/>
  <c r="O71" i="99" s="1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O63" i="99" s="1"/>
  <c r="N62" i="99"/>
  <c r="L62" i="99"/>
  <c r="N61" i="99"/>
  <c r="L61" i="99"/>
  <c r="O61" i="99" s="1"/>
  <c r="N60" i="99"/>
  <c r="L60" i="99"/>
  <c r="N59" i="99"/>
  <c r="L59" i="99"/>
  <c r="N58" i="99"/>
  <c r="L58" i="99"/>
  <c r="N57" i="99"/>
  <c r="L57" i="99"/>
  <c r="O57" i="99" s="1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O41" i="99" s="1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O33" i="99" s="1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2" i="99"/>
  <c r="L22" i="99"/>
  <c r="N21" i="99"/>
  <c r="L21" i="99"/>
  <c r="N20" i="99"/>
  <c r="L20" i="99"/>
  <c r="N19" i="99"/>
  <c r="L19" i="99"/>
  <c r="N18" i="99"/>
  <c r="L18" i="99"/>
  <c r="C17" i="99"/>
  <c r="C18" i="99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C45" i="99" s="1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K11" i="99"/>
  <c r="I11" i="99"/>
  <c r="D8" i="99"/>
  <c r="D90" i="99"/>
  <c r="P1" i="99"/>
  <c r="P83" i="99" s="1"/>
  <c r="M19" i="86"/>
  <c r="N19" i="86" s="1"/>
  <c r="K19" i="86"/>
  <c r="L19" i="86" s="1"/>
  <c r="N105" i="74"/>
  <c r="O105" i="74"/>
  <c r="L105" i="74"/>
  <c r="M105" i="74" s="1"/>
  <c r="M25" i="74"/>
  <c r="N25" i="74" s="1"/>
  <c r="O25" i="74" s="1"/>
  <c r="K25" i="74"/>
  <c r="L25" i="74" s="1"/>
  <c r="C18" i="100"/>
  <c r="C19" i="100"/>
  <c r="C20" i="100" s="1"/>
  <c r="C21" i="100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C45" i="100" s="1"/>
  <c r="C46" i="100" s="1"/>
  <c r="C47" i="100" s="1"/>
  <c r="C48" i="100" s="1"/>
  <c r="C49" i="100" s="1"/>
  <c r="C50" i="100" s="1"/>
  <c r="C51" i="100" s="1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P118" i="100"/>
  <c r="P122" i="100"/>
  <c r="M17" i="98"/>
  <c r="K17" i="98"/>
  <c r="M17" i="97"/>
  <c r="K17" i="97"/>
  <c r="M17" i="96"/>
  <c r="K17" i="96"/>
  <c r="M17" i="95"/>
  <c r="K17" i="95"/>
  <c r="M18" i="92"/>
  <c r="N18" i="92" s="1"/>
  <c r="K18" i="92"/>
  <c r="L18" i="92" s="1"/>
  <c r="M18" i="91"/>
  <c r="N18" i="91" s="1"/>
  <c r="K18" i="91"/>
  <c r="L18" i="91" s="1"/>
  <c r="M18" i="90"/>
  <c r="N18" i="90" s="1"/>
  <c r="K18" i="90"/>
  <c r="L18" i="90" s="1"/>
  <c r="M18" i="89"/>
  <c r="N18" i="89" s="1"/>
  <c r="O18" i="89" s="1"/>
  <c r="K18" i="89"/>
  <c r="L18" i="89" s="1"/>
  <c r="M18" i="88"/>
  <c r="N18" i="88" s="1"/>
  <c r="O18" i="88" s="1"/>
  <c r="K18" i="88"/>
  <c r="L18" i="88" s="1"/>
  <c r="M18" i="87"/>
  <c r="N18" i="87" s="1"/>
  <c r="K18" i="87"/>
  <c r="L18" i="87" s="1"/>
  <c r="M18" i="86"/>
  <c r="N18" i="86" s="1"/>
  <c r="O18" i="86" s="1"/>
  <c r="K18" i="86"/>
  <c r="L18" i="86" s="1"/>
  <c r="M19" i="85"/>
  <c r="N19" i="85" s="1"/>
  <c r="K19" i="85"/>
  <c r="L19" i="85" s="1"/>
  <c r="M19" i="84"/>
  <c r="N19" i="84" s="1"/>
  <c r="O19" i="84" s="1"/>
  <c r="K19" i="84"/>
  <c r="L19" i="84"/>
  <c r="M19" i="83"/>
  <c r="N19" i="83" s="1"/>
  <c r="O19" i="83" s="1"/>
  <c r="K19" i="83"/>
  <c r="L19" i="83" s="1"/>
  <c r="M19" i="82"/>
  <c r="N19" i="82" s="1"/>
  <c r="K19" i="82"/>
  <c r="L19" i="82" s="1"/>
  <c r="M19" i="81"/>
  <c r="N19" i="81" s="1"/>
  <c r="K19" i="81"/>
  <c r="L19" i="81" s="1"/>
  <c r="M19" i="80"/>
  <c r="N19" i="80" s="1"/>
  <c r="K19" i="80"/>
  <c r="L19" i="80" s="1"/>
  <c r="M20" i="79"/>
  <c r="N20" i="79" s="1"/>
  <c r="K20" i="79"/>
  <c r="L20" i="79" s="1"/>
  <c r="O20" i="79" s="1"/>
  <c r="M20" i="78"/>
  <c r="N20" i="78" s="1"/>
  <c r="O20" i="78" s="1"/>
  <c r="K20" i="78"/>
  <c r="L20" i="78" s="1"/>
  <c r="M20" i="77"/>
  <c r="N20" i="77" s="1"/>
  <c r="K20" i="77"/>
  <c r="L20" i="77" s="1"/>
  <c r="M20" i="76"/>
  <c r="N20" i="76" s="1"/>
  <c r="O20" i="76" s="1"/>
  <c r="K20" i="76"/>
  <c r="L20" i="76" s="1"/>
  <c r="M20" i="75"/>
  <c r="N20" i="75"/>
  <c r="K20" i="75"/>
  <c r="L20" i="75" s="1"/>
  <c r="O20" i="75" s="1"/>
  <c r="M24" i="74"/>
  <c r="N24" i="74" s="1"/>
  <c r="K24" i="74"/>
  <c r="L24" i="74" s="1"/>
  <c r="O24" i="74" s="1"/>
  <c r="M25" i="73"/>
  <c r="N25" i="73" s="1"/>
  <c r="K25" i="73"/>
  <c r="L25" i="73"/>
  <c r="M23" i="72"/>
  <c r="N23" i="72" s="1"/>
  <c r="O23" i="72" s="1"/>
  <c r="K23" i="72"/>
  <c r="L23" i="72"/>
  <c r="M27" i="71"/>
  <c r="N27" i="71" s="1"/>
  <c r="O27" i="71" s="1"/>
  <c r="K27" i="71"/>
  <c r="L27" i="71" s="1"/>
  <c r="M28" i="70"/>
  <c r="N28" i="70" s="1"/>
  <c r="K28" i="70"/>
  <c r="L28" i="70" s="1"/>
  <c r="O28" i="70" s="1"/>
  <c r="M28" i="69"/>
  <c r="N28" i="69" s="1"/>
  <c r="O28" i="69" s="1"/>
  <c r="K28" i="69"/>
  <c r="L28" i="69" s="1"/>
  <c r="M21" i="68"/>
  <c r="N21" i="68" s="1"/>
  <c r="O21" i="68" s="1"/>
  <c r="K21" i="68"/>
  <c r="L21" i="68" s="1"/>
  <c r="M21" i="67"/>
  <c r="N21" i="67" s="1"/>
  <c r="K21" i="67"/>
  <c r="L21" i="67" s="1"/>
  <c r="M21" i="66"/>
  <c r="N21" i="66" s="1"/>
  <c r="K21" i="66"/>
  <c r="L21" i="66" s="1"/>
  <c r="M21" i="65"/>
  <c r="N21" i="65" s="1"/>
  <c r="O21" i="65" s="1"/>
  <c r="K21" i="65"/>
  <c r="L21" i="65" s="1"/>
  <c r="M22" i="64"/>
  <c r="N22" i="64" s="1"/>
  <c r="K22" i="64"/>
  <c r="L22" i="64" s="1"/>
  <c r="M22" i="60"/>
  <c r="N22" i="60" s="1"/>
  <c r="K22" i="60"/>
  <c r="L22" i="60" s="1"/>
  <c r="M22" i="62"/>
  <c r="N22" i="62"/>
  <c r="K22" i="62"/>
  <c r="L22" i="62" s="1"/>
  <c r="M22" i="63"/>
  <c r="N22" i="63" s="1"/>
  <c r="K22" i="63"/>
  <c r="L22" i="63" s="1"/>
  <c r="M22" i="61"/>
  <c r="N22" i="61" s="1"/>
  <c r="K22" i="61"/>
  <c r="L22" i="61" s="1"/>
  <c r="M22" i="59"/>
  <c r="N22" i="59" s="1"/>
  <c r="K22" i="59"/>
  <c r="L22" i="59" s="1"/>
  <c r="M23" i="58"/>
  <c r="N23" i="58" s="1"/>
  <c r="K23" i="58"/>
  <c r="L23" i="58" s="1"/>
  <c r="M23" i="57"/>
  <c r="N23" i="57" s="1"/>
  <c r="K23" i="57"/>
  <c r="L23" i="57" s="1"/>
  <c r="M23" i="56"/>
  <c r="N23" i="56" s="1"/>
  <c r="K23" i="56"/>
  <c r="L23" i="56" s="1"/>
  <c r="M23" i="55"/>
  <c r="N23" i="55" s="1"/>
  <c r="O23" i="55" s="1"/>
  <c r="K23" i="55"/>
  <c r="L23" i="55" s="1"/>
  <c r="M23" i="54"/>
  <c r="N23" i="54" s="1"/>
  <c r="K23" i="54"/>
  <c r="L23" i="54" s="1"/>
  <c r="M23" i="53"/>
  <c r="N23" i="53" s="1"/>
  <c r="K23" i="53"/>
  <c r="L23" i="53" s="1"/>
  <c r="M23" i="46"/>
  <c r="N23" i="46" s="1"/>
  <c r="K23" i="46"/>
  <c r="L23" i="46" s="1"/>
  <c r="M24" i="45"/>
  <c r="N24" i="45"/>
  <c r="K24" i="45"/>
  <c r="L24" i="45" s="1"/>
  <c r="M25" i="44"/>
  <c r="N25" i="44" s="1"/>
  <c r="K25" i="44"/>
  <c r="L25" i="44"/>
  <c r="M25" i="43"/>
  <c r="N25" i="43" s="1"/>
  <c r="O25" i="43" s="1"/>
  <c r="K25" i="43"/>
  <c r="L25" i="43"/>
  <c r="M25" i="42"/>
  <c r="N25" i="42" s="1"/>
  <c r="K25" i="42"/>
  <c r="L25" i="42" s="1"/>
  <c r="N25" i="41"/>
  <c r="O25" i="41" s="1"/>
  <c r="M25" i="41"/>
  <c r="K25" i="41"/>
  <c r="L25" i="41"/>
  <c r="M25" i="39"/>
  <c r="N25" i="39" s="1"/>
  <c r="K25" i="39"/>
  <c r="L25" i="39" s="1"/>
  <c r="M27" i="34"/>
  <c r="N27" i="34" s="1"/>
  <c r="K27" i="34"/>
  <c r="L27" i="34" s="1"/>
  <c r="M27" i="32"/>
  <c r="N27" i="32" s="1"/>
  <c r="K27" i="32"/>
  <c r="L27" i="32" s="1"/>
  <c r="M27" i="31"/>
  <c r="N27" i="31" s="1"/>
  <c r="K27" i="31"/>
  <c r="L27" i="31" s="1"/>
  <c r="O27" i="31" s="1"/>
  <c r="M28" i="30"/>
  <c r="N28" i="30" s="1"/>
  <c r="K28" i="30"/>
  <c r="L28" i="30"/>
  <c r="M28" i="29"/>
  <c r="N28" i="29" s="1"/>
  <c r="O28" i="29" s="1"/>
  <c r="K28" i="29"/>
  <c r="L28" i="29" s="1"/>
  <c r="M29" i="28"/>
  <c r="N29" i="28" s="1"/>
  <c r="K29" i="28"/>
  <c r="L29" i="28" s="1"/>
  <c r="O29" i="28" s="1"/>
  <c r="M28" i="27"/>
  <c r="N28" i="27" s="1"/>
  <c r="K28" i="27"/>
  <c r="L28" i="27" s="1"/>
  <c r="M27" i="24"/>
  <c r="N27" i="24" s="1"/>
  <c r="K27" i="24"/>
  <c r="L27" i="24" s="1"/>
  <c r="O27" i="24"/>
  <c r="M27" i="23"/>
  <c r="N27" i="23" s="1"/>
  <c r="O27" i="23" s="1"/>
  <c r="K27" i="23"/>
  <c r="L27" i="23" s="1"/>
  <c r="M26" i="22"/>
  <c r="N26" i="22" s="1"/>
  <c r="K26" i="22"/>
  <c r="L26" i="22" s="1"/>
  <c r="M26" i="21"/>
  <c r="N26" i="21" s="1"/>
  <c r="O26" i="21" s="1"/>
  <c r="K26" i="21"/>
  <c r="L26" i="21" s="1"/>
  <c r="M26" i="20"/>
  <c r="N26" i="20" s="1"/>
  <c r="O26" i="20" s="1"/>
  <c r="K26" i="20"/>
  <c r="L26" i="20" s="1"/>
  <c r="M26" i="19"/>
  <c r="N26" i="19" s="1"/>
  <c r="K26" i="19"/>
  <c r="L26" i="19" s="1"/>
  <c r="O26" i="19" s="1"/>
  <c r="M26" i="18"/>
  <c r="N26" i="18" s="1"/>
  <c r="O26" i="18" s="1"/>
  <c r="K26" i="18"/>
  <c r="L26" i="18" s="1"/>
  <c r="M26" i="17"/>
  <c r="N26" i="17" s="1"/>
  <c r="K26" i="17"/>
  <c r="L26" i="17"/>
  <c r="M26" i="3"/>
  <c r="N26" i="3" s="1"/>
  <c r="O26" i="3" s="1"/>
  <c r="K26" i="3"/>
  <c r="L26" i="3" s="1"/>
  <c r="C44" i="1"/>
  <c r="C42" i="1"/>
  <c r="C10" i="1"/>
  <c r="M15" i="2"/>
  <c r="J92" i="28" s="1"/>
  <c r="W88" i="36"/>
  <c r="W87" i="36"/>
  <c r="W86" i="36"/>
  <c r="W85" i="36"/>
  <c r="W83" i="36"/>
  <c r="W82" i="36"/>
  <c r="W81" i="36"/>
  <c r="W80" i="36"/>
  <c r="W79" i="36"/>
  <c r="W78" i="36"/>
  <c r="W77" i="36"/>
  <c r="W76" i="36"/>
  <c r="W84" i="36"/>
  <c r="D94" i="13"/>
  <c r="D93" i="13"/>
  <c r="C99" i="13"/>
  <c r="D92" i="13"/>
  <c r="J96" i="13"/>
  <c r="D94" i="98"/>
  <c r="D93" i="98"/>
  <c r="D92" i="98"/>
  <c r="D94" i="97"/>
  <c r="D93" i="97"/>
  <c r="D92" i="97"/>
  <c r="D94" i="96"/>
  <c r="D93" i="96"/>
  <c r="D92" i="96"/>
  <c r="D94" i="95"/>
  <c r="D93" i="95"/>
  <c r="D92" i="95"/>
  <c r="C99" i="84"/>
  <c r="C86" i="2"/>
  <c r="C85" i="2"/>
  <c r="C81" i="1"/>
  <c r="C80" i="1"/>
  <c r="A11" i="1"/>
  <c r="A12" i="1"/>
  <c r="A13" i="1" s="1"/>
  <c r="A14" i="1" s="1"/>
  <c r="A15" i="1" s="1"/>
  <c r="A16" i="1" s="1"/>
  <c r="A17" i="1" s="1"/>
  <c r="A18" i="1" s="1"/>
  <c r="A22" i="1" s="1"/>
  <c r="A23" i="1" s="1"/>
  <c r="A24" i="1" s="1"/>
  <c r="A28" i="1" s="1"/>
  <c r="A29" i="1" s="1"/>
  <c r="A30" i="1" s="1"/>
  <c r="A31" i="1" s="1"/>
  <c r="A32" i="1" s="1"/>
  <c r="A33" i="1" s="1"/>
  <c r="A34" i="1" s="1"/>
  <c r="A35" i="1" s="1"/>
  <c r="A41" i="1" s="1"/>
  <c r="A42" i="1" s="1"/>
  <c r="A43" i="1" s="1"/>
  <c r="A44" i="1" s="1"/>
  <c r="A45" i="1" s="1"/>
  <c r="A48" i="1" s="1"/>
  <c r="A49" i="1" s="1"/>
  <c r="A50" i="1" s="1"/>
  <c r="A51" i="1" s="1"/>
  <c r="A52" i="1" s="1"/>
  <c r="A53" i="1" s="1"/>
  <c r="A54" i="1" s="1"/>
  <c r="A55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70" i="1" s="1"/>
  <c r="A71" i="1" s="1"/>
  <c r="A72" i="1" s="1"/>
  <c r="A74" i="1" s="1"/>
  <c r="A75" i="1" s="1"/>
  <c r="A76" i="1" s="1"/>
  <c r="A77" i="1" s="1"/>
  <c r="A80" i="1" s="1"/>
  <c r="A81" i="1" s="1"/>
  <c r="A83" i="1" s="1"/>
  <c r="A84" i="1" s="1"/>
  <c r="A85" i="1" s="1"/>
  <c r="A86" i="1" s="1"/>
  <c r="A87" i="1" s="1"/>
  <c r="A4" i="1"/>
  <c r="F44" i="1"/>
  <c r="P1" i="13"/>
  <c r="P83" i="13" s="1"/>
  <c r="D8" i="13"/>
  <c r="D90" i="13"/>
  <c r="I11" i="13"/>
  <c r="K11" i="13"/>
  <c r="I14" i="13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E17" i="13"/>
  <c r="F17" i="13" s="1"/>
  <c r="L17" i="13"/>
  <c r="N17" i="13"/>
  <c r="L18" i="13"/>
  <c r="N18" i="13"/>
  <c r="L19" i="13"/>
  <c r="O19" i="13" s="1"/>
  <c r="N19" i="13"/>
  <c r="L20" i="13"/>
  <c r="N20" i="13"/>
  <c r="L21" i="13"/>
  <c r="N21" i="13"/>
  <c r="L22" i="13"/>
  <c r="N22" i="13"/>
  <c r="L23" i="13"/>
  <c r="N23" i="13"/>
  <c r="L24" i="13"/>
  <c r="N24" i="13"/>
  <c r="L25" i="13"/>
  <c r="O25" i="13" s="1"/>
  <c r="N25" i="13"/>
  <c r="L26" i="13"/>
  <c r="N26" i="13"/>
  <c r="L27" i="13"/>
  <c r="N27" i="13"/>
  <c r="L28" i="13"/>
  <c r="N28" i="13"/>
  <c r="L29" i="13"/>
  <c r="N29" i="13"/>
  <c r="L30" i="13"/>
  <c r="N30" i="13"/>
  <c r="L31" i="13"/>
  <c r="O31" i="13" s="1"/>
  <c r="N31" i="13"/>
  <c r="L32" i="13"/>
  <c r="N32" i="13"/>
  <c r="L33" i="13"/>
  <c r="O33" i="13" s="1"/>
  <c r="N33" i="13"/>
  <c r="L34" i="13"/>
  <c r="N34" i="13"/>
  <c r="L35" i="13"/>
  <c r="O35" i="13" s="1"/>
  <c r="N35" i="13"/>
  <c r="L36" i="13"/>
  <c r="N36" i="13"/>
  <c r="L37" i="13"/>
  <c r="O37" i="13" s="1"/>
  <c r="N37" i="13"/>
  <c r="L38" i="13"/>
  <c r="N38" i="13"/>
  <c r="L39" i="13"/>
  <c r="O39" i="13" s="1"/>
  <c r="N39" i="13"/>
  <c r="L40" i="13"/>
  <c r="N40" i="13"/>
  <c r="L41" i="13"/>
  <c r="O41" i="13" s="1"/>
  <c r="N41" i="13"/>
  <c r="L42" i="13"/>
  <c r="N42" i="13"/>
  <c r="L43" i="13"/>
  <c r="O43" i="13" s="1"/>
  <c r="N43" i="13"/>
  <c r="L44" i="13"/>
  <c r="N44" i="13"/>
  <c r="L45" i="13"/>
  <c r="O45" i="13" s="1"/>
  <c r="N45" i="13"/>
  <c r="L46" i="13"/>
  <c r="N46" i="13"/>
  <c r="L47" i="13"/>
  <c r="O47" i="13" s="1"/>
  <c r="N47" i="13"/>
  <c r="L48" i="13"/>
  <c r="N48" i="13"/>
  <c r="L49" i="13"/>
  <c r="O49" i="13" s="1"/>
  <c r="N49" i="13"/>
  <c r="L50" i="13"/>
  <c r="N50" i="13"/>
  <c r="L51" i="13"/>
  <c r="O51" i="13" s="1"/>
  <c r="N51" i="13"/>
  <c r="L52" i="13"/>
  <c r="N52" i="13"/>
  <c r="L53" i="13"/>
  <c r="O53" i="13" s="1"/>
  <c r="N53" i="13"/>
  <c r="L54" i="13"/>
  <c r="N54" i="13"/>
  <c r="L55" i="13"/>
  <c r="O55" i="13" s="1"/>
  <c r="N55" i="13"/>
  <c r="L56" i="13"/>
  <c r="N56" i="13"/>
  <c r="L57" i="13"/>
  <c r="O57" i="13" s="1"/>
  <c r="N57" i="13"/>
  <c r="L58" i="13"/>
  <c r="N58" i="13"/>
  <c r="L59" i="13"/>
  <c r="O59" i="13" s="1"/>
  <c r="N59" i="13"/>
  <c r="L60" i="13"/>
  <c r="N60" i="13"/>
  <c r="L61" i="13"/>
  <c r="O61" i="13" s="1"/>
  <c r="N61" i="13"/>
  <c r="L62" i="13"/>
  <c r="N62" i="13"/>
  <c r="L63" i="13"/>
  <c r="O63" i="13" s="1"/>
  <c r="N63" i="13"/>
  <c r="L64" i="13"/>
  <c r="N64" i="13"/>
  <c r="L65" i="13"/>
  <c r="O65" i="13" s="1"/>
  <c r="N65" i="13"/>
  <c r="L66" i="13"/>
  <c r="N66" i="13"/>
  <c r="L67" i="13"/>
  <c r="O67" i="13" s="1"/>
  <c r="N67" i="13"/>
  <c r="L68" i="13"/>
  <c r="N68" i="13"/>
  <c r="L69" i="13"/>
  <c r="O69" i="13" s="1"/>
  <c r="N69" i="13"/>
  <c r="L70" i="13"/>
  <c r="N70" i="13"/>
  <c r="L71" i="13"/>
  <c r="O71" i="13" s="1"/>
  <c r="N71" i="13"/>
  <c r="L72" i="13"/>
  <c r="N72" i="13"/>
  <c r="D89" i="13"/>
  <c r="D91" i="13"/>
  <c r="J93" i="13"/>
  <c r="L93" i="13"/>
  <c r="D96" i="13"/>
  <c r="M99" i="13"/>
  <c r="O99" i="13"/>
  <c r="M100" i="13"/>
  <c r="O100" i="13"/>
  <c r="P100" i="13" s="1"/>
  <c r="M101" i="13"/>
  <c r="O101" i="13"/>
  <c r="M102" i="13"/>
  <c r="O102" i="13"/>
  <c r="P102" i="13" s="1"/>
  <c r="M103" i="13"/>
  <c r="O103" i="13"/>
  <c r="M104" i="13"/>
  <c r="O104" i="13"/>
  <c r="P104" i="13" s="1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P110" i="13" s="1"/>
  <c r="M111" i="13"/>
  <c r="O111" i="13"/>
  <c r="M112" i="13"/>
  <c r="O112" i="13"/>
  <c r="M113" i="13"/>
  <c r="O113" i="13"/>
  <c r="M114" i="13"/>
  <c r="O114" i="13"/>
  <c r="P114" i="13" s="1"/>
  <c r="M115" i="13"/>
  <c r="O115" i="13"/>
  <c r="M116" i="13"/>
  <c r="O116" i="13"/>
  <c r="P116" i="13" s="1"/>
  <c r="M117" i="13"/>
  <c r="O117" i="13"/>
  <c r="M118" i="13"/>
  <c r="O118" i="13"/>
  <c r="P118" i="13" s="1"/>
  <c r="M119" i="13"/>
  <c r="O119" i="13"/>
  <c r="M120" i="13"/>
  <c r="O120" i="13"/>
  <c r="P120" i="13" s="1"/>
  <c r="M121" i="13"/>
  <c r="O121" i="13"/>
  <c r="M122" i="13"/>
  <c r="O122" i="13"/>
  <c r="P122" i="13" s="1"/>
  <c r="M123" i="13"/>
  <c r="O123" i="13"/>
  <c r="M124" i="13"/>
  <c r="O124" i="13"/>
  <c r="P124" i="13" s="1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P1" i="98"/>
  <c r="P83" i="98" s="1"/>
  <c r="D8" i="98"/>
  <c r="D90" i="98" s="1"/>
  <c r="I11" i="98"/>
  <c r="K11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C45" i="98" s="1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L19" i="98"/>
  <c r="N19" i="98"/>
  <c r="L20" i="98"/>
  <c r="N20" i="98"/>
  <c r="L21" i="98"/>
  <c r="N21" i="98"/>
  <c r="L22" i="98"/>
  <c r="N22" i="98"/>
  <c r="L23" i="98"/>
  <c r="N23" i="98"/>
  <c r="L24" i="98"/>
  <c r="N24" i="98"/>
  <c r="L25" i="98"/>
  <c r="N25" i="98"/>
  <c r="L26" i="98"/>
  <c r="N26" i="98"/>
  <c r="L27" i="98"/>
  <c r="N27" i="98"/>
  <c r="L28" i="98"/>
  <c r="N28" i="98"/>
  <c r="L29" i="98"/>
  <c r="N29" i="98"/>
  <c r="L30" i="98"/>
  <c r="N30" i="98"/>
  <c r="L31" i="98"/>
  <c r="N31" i="98"/>
  <c r="L32" i="98"/>
  <c r="N32" i="98"/>
  <c r="L33" i="98"/>
  <c r="N33" i="98"/>
  <c r="L34" i="98"/>
  <c r="O34" i="98" s="1"/>
  <c r="N34" i="98"/>
  <c r="L35" i="98"/>
  <c r="N35" i="98"/>
  <c r="L36" i="98"/>
  <c r="N36" i="98"/>
  <c r="L37" i="98"/>
  <c r="N37" i="98"/>
  <c r="L38" i="98"/>
  <c r="N38" i="98"/>
  <c r="L39" i="98"/>
  <c r="N39" i="98"/>
  <c r="L40" i="98"/>
  <c r="N40" i="98"/>
  <c r="L41" i="98"/>
  <c r="N41" i="98"/>
  <c r="L42" i="98"/>
  <c r="N42" i="98"/>
  <c r="L43" i="98"/>
  <c r="N43" i="98"/>
  <c r="L44" i="98"/>
  <c r="N44" i="98"/>
  <c r="L45" i="98"/>
  <c r="N45" i="98"/>
  <c r="L46" i="98"/>
  <c r="N46" i="98"/>
  <c r="L47" i="98"/>
  <c r="N47" i="98"/>
  <c r="L48" i="98"/>
  <c r="N48" i="98"/>
  <c r="L49" i="98"/>
  <c r="N49" i="98"/>
  <c r="L50" i="98"/>
  <c r="N50" i="98"/>
  <c r="L51" i="98"/>
  <c r="N51" i="98"/>
  <c r="L52" i="98"/>
  <c r="N52" i="98"/>
  <c r="L53" i="98"/>
  <c r="N53" i="98"/>
  <c r="L54" i="98"/>
  <c r="N54" i="98"/>
  <c r="L55" i="98"/>
  <c r="N55" i="98"/>
  <c r="L56" i="98"/>
  <c r="N56" i="98"/>
  <c r="L57" i="98"/>
  <c r="N57" i="98"/>
  <c r="L58" i="98"/>
  <c r="N58" i="98"/>
  <c r="L59" i="98"/>
  <c r="N59" i="98"/>
  <c r="L60" i="98"/>
  <c r="N60" i="98"/>
  <c r="L61" i="98"/>
  <c r="N61" i="98"/>
  <c r="L62" i="98"/>
  <c r="N62" i="98"/>
  <c r="L63" i="98"/>
  <c r="N63" i="98"/>
  <c r="L64" i="98"/>
  <c r="N64" i="98"/>
  <c r="L65" i="98"/>
  <c r="N65" i="98"/>
  <c r="L66" i="98"/>
  <c r="N66" i="98"/>
  <c r="L67" i="98"/>
  <c r="N67" i="98"/>
  <c r="L68" i="98"/>
  <c r="N68" i="98"/>
  <c r="L69" i="98"/>
  <c r="N69" i="98"/>
  <c r="L70" i="98"/>
  <c r="N70" i="98"/>
  <c r="L71" i="98"/>
  <c r="N71" i="98"/>
  <c r="L72" i="98"/>
  <c r="N72" i="98"/>
  <c r="D89" i="98"/>
  <c r="D91" i="98"/>
  <c r="J93" i="98"/>
  <c r="L93" i="98"/>
  <c r="D96" i="98"/>
  <c r="M99" i="98"/>
  <c r="O99" i="98"/>
  <c r="P99" i="98" s="1"/>
  <c r="M100" i="98"/>
  <c r="O100" i="98"/>
  <c r="M101" i="98"/>
  <c r="O101" i="98"/>
  <c r="P101" i="98" s="1"/>
  <c r="M102" i="98"/>
  <c r="O102" i="98"/>
  <c r="M103" i="98"/>
  <c r="O103" i="98"/>
  <c r="P103" i="98" s="1"/>
  <c r="M104" i="98"/>
  <c r="O104" i="98"/>
  <c r="M105" i="98"/>
  <c r="O105" i="98"/>
  <c r="P105" i="98" s="1"/>
  <c r="M106" i="98"/>
  <c r="O106" i="98"/>
  <c r="M107" i="98"/>
  <c r="O107" i="98"/>
  <c r="P107" i="98" s="1"/>
  <c r="M108" i="98"/>
  <c r="O108" i="98"/>
  <c r="M109" i="98"/>
  <c r="O109" i="98"/>
  <c r="P109" i="98" s="1"/>
  <c r="M110" i="98"/>
  <c r="O110" i="98"/>
  <c r="M111" i="98"/>
  <c r="O111" i="98"/>
  <c r="P111" i="98" s="1"/>
  <c r="M112" i="98"/>
  <c r="O112" i="98"/>
  <c r="M113" i="98"/>
  <c r="O113" i="98"/>
  <c r="P113" i="98" s="1"/>
  <c r="M114" i="98"/>
  <c r="O114" i="98"/>
  <c r="M115" i="98"/>
  <c r="O115" i="98"/>
  <c r="P115" i="98" s="1"/>
  <c r="M116" i="98"/>
  <c r="O116" i="98"/>
  <c r="M117" i="98"/>
  <c r="O117" i="98"/>
  <c r="P117" i="98" s="1"/>
  <c r="M118" i="98"/>
  <c r="O118" i="98"/>
  <c r="M119" i="98"/>
  <c r="O119" i="98"/>
  <c r="P119" i="98" s="1"/>
  <c r="M120" i="98"/>
  <c r="O120" i="98"/>
  <c r="M121" i="98"/>
  <c r="O121" i="98"/>
  <c r="P121" i="98" s="1"/>
  <c r="M122" i="98"/>
  <c r="O122" i="98"/>
  <c r="M123" i="98"/>
  <c r="O123" i="98"/>
  <c r="P123" i="98" s="1"/>
  <c r="M124" i="98"/>
  <c r="O124" i="98"/>
  <c r="M125" i="98"/>
  <c r="O125" i="98"/>
  <c r="P125" i="98" s="1"/>
  <c r="M126" i="98"/>
  <c r="O126" i="98"/>
  <c r="M127" i="98"/>
  <c r="O127" i="98"/>
  <c r="P127" i="98" s="1"/>
  <c r="M128" i="98"/>
  <c r="O128" i="98"/>
  <c r="M129" i="98"/>
  <c r="O129" i="98"/>
  <c r="P129" i="98" s="1"/>
  <c r="M130" i="98"/>
  <c r="O130" i="98"/>
  <c r="J131" i="98"/>
  <c r="M131" i="98"/>
  <c r="O131" i="98"/>
  <c r="P131" i="98"/>
  <c r="J132" i="98"/>
  <c r="M132" i="98"/>
  <c r="O132" i="98"/>
  <c r="P132" i="98"/>
  <c r="J133" i="98"/>
  <c r="M133" i="98"/>
  <c r="O133" i="98"/>
  <c r="P133" i="98"/>
  <c r="J134" i="98"/>
  <c r="M134" i="98"/>
  <c r="O134" i="98"/>
  <c r="P134" i="98"/>
  <c r="J135" i="98"/>
  <c r="M135" i="98"/>
  <c r="O135" i="98"/>
  <c r="P135" i="98"/>
  <c r="J136" i="98"/>
  <c r="M136" i="98"/>
  <c r="O136" i="98"/>
  <c r="P136" i="98"/>
  <c r="J137" i="98"/>
  <c r="M137" i="98"/>
  <c r="O137" i="98"/>
  <c r="P137" i="98"/>
  <c r="J138" i="98"/>
  <c r="M138" i="98"/>
  <c r="O138" i="98"/>
  <c r="P138" i="98"/>
  <c r="J139" i="98"/>
  <c r="M139" i="98"/>
  <c r="O139" i="98"/>
  <c r="P139" i="98"/>
  <c r="J140" i="98"/>
  <c r="M140" i="98"/>
  <c r="O140" i="98"/>
  <c r="P140" i="98"/>
  <c r="J141" i="98"/>
  <c r="M141" i="98"/>
  <c r="O141" i="98"/>
  <c r="P141" i="98"/>
  <c r="J142" i="98"/>
  <c r="M142" i="98"/>
  <c r="O142" i="98"/>
  <c r="P142" i="98"/>
  <c r="J143" i="98"/>
  <c r="M143" i="98"/>
  <c r="O143" i="98"/>
  <c r="P143" i="98"/>
  <c r="J144" i="98"/>
  <c r="M144" i="98"/>
  <c r="O144" i="98"/>
  <c r="P144" i="98"/>
  <c r="J145" i="98"/>
  <c r="M145" i="98"/>
  <c r="O145" i="98"/>
  <c r="P145" i="98"/>
  <c r="J146" i="98"/>
  <c r="M146" i="98"/>
  <c r="O146" i="98"/>
  <c r="P146" i="98"/>
  <c r="J147" i="98"/>
  <c r="M147" i="98"/>
  <c r="O147" i="98"/>
  <c r="P147" i="98"/>
  <c r="J148" i="98"/>
  <c r="M148" i="98"/>
  <c r="O148" i="98"/>
  <c r="P148" i="98"/>
  <c r="J149" i="98"/>
  <c r="M149" i="98"/>
  <c r="O149" i="98"/>
  <c r="P149" i="98"/>
  <c r="J150" i="98"/>
  <c r="M150" i="98"/>
  <c r="O150" i="98"/>
  <c r="P150" i="98"/>
  <c r="J151" i="98"/>
  <c r="M151" i="98"/>
  <c r="O151" i="98"/>
  <c r="P151" i="98"/>
  <c r="J152" i="98"/>
  <c r="M152" i="98"/>
  <c r="O152" i="98"/>
  <c r="P152" i="98"/>
  <c r="J153" i="98"/>
  <c r="M153" i="98"/>
  <c r="O153" i="98"/>
  <c r="P153" i="98"/>
  <c r="J154" i="98"/>
  <c r="M154" i="98"/>
  <c r="O154" i="98"/>
  <c r="P154" i="98"/>
  <c r="P1" i="97"/>
  <c r="P83" i="97" s="1"/>
  <c r="D8" i="97"/>
  <c r="D90" i="97" s="1"/>
  <c r="I11" i="97"/>
  <c r="K11" i="97"/>
  <c r="C17" i="97"/>
  <c r="C18" i="97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/>
  <c r="C40" i="97" s="1"/>
  <c r="C41" i="97" s="1"/>
  <c r="C42" i="97" s="1"/>
  <c r="C43" i="97" s="1"/>
  <c r="C44" i="97" s="1"/>
  <c r="C45" i="97" s="1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L19" i="97"/>
  <c r="N19" i="97"/>
  <c r="L20" i="97"/>
  <c r="N20" i="97"/>
  <c r="L21" i="97"/>
  <c r="N21" i="97"/>
  <c r="O21" i="97" s="1"/>
  <c r="L22" i="97"/>
  <c r="N22" i="97"/>
  <c r="L23" i="97"/>
  <c r="N23" i="97"/>
  <c r="L24" i="97"/>
  <c r="N24" i="97"/>
  <c r="L25" i="97"/>
  <c r="N25" i="97"/>
  <c r="L26" i="97"/>
  <c r="N26" i="97"/>
  <c r="L27" i="97"/>
  <c r="N27" i="97"/>
  <c r="L28" i="97"/>
  <c r="N28" i="97"/>
  <c r="L29" i="97"/>
  <c r="N29" i="97"/>
  <c r="O29" i="97" s="1"/>
  <c r="L30" i="97"/>
  <c r="N30" i="97"/>
  <c r="L31" i="97"/>
  <c r="N31" i="97"/>
  <c r="L32" i="97"/>
  <c r="N32" i="97"/>
  <c r="L33" i="97"/>
  <c r="N33" i="97"/>
  <c r="L34" i="97"/>
  <c r="N34" i="97"/>
  <c r="L35" i="97"/>
  <c r="N35" i="97"/>
  <c r="L36" i="97"/>
  <c r="N36" i="97"/>
  <c r="L37" i="97"/>
  <c r="N37" i="97"/>
  <c r="L38" i="97"/>
  <c r="N38" i="97"/>
  <c r="L39" i="97"/>
  <c r="N39" i="97"/>
  <c r="L40" i="97"/>
  <c r="N40" i="97"/>
  <c r="L41" i="97"/>
  <c r="N41" i="97"/>
  <c r="L42" i="97"/>
  <c r="N42" i="97"/>
  <c r="L43" i="97"/>
  <c r="N43" i="97"/>
  <c r="L44" i="97"/>
  <c r="N44" i="97"/>
  <c r="L45" i="97"/>
  <c r="N45" i="97"/>
  <c r="L46" i="97"/>
  <c r="N46" i="97"/>
  <c r="L47" i="97"/>
  <c r="N47" i="97"/>
  <c r="L48" i="97"/>
  <c r="N48" i="97"/>
  <c r="L49" i="97"/>
  <c r="N49" i="97"/>
  <c r="O49" i="97" s="1"/>
  <c r="L50" i="97"/>
  <c r="N50" i="97"/>
  <c r="L51" i="97"/>
  <c r="N51" i="97"/>
  <c r="L52" i="97"/>
  <c r="N52" i="97"/>
  <c r="L53" i="97"/>
  <c r="N53" i="97"/>
  <c r="L54" i="97"/>
  <c r="N54" i="97"/>
  <c r="L55" i="97"/>
  <c r="N55" i="97"/>
  <c r="L56" i="97"/>
  <c r="N56" i="97"/>
  <c r="L57" i="97"/>
  <c r="N57" i="97"/>
  <c r="L58" i="97"/>
  <c r="N58" i="97"/>
  <c r="L59" i="97"/>
  <c r="N59" i="97"/>
  <c r="L60" i="97"/>
  <c r="N60" i="97"/>
  <c r="L61" i="97"/>
  <c r="N61" i="97"/>
  <c r="L62" i="97"/>
  <c r="N62" i="97"/>
  <c r="L63" i="97"/>
  <c r="N63" i="97"/>
  <c r="L64" i="97"/>
  <c r="N64" i="97"/>
  <c r="L65" i="97"/>
  <c r="N65" i="97"/>
  <c r="L66" i="97"/>
  <c r="N66" i="97"/>
  <c r="L67" i="97"/>
  <c r="N67" i="97"/>
  <c r="L68" i="97"/>
  <c r="N68" i="97"/>
  <c r="L69" i="97"/>
  <c r="N69" i="97"/>
  <c r="O69" i="97" s="1"/>
  <c r="L70" i="97"/>
  <c r="N70" i="97"/>
  <c r="L71" i="97"/>
  <c r="N71" i="97"/>
  <c r="L72" i="97"/>
  <c r="N72" i="97"/>
  <c r="D89" i="97"/>
  <c r="D91" i="97"/>
  <c r="J93" i="97"/>
  <c r="L93" i="97"/>
  <c r="D96" i="97"/>
  <c r="M99" i="97"/>
  <c r="O99" i="97"/>
  <c r="M100" i="97"/>
  <c r="O100" i="97"/>
  <c r="M101" i="97"/>
  <c r="O101" i="97"/>
  <c r="M102" i="97"/>
  <c r="O102" i="97"/>
  <c r="M103" i="97"/>
  <c r="O103" i="97"/>
  <c r="M104" i="97"/>
  <c r="O104" i="97"/>
  <c r="M105" i="97"/>
  <c r="O105" i="97"/>
  <c r="M106" i="97"/>
  <c r="O106" i="97"/>
  <c r="M107" i="97"/>
  <c r="O107" i="97"/>
  <c r="M108" i="97"/>
  <c r="O108" i="97"/>
  <c r="M109" i="97"/>
  <c r="O109" i="97"/>
  <c r="M110" i="97"/>
  <c r="O110" i="97"/>
  <c r="M111" i="97"/>
  <c r="O111" i="97"/>
  <c r="M112" i="97"/>
  <c r="O112" i="97"/>
  <c r="M113" i="97"/>
  <c r="O113" i="97"/>
  <c r="M114" i="97"/>
  <c r="O114" i="97"/>
  <c r="M115" i="97"/>
  <c r="O115" i="97"/>
  <c r="M116" i="97"/>
  <c r="O116" i="97"/>
  <c r="M117" i="97"/>
  <c r="O117" i="97"/>
  <c r="M118" i="97"/>
  <c r="O118" i="97"/>
  <c r="M119" i="97"/>
  <c r="O119" i="97"/>
  <c r="M120" i="97"/>
  <c r="O120" i="97"/>
  <c r="M121" i="97"/>
  <c r="O121" i="97"/>
  <c r="M122" i="97"/>
  <c r="O122" i="97"/>
  <c r="M123" i="97"/>
  <c r="O123" i="97"/>
  <c r="M124" i="97"/>
  <c r="O124" i="97"/>
  <c r="M125" i="97"/>
  <c r="O125" i="97"/>
  <c r="M126" i="97"/>
  <c r="O126" i="97"/>
  <c r="M127" i="97"/>
  <c r="O127" i="97"/>
  <c r="M128" i="97"/>
  <c r="O128" i="97"/>
  <c r="M129" i="97"/>
  <c r="O129" i="97"/>
  <c r="M130" i="97"/>
  <c r="O130" i="97"/>
  <c r="J131" i="97"/>
  <c r="M131" i="97"/>
  <c r="O131" i="97"/>
  <c r="P131" i="97"/>
  <c r="J132" i="97"/>
  <c r="M132" i="97"/>
  <c r="O132" i="97"/>
  <c r="P132" i="97"/>
  <c r="J133" i="97"/>
  <c r="M133" i="97"/>
  <c r="O133" i="97"/>
  <c r="P133" i="97"/>
  <c r="J134" i="97"/>
  <c r="M134" i="97"/>
  <c r="O134" i="97"/>
  <c r="P134" i="97"/>
  <c r="J135" i="97"/>
  <c r="M135" i="97"/>
  <c r="O135" i="97"/>
  <c r="P135" i="97"/>
  <c r="J136" i="97"/>
  <c r="M136" i="97"/>
  <c r="O136" i="97"/>
  <c r="P136" i="97"/>
  <c r="J137" i="97"/>
  <c r="M137" i="97"/>
  <c r="O137" i="97"/>
  <c r="P137" i="97"/>
  <c r="J138" i="97"/>
  <c r="M138" i="97"/>
  <c r="O138" i="97"/>
  <c r="P138" i="97"/>
  <c r="J139" i="97"/>
  <c r="M139" i="97"/>
  <c r="O139" i="97"/>
  <c r="P139" i="97"/>
  <c r="J140" i="97"/>
  <c r="M140" i="97"/>
  <c r="O140" i="97"/>
  <c r="P140" i="97"/>
  <c r="J141" i="97"/>
  <c r="M141" i="97"/>
  <c r="O141" i="97"/>
  <c r="P141" i="97"/>
  <c r="J142" i="97"/>
  <c r="M142" i="97"/>
  <c r="O142" i="97"/>
  <c r="P142" i="97"/>
  <c r="J143" i="97"/>
  <c r="M143" i="97"/>
  <c r="O143" i="97"/>
  <c r="P143" i="97"/>
  <c r="J144" i="97"/>
  <c r="M144" i="97"/>
  <c r="O144" i="97"/>
  <c r="P144" i="97"/>
  <c r="J145" i="97"/>
  <c r="M145" i="97"/>
  <c r="O145" i="97"/>
  <c r="P145" i="97"/>
  <c r="J146" i="97"/>
  <c r="M146" i="97"/>
  <c r="O146" i="97"/>
  <c r="P146" i="97"/>
  <c r="J147" i="97"/>
  <c r="M147" i="97"/>
  <c r="O147" i="97"/>
  <c r="P147" i="97"/>
  <c r="J148" i="97"/>
  <c r="M148" i="97"/>
  <c r="O148" i="97"/>
  <c r="P148" i="97"/>
  <c r="J149" i="97"/>
  <c r="M149" i="97"/>
  <c r="O149" i="97"/>
  <c r="P149" i="97"/>
  <c r="J150" i="97"/>
  <c r="M150" i="97"/>
  <c r="O150" i="97"/>
  <c r="P150" i="97"/>
  <c r="J151" i="97"/>
  <c r="M151" i="97"/>
  <c r="O151" i="97"/>
  <c r="P151" i="97"/>
  <c r="J152" i="97"/>
  <c r="M152" i="97"/>
  <c r="O152" i="97"/>
  <c r="P152" i="97"/>
  <c r="J153" i="97"/>
  <c r="M153" i="97"/>
  <c r="O153" i="97"/>
  <c r="P153" i="97"/>
  <c r="J154" i="97"/>
  <c r="M154" i="97"/>
  <c r="O154" i="97"/>
  <c r="P154" i="97"/>
  <c r="P1" i="96"/>
  <c r="P83" i="96" s="1"/>
  <c r="D8" i="96"/>
  <c r="I11" i="96"/>
  <c r="K11" i="96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L19" i="96"/>
  <c r="N19" i="96"/>
  <c r="L20" i="96"/>
  <c r="N20" i="96"/>
  <c r="O20" i="96" s="1"/>
  <c r="L21" i="96"/>
  <c r="N21" i="96"/>
  <c r="L22" i="96"/>
  <c r="N22" i="96"/>
  <c r="L23" i="96"/>
  <c r="N23" i="96"/>
  <c r="L24" i="96"/>
  <c r="N24" i="96"/>
  <c r="L25" i="96"/>
  <c r="N25" i="96"/>
  <c r="L26" i="96"/>
  <c r="N26" i="96"/>
  <c r="L27" i="96"/>
  <c r="N27" i="96"/>
  <c r="L28" i="96"/>
  <c r="N28" i="96"/>
  <c r="O28" i="96" s="1"/>
  <c r="L29" i="96"/>
  <c r="N29" i="96"/>
  <c r="L30" i="96"/>
  <c r="N30" i="96"/>
  <c r="O30" i="96" s="1"/>
  <c r="L31" i="96"/>
  <c r="N31" i="96"/>
  <c r="L32" i="96"/>
  <c r="N32" i="96"/>
  <c r="O32" i="96" s="1"/>
  <c r="L33" i="96"/>
  <c r="N33" i="96"/>
  <c r="L34" i="96"/>
  <c r="N34" i="96"/>
  <c r="L35" i="96"/>
  <c r="N35" i="96"/>
  <c r="L36" i="96"/>
  <c r="N36" i="96"/>
  <c r="L37" i="96"/>
  <c r="N37" i="96"/>
  <c r="L38" i="96"/>
  <c r="N38" i="96"/>
  <c r="L39" i="96"/>
  <c r="N39" i="96"/>
  <c r="L40" i="96"/>
  <c r="N40" i="96"/>
  <c r="L41" i="96"/>
  <c r="N41" i="96"/>
  <c r="L42" i="96"/>
  <c r="N42" i="96"/>
  <c r="L43" i="96"/>
  <c r="N43" i="96"/>
  <c r="L44" i="96"/>
  <c r="N44" i="96"/>
  <c r="L45" i="96"/>
  <c r="N45" i="96"/>
  <c r="L46" i="96"/>
  <c r="N46" i="96"/>
  <c r="L47" i="96"/>
  <c r="N47" i="96"/>
  <c r="L48" i="96"/>
  <c r="N48" i="96"/>
  <c r="L49" i="96"/>
  <c r="N49" i="96"/>
  <c r="L50" i="96"/>
  <c r="N50" i="96"/>
  <c r="L51" i="96"/>
  <c r="N51" i="96"/>
  <c r="L52" i="96"/>
  <c r="N52" i="96"/>
  <c r="O52" i="96" s="1"/>
  <c r="L53" i="96"/>
  <c r="N53" i="96"/>
  <c r="L54" i="96"/>
  <c r="N54" i="96"/>
  <c r="L55" i="96"/>
  <c r="N55" i="96"/>
  <c r="L56" i="96"/>
  <c r="N56" i="96"/>
  <c r="O56" i="96" s="1"/>
  <c r="L57" i="96"/>
  <c r="N57" i="96"/>
  <c r="L58" i="96"/>
  <c r="N58" i="96"/>
  <c r="L59" i="96"/>
  <c r="N59" i="96"/>
  <c r="L60" i="96"/>
  <c r="N60" i="96"/>
  <c r="L61" i="96"/>
  <c r="N61" i="96"/>
  <c r="L62" i="96"/>
  <c r="N62" i="96"/>
  <c r="L63" i="96"/>
  <c r="N63" i="96"/>
  <c r="L64" i="96"/>
  <c r="N64" i="96"/>
  <c r="L65" i="96"/>
  <c r="N65" i="96"/>
  <c r="L66" i="96"/>
  <c r="N66" i="96"/>
  <c r="O66" i="96" s="1"/>
  <c r="L67" i="96"/>
  <c r="N67" i="96"/>
  <c r="L68" i="96"/>
  <c r="N68" i="96"/>
  <c r="L69" i="96"/>
  <c r="N69" i="96"/>
  <c r="L70" i="96"/>
  <c r="N70" i="96"/>
  <c r="L71" i="96"/>
  <c r="N71" i="96"/>
  <c r="L72" i="96"/>
  <c r="N72" i="96"/>
  <c r="D89" i="96"/>
  <c r="D90" i="96"/>
  <c r="D91" i="96"/>
  <c r="J93" i="96"/>
  <c r="L93" i="96"/>
  <c r="D96" i="96"/>
  <c r="M100" i="96"/>
  <c r="O100" i="96"/>
  <c r="M101" i="96"/>
  <c r="O101" i="96"/>
  <c r="M102" i="96"/>
  <c r="O102" i="96"/>
  <c r="M103" i="96"/>
  <c r="O103" i="96"/>
  <c r="M104" i="96"/>
  <c r="O104" i="96"/>
  <c r="M105" i="96"/>
  <c r="O105" i="96"/>
  <c r="M106" i="96"/>
  <c r="O106" i="96"/>
  <c r="M107" i="96"/>
  <c r="O107" i="96"/>
  <c r="M108" i="96"/>
  <c r="O108" i="96"/>
  <c r="M109" i="96"/>
  <c r="O109" i="96"/>
  <c r="M110" i="96"/>
  <c r="O110" i="96"/>
  <c r="M111" i="96"/>
  <c r="O111" i="96"/>
  <c r="M112" i="96"/>
  <c r="O112" i="96"/>
  <c r="M113" i="96"/>
  <c r="O113" i="96"/>
  <c r="M114" i="96"/>
  <c r="O114" i="96"/>
  <c r="M115" i="96"/>
  <c r="O115" i="96"/>
  <c r="M116" i="96"/>
  <c r="O116" i="96"/>
  <c r="M117" i="96"/>
  <c r="O117" i="96"/>
  <c r="M118" i="96"/>
  <c r="O118" i="96"/>
  <c r="M119" i="96"/>
  <c r="O119" i="96"/>
  <c r="M120" i="96"/>
  <c r="O120" i="96"/>
  <c r="M121" i="96"/>
  <c r="O121" i="96"/>
  <c r="M122" i="96"/>
  <c r="O122" i="96"/>
  <c r="M123" i="96"/>
  <c r="O123" i="96"/>
  <c r="M124" i="96"/>
  <c r="O124" i="96"/>
  <c r="M125" i="96"/>
  <c r="O125" i="96"/>
  <c r="M126" i="96"/>
  <c r="O126" i="96"/>
  <c r="M127" i="96"/>
  <c r="O127" i="96"/>
  <c r="M128" i="96"/>
  <c r="O128" i="96"/>
  <c r="M129" i="96"/>
  <c r="O129" i="96"/>
  <c r="M130" i="96"/>
  <c r="O130" i="96"/>
  <c r="J131" i="96"/>
  <c r="M131" i="96"/>
  <c r="O131" i="96"/>
  <c r="P131" i="96"/>
  <c r="J132" i="96"/>
  <c r="M132" i="96"/>
  <c r="O132" i="96"/>
  <c r="P132" i="96"/>
  <c r="J133" i="96"/>
  <c r="M133" i="96"/>
  <c r="O133" i="96"/>
  <c r="P133" i="96"/>
  <c r="J134" i="96"/>
  <c r="M134" i="96"/>
  <c r="O134" i="96"/>
  <c r="P134" i="96"/>
  <c r="J135" i="96"/>
  <c r="M135" i="96"/>
  <c r="O135" i="96"/>
  <c r="P135" i="96"/>
  <c r="J136" i="96"/>
  <c r="M136" i="96"/>
  <c r="O136" i="96"/>
  <c r="P136" i="96"/>
  <c r="J137" i="96"/>
  <c r="M137" i="96"/>
  <c r="O137" i="96"/>
  <c r="P137" i="96"/>
  <c r="J138" i="96"/>
  <c r="M138" i="96"/>
  <c r="O138" i="96"/>
  <c r="P138" i="96"/>
  <c r="J139" i="96"/>
  <c r="M139" i="96"/>
  <c r="O139" i="96"/>
  <c r="P139" i="96"/>
  <c r="J140" i="96"/>
  <c r="M140" i="96"/>
  <c r="O140" i="96"/>
  <c r="P140" i="96"/>
  <c r="J141" i="96"/>
  <c r="M141" i="96"/>
  <c r="O141" i="96"/>
  <c r="P141" i="96"/>
  <c r="J142" i="96"/>
  <c r="M142" i="96"/>
  <c r="O142" i="96"/>
  <c r="P142" i="96"/>
  <c r="J143" i="96"/>
  <c r="M143" i="96"/>
  <c r="O143" i="96"/>
  <c r="P143" i="96"/>
  <c r="J144" i="96"/>
  <c r="M144" i="96"/>
  <c r="O144" i="96"/>
  <c r="P144" i="96"/>
  <c r="J145" i="96"/>
  <c r="M145" i="96"/>
  <c r="O145" i="96"/>
  <c r="P145" i="96"/>
  <c r="J146" i="96"/>
  <c r="M146" i="96"/>
  <c r="O146" i="96"/>
  <c r="P146" i="96"/>
  <c r="J147" i="96"/>
  <c r="M147" i="96"/>
  <c r="O147" i="96"/>
  <c r="P147" i="96"/>
  <c r="J148" i="96"/>
  <c r="M148" i="96"/>
  <c r="O148" i="96"/>
  <c r="P148" i="96"/>
  <c r="J149" i="96"/>
  <c r="M149" i="96"/>
  <c r="O149" i="96"/>
  <c r="P149" i="96"/>
  <c r="J150" i="96"/>
  <c r="M150" i="96"/>
  <c r="O150" i="96"/>
  <c r="P150" i="96"/>
  <c r="J151" i="96"/>
  <c r="M151" i="96"/>
  <c r="O151" i="96"/>
  <c r="P151" i="96"/>
  <c r="J152" i="96"/>
  <c r="M152" i="96"/>
  <c r="O152" i="96"/>
  <c r="P152" i="96"/>
  <c r="J153" i="96"/>
  <c r="M153" i="96"/>
  <c r="O153" i="96"/>
  <c r="P153" i="96"/>
  <c r="J154" i="96"/>
  <c r="M154" i="96"/>
  <c r="O154" i="96"/>
  <c r="P154" i="96"/>
  <c r="P1" i="95"/>
  <c r="P83" i="95" s="1"/>
  <c r="D8" i="95"/>
  <c r="D90" i="95" s="1"/>
  <c r="I11" i="95"/>
  <c r="K11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L19" i="95"/>
  <c r="N19" i="95"/>
  <c r="L20" i="95"/>
  <c r="N20" i="95"/>
  <c r="L21" i="95"/>
  <c r="N21" i="95"/>
  <c r="L22" i="95"/>
  <c r="N22" i="95"/>
  <c r="L23" i="95"/>
  <c r="N23" i="95"/>
  <c r="L24" i="95"/>
  <c r="N24" i="95"/>
  <c r="L25" i="95"/>
  <c r="N25" i="95"/>
  <c r="L26" i="95"/>
  <c r="N26" i="95"/>
  <c r="L27" i="95"/>
  <c r="N27" i="95"/>
  <c r="L28" i="95"/>
  <c r="N28" i="95"/>
  <c r="O28" i="95" s="1"/>
  <c r="L29" i="95"/>
  <c r="N29" i="95"/>
  <c r="L30" i="95"/>
  <c r="N30" i="95"/>
  <c r="L31" i="95"/>
  <c r="N31" i="95"/>
  <c r="L32" i="95"/>
  <c r="N32" i="95"/>
  <c r="L33" i="95"/>
  <c r="N33" i="95"/>
  <c r="L34" i="95"/>
  <c r="N34" i="95"/>
  <c r="L35" i="95"/>
  <c r="N35" i="95"/>
  <c r="L36" i="95"/>
  <c r="N36" i="95"/>
  <c r="L37" i="95"/>
  <c r="N37" i="95"/>
  <c r="L38" i="95"/>
  <c r="N38" i="95"/>
  <c r="L39" i="95"/>
  <c r="N39" i="95"/>
  <c r="L40" i="95"/>
  <c r="N40" i="95"/>
  <c r="L41" i="95"/>
  <c r="N41" i="95"/>
  <c r="L42" i="95"/>
  <c r="N42" i="95"/>
  <c r="L43" i="95"/>
  <c r="N43" i="95"/>
  <c r="L44" i="95"/>
  <c r="N44" i="95"/>
  <c r="L45" i="95"/>
  <c r="N45" i="95"/>
  <c r="L46" i="95"/>
  <c r="N46" i="95"/>
  <c r="L47" i="95"/>
  <c r="N47" i="95"/>
  <c r="L48" i="95"/>
  <c r="N48" i="95"/>
  <c r="L49" i="95"/>
  <c r="N49" i="95"/>
  <c r="L50" i="95"/>
  <c r="N50" i="95"/>
  <c r="L51" i="95"/>
  <c r="N51" i="95"/>
  <c r="L52" i="95"/>
  <c r="N52" i="95"/>
  <c r="L53" i="95"/>
  <c r="N53" i="95"/>
  <c r="L54" i="95"/>
  <c r="N54" i="95"/>
  <c r="L55" i="95"/>
  <c r="N55" i="95"/>
  <c r="L56" i="95"/>
  <c r="N56" i="95"/>
  <c r="L57" i="95"/>
  <c r="N57" i="95"/>
  <c r="L58" i="95"/>
  <c r="N58" i="95"/>
  <c r="L59" i="95"/>
  <c r="N59" i="95"/>
  <c r="L60" i="95"/>
  <c r="N60" i="95"/>
  <c r="L61" i="95"/>
  <c r="N61" i="95"/>
  <c r="L62" i="95"/>
  <c r="N62" i="95"/>
  <c r="L63" i="95"/>
  <c r="N63" i="95"/>
  <c r="L64" i="95"/>
  <c r="N64" i="95"/>
  <c r="L65" i="95"/>
  <c r="N65" i="95"/>
  <c r="L66" i="95"/>
  <c r="N66" i="95"/>
  <c r="L67" i="95"/>
  <c r="N67" i="95"/>
  <c r="L68" i="95"/>
  <c r="N68" i="95"/>
  <c r="L69" i="95"/>
  <c r="N69" i="95"/>
  <c r="L70" i="95"/>
  <c r="N70" i="95"/>
  <c r="L71" i="95"/>
  <c r="N71" i="95"/>
  <c r="L72" i="95"/>
  <c r="N72" i="95"/>
  <c r="D89" i="95"/>
  <c r="D91" i="95"/>
  <c r="J93" i="95"/>
  <c r="L93" i="95"/>
  <c r="D96" i="95"/>
  <c r="M100" i="95"/>
  <c r="O100" i="95"/>
  <c r="M101" i="95"/>
  <c r="O101" i="95"/>
  <c r="M102" i="95"/>
  <c r="O102" i="95"/>
  <c r="M103" i="95"/>
  <c r="O103" i="95"/>
  <c r="M104" i="95"/>
  <c r="O104" i="95"/>
  <c r="M105" i="95"/>
  <c r="O105" i="95"/>
  <c r="M106" i="95"/>
  <c r="O106" i="95"/>
  <c r="M107" i="95"/>
  <c r="O107" i="95"/>
  <c r="M108" i="95"/>
  <c r="O108" i="95"/>
  <c r="M109" i="95"/>
  <c r="O109" i="95"/>
  <c r="M110" i="95"/>
  <c r="O110" i="95"/>
  <c r="M111" i="95"/>
  <c r="O111" i="95"/>
  <c r="M112" i="95"/>
  <c r="O112" i="95"/>
  <c r="M113" i="95"/>
  <c r="O113" i="95"/>
  <c r="M114" i="95"/>
  <c r="O114" i="95"/>
  <c r="M115" i="95"/>
  <c r="O115" i="95"/>
  <c r="M116" i="95"/>
  <c r="O116" i="95"/>
  <c r="M117" i="95"/>
  <c r="O117" i="95"/>
  <c r="M118" i="95"/>
  <c r="O118" i="95"/>
  <c r="M119" i="95"/>
  <c r="O119" i="95"/>
  <c r="M120" i="95"/>
  <c r="O120" i="95"/>
  <c r="M121" i="95"/>
  <c r="O121" i="95"/>
  <c r="M122" i="95"/>
  <c r="O122" i="95"/>
  <c r="M123" i="95"/>
  <c r="O123" i="95"/>
  <c r="M124" i="95"/>
  <c r="O124" i="95"/>
  <c r="M125" i="95"/>
  <c r="O125" i="95"/>
  <c r="M126" i="95"/>
  <c r="O126" i="95"/>
  <c r="M127" i="95"/>
  <c r="O127" i="95"/>
  <c r="M128" i="95"/>
  <c r="O128" i="95"/>
  <c r="M129" i="95"/>
  <c r="O129" i="95"/>
  <c r="M130" i="95"/>
  <c r="O130" i="95"/>
  <c r="J131" i="95"/>
  <c r="M131" i="95"/>
  <c r="O131" i="95"/>
  <c r="P131" i="95"/>
  <c r="J132" i="95"/>
  <c r="M132" i="95"/>
  <c r="O132" i="95"/>
  <c r="P132" i="95"/>
  <c r="J133" i="95"/>
  <c r="M133" i="95"/>
  <c r="O133" i="95"/>
  <c r="P133" i="95"/>
  <c r="J134" i="95"/>
  <c r="M134" i="95"/>
  <c r="O134" i="95"/>
  <c r="P134" i="95"/>
  <c r="J135" i="95"/>
  <c r="M135" i="95"/>
  <c r="O135" i="95"/>
  <c r="P135" i="95"/>
  <c r="J136" i="95"/>
  <c r="M136" i="95"/>
  <c r="O136" i="95"/>
  <c r="P136" i="95"/>
  <c r="J137" i="95"/>
  <c r="M137" i="95"/>
  <c r="O137" i="95"/>
  <c r="P137" i="95"/>
  <c r="J138" i="95"/>
  <c r="M138" i="95"/>
  <c r="O138" i="95"/>
  <c r="P138" i="95"/>
  <c r="J139" i="95"/>
  <c r="M139" i="95"/>
  <c r="O139" i="95"/>
  <c r="P139" i="95"/>
  <c r="J140" i="95"/>
  <c r="M140" i="95"/>
  <c r="O140" i="95"/>
  <c r="P140" i="95"/>
  <c r="J141" i="95"/>
  <c r="M141" i="95"/>
  <c r="O141" i="95"/>
  <c r="P141" i="95"/>
  <c r="J142" i="95"/>
  <c r="M142" i="95"/>
  <c r="O142" i="95"/>
  <c r="P142" i="95"/>
  <c r="J143" i="95"/>
  <c r="M143" i="95"/>
  <c r="O143" i="95"/>
  <c r="P143" i="95"/>
  <c r="J144" i="95"/>
  <c r="M144" i="95"/>
  <c r="O144" i="95"/>
  <c r="P144" i="95"/>
  <c r="J145" i="95"/>
  <c r="M145" i="95"/>
  <c r="O145" i="95"/>
  <c r="P145" i="95"/>
  <c r="J146" i="95"/>
  <c r="M146" i="95"/>
  <c r="O146" i="95"/>
  <c r="P146" i="95"/>
  <c r="J147" i="95"/>
  <c r="M147" i="95"/>
  <c r="O147" i="95"/>
  <c r="P147" i="95"/>
  <c r="J148" i="95"/>
  <c r="M148" i="95"/>
  <c r="O148" i="95"/>
  <c r="P148" i="95"/>
  <c r="J149" i="95"/>
  <c r="M149" i="95"/>
  <c r="O149" i="95"/>
  <c r="P149" i="95"/>
  <c r="J150" i="95"/>
  <c r="M150" i="95"/>
  <c r="O150" i="95"/>
  <c r="P150" i="95"/>
  <c r="J151" i="95"/>
  <c r="M151" i="95"/>
  <c r="O151" i="95"/>
  <c r="P151" i="95"/>
  <c r="J152" i="95"/>
  <c r="M152" i="95"/>
  <c r="O152" i="95"/>
  <c r="P152" i="95"/>
  <c r="J153" i="95"/>
  <c r="M153" i="95"/>
  <c r="O153" i="95"/>
  <c r="P153" i="95"/>
  <c r="J154" i="95"/>
  <c r="M154" i="95"/>
  <c r="O154" i="95"/>
  <c r="P154" i="95"/>
  <c r="P1" i="92"/>
  <c r="P83" i="92" s="1"/>
  <c r="D8" i="92"/>
  <c r="I11" i="92"/>
  <c r="K11" i="92"/>
  <c r="C17" i="92"/>
  <c r="C18" i="92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K17" i="92"/>
  <c r="L17" i="92" s="1"/>
  <c r="M17" i="92"/>
  <c r="N17" i="92" s="1"/>
  <c r="B18" i="92"/>
  <c r="L20" i="92"/>
  <c r="N20" i="92"/>
  <c r="L21" i="92"/>
  <c r="N21" i="92"/>
  <c r="L22" i="92"/>
  <c r="N22" i="92"/>
  <c r="L23" i="92"/>
  <c r="N23" i="92"/>
  <c r="L24" i="92"/>
  <c r="N24" i="92"/>
  <c r="L25" i="92"/>
  <c r="N25" i="92"/>
  <c r="L26" i="92"/>
  <c r="N26" i="92"/>
  <c r="L27" i="92"/>
  <c r="N27" i="92"/>
  <c r="L28" i="92"/>
  <c r="N28" i="92"/>
  <c r="L29" i="92"/>
  <c r="N29" i="92"/>
  <c r="L30" i="92"/>
  <c r="N30" i="92"/>
  <c r="L31" i="92"/>
  <c r="N31" i="92"/>
  <c r="L32" i="92"/>
  <c r="N32" i="92"/>
  <c r="L33" i="92"/>
  <c r="N33" i="92"/>
  <c r="L34" i="92"/>
  <c r="N34" i="92"/>
  <c r="L35" i="92"/>
  <c r="N35" i="92"/>
  <c r="L36" i="92"/>
  <c r="N36" i="92"/>
  <c r="L37" i="92"/>
  <c r="N37" i="92"/>
  <c r="L38" i="92"/>
  <c r="N38" i="92"/>
  <c r="L39" i="92"/>
  <c r="N39" i="92"/>
  <c r="L40" i="92"/>
  <c r="N40" i="92"/>
  <c r="L41" i="92"/>
  <c r="N41" i="92"/>
  <c r="O41" i="92" s="1"/>
  <c r="L42" i="92"/>
  <c r="N42" i="92"/>
  <c r="L43" i="92"/>
  <c r="N43" i="92"/>
  <c r="L44" i="92"/>
  <c r="N44" i="92"/>
  <c r="L45" i="92"/>
  <c r="N45" i="92"/>
  <c r="O45" i="92" s="1"/>
  <c r="L46" i="92"/>
  <c r="N46" i="92"/>
  <c r="L47" i="92"/>
  <c r="N47" i="92"/>
  <c r="L48" i="92"/>
  <c r="N48" i="92"/>
  <c r="L49" i="92"/>
  <c r="N49" i="92"/>
  <c r="L50" i="92"/>
  <c r="N50" i="92"/>
  <c r="L51" i="92"/>
  <c r="N51" i="92"/>
  <c r="L52" i="92"/>
  <c r="N52" i="92"/>
  <c r="L53" i="92"/>
  <c r="N53" i="92"/>
  <c r="O53" i="92" s="1"/>
  <c r="L54" i="92"/>
  <c r="N54" i="92"/>
  <c r="L55" i="92"/>
  <c r="N55" i="92"/>
  <c r="L56" i="92"/>
  <c r="N56" i="92"/>
  <c r="L57" i="92"/>
  <c r="N57" i="92"/>
  <c r="O57" i="92" s="1"/>
  <c r="L58" i="92"/>
  <c r="N58" i="92"/>
  <c r="L59" i="92"/>
  <c r="N59" i="92"/>
  <c r="L60" i="92"/>
  <c r="N60" i="92"/>
  <c r="L61" i="92"/>
  <c r="N61" i="92"/>
  <c r="O61" i="92" s="1"/>
  <c r="L62" i="92"/>
  <c r="N62" i="92"/>
  <c r="L63" i="92"/>
  <c r="N63" i="92"/>
  <c r="L64" i="92"/>
  <c r="N64" i="92"/>
  <c r="L65" i="92"/>
  <c r="N65" i="92"/>
  <c r="O65" i="92" s="1"/>
  <c r="L66" i="92"/>
  <c r="N66" i="92"/>
  <c r="L67" i="92"/>
  <c r="N67" i="92"/>
  <c r="O67" i="92" s="1"/>
  <c r="L68" i="92"/>
  <c r="N68" i="92"/>
  <c r="L69" i="92"/>
  <c r="N69" i="92"/>
  <c r="O69" i="92" s="1"/>
  <c r="L70" i="92"/>
  <c r="N70" i="92"/>
  <c r="L71" i="92"/>
  <c r="N71" i="92"/>
  <c r="O71" i="92" s="1"/>
  <c r="L72" i="92"/>
  <c r="N72" i="92"/>
  <c r="D89" i="92"/>
  <c r="D90" i="92"/>
  <c r="D91" i="92"/>
  <c r="J93" i="92"/>
  <c r="L93" i="92"/>
  <c r="D96" i="92"/>
  <c r="M100" i="92"/>
  <c r="O100" i="92"/>
  <c r="M101" i="92"/>
  <c r="O101" i="92"/>
  <c r="M102" i="92"/>
  <c r="O102" i="92"/>
  <c r="M103" i="92"/>
  <c r="O103" i="92"/>
  <c r="P103" i="92" s="1"/>
  <c r="M104" i="92"/>
  <c r="O104" i="92"/>
  <c r="M105" i="92"/>
  <c r="O105" i="92"/>
  <c r="P105" i="92" s="1"/>
  <c r="M106" i="92"/>
  <c r="O106" i="92"/>
  <c r="M107" i="92"/>
  <c r="O107" i="92"/>
  <c r="M108" i="92"/>
  <c r="O108" i="92"/>
  <c r="M109" i="92"/>
  <c r="O109" i="92"/>
  <c r="M110" i="92"/>
  <c r="O110" i="92"/>
  <c r="M111" i="92"/>
  <c r="O111" i="92"/>
  <c r="M112" i="92"/>
  <c r="O112" i="92"/>
  <c r="M113" i="92"/>
  <c r="O113" i="92"/>
  <c r="P113" i="92" s="1"/>
  <c r="M114" i="92"/>
  <c r="O114" i="92"/>
  <c r="M115" i="92"/>
  <c r="O115" i="92"/>
  <c r="M116" i="92"/>
  <c r="O116" i="92"/>
  <c r="M117" i="92"/>
  <c r="O117" i="92"/>
  <c r="M118" i="92"/>
  <c r="O118" i="92"/>
  <c r="M119" i="92"/>
  <c r="O119" i="92"/>
  <c r="M120" i="92"/>
  <c r="O120" i="92"/>
  <c r="M121" i="92"/>
  <c r="O121" i="92"/>
  <c r="M122" i="92"/>
  <c r="O122" i="92"/>
  <c r="M123" i="92"/>
  <c r="O123" i="92"/>
  <c r="M124" i="92"/>
  <c r="O124" i="92"/>
  <c r="M125" i="92"/>
  <c r="O125" i="92"/>
  <c r="M126" i="92"/>
  <c r="O126" i="92"/>
  <c r="M127" i="92"/>
  <c r="O127" i="92"/>
  <c r="M128" i="92"/>
  <c r="O128" i="92"/>
  <c r="M129" i="92"/>
  <c r="O129" i="92"/>
  <c r="M130" i="92"/>
  <c r="O130" i="92"/>
  <c r="J131" i="92"/>
  <c r="M131" i="92"/>
  <c r="O131" i="92"/>
  <c r="P131" i="92"/>
  <c r="J132" i="92"/>
  <c r="M132" i="92"/>
  <c r="O132" i="92"/>
  <c r="P132" i="92"/>
  <c r="J133" i="92"/>
  <c r="M133" i="92"/>
  <c r="O133" i="92"/>
  <c r="P133" i="92"/>
  <c r="J134" i="92"/>
  <c r="M134" i="92"/>
  <c r="O134" i="92"/>
  <c r="P134" i="92"/>
  <c r="J135" i="92"/>
  <c r="M135" i="92"/>
  <c r="O135" i="92"/>
  <c r="P135" i="92"/>
  <c r="J136" i="92"/>
  <c r="M136" i="92"/>
  <c r="O136" i="92"/>
  <c r="P136" i="92"/>
  <c r="J137" i="92"/>
  <c r="M137" i="92"/>
  <c r="O137" i="92"/>
  <c r="P137" i="92"/>
  <c r="J138" i="92"/>
  <c r="M138" i="92"/>
  <c r="O138" i="92"/>
  <c r="P138" i="92"/>
  <c r="J139" i="92"/>
  <c r="M139" i="92"/>
  <c r="O139" i="92"/>
  <c r="P139" i="92"/>
  <c r="J140" i="92"/>
  <c r="M140" i="92"/>
  <c r="O140" i="92"/>
  <c r="P140" i="92"/>
  <c r="J141" i="92"/>
  <c r="M141" i="92"/>
  <c r="O141" i="92"/>
  <c r="P141" i="92"/>
  <c r="J142" i="92"/>
  <c r="M142" i="92"/>
  <c r="O142" i="92"/>
  <c r="P142" i="92"/>
  <c r="J143" i="92"/>
  <c r="M143" i="92"/>
  <c r="O143" i="92"/>
  <c r="P143" i="92"/>
  <c r="J144" i="92"/>
  <c r="M144" i="92"/>
  <c r="O144" i="92"/>
  <c r="P144" i="92"/>
  <c r="J145" i="92"/>
  <c r="M145" i="92"/>
  <c r="O145" i="92"/>
  <c r="P145" i="92"/>
  <c r="J146" i="92"/>
  <c r="M146" i="92"/>
  <c r="O146" i="92"/>
  <c r="P146" i="92"/>
  <c r="J147" i="92"/>
  <c r="M147" i="92"/>
  <c r="O147" i="92"/>
  <c r="P147" i="92"/>
  <c r="J148" i="92"/>
  <c r="M148" i="92"/>
  <c r="O148" i="92"/>
  <c r="P148" i="92"/>
  <c r="J149" i="92"/>
  <c r="M149" i="92"/>
  <c r="O149" i="92"/>
  <c r="P149" i="92"/>
  <c r="J150" i="92"/>
  <c r="M150" i="92"/>
  <c r="O150" i="92"/>
  <c r="P150" i="92"/>
  <c r="J151" i="92"/>
  <c r="M151" i="92"/>
  <c r="O151" i="92"/>
  <c r="P151" i="92"/>
  <c r="J152" i="92"/>
  <c r="M152" i="92"/>
  <c r="O152" i="92"/>
  <c r="P152" i="92"/>
  <c r="J153" i="92"/>
  <c r="M153" i="92"/>
  <c r="O153" i="92"/>
  <c r="P153" i="92"/>
  <c r="J154" i="92"/>
  <c r="M154" i="92"/>
  <c r="O154" i="92"/>
  <c r="P154" i="92"/>
  <c r="P1" i="91"/>
  <c r="P83" i="91" s="1"/>
  <c r="D8" i="91"/>
  <c r="D90" i="91" s="1"/>
  <c r="I11" i="91"/>
  <c r="K11" i="9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7" i="91"/>
  <c r="L17" i="91" s="1"/>
  <c r="O17" i="91" s="1"/>
  <c r="M17" i="91"/>
  <c r="N17" i="91"/>
  <c r="B18" i="91"/>
  <c r="L20" i="91"/>
  <c r="N20" i="91"/>
  <c r="L21" i="91"/>
  <c r="N21" i="91"/>
  <c r="L22" i="91"/>
  <c r="N22" i="91"/>
  <c r="L23" i="91"/>
  <c r="N23" i="91"/>
  <c r="O23" i="91" s="1"/>
  <c r="L24" i="91"/>
  <c r="N24" i="91"/>
  <c r="L25" i="91"/>
  <c r="N25" i="91"/>
  <c r="L26" i="91"/>
  <c r="N26" i="91"/>
  <c r="L27" i="91"/>
  <c r="N27" i="91"/>
  <c r="L28" i="91"/>
  <c r="N28" i="91"/>
  <c r="L29" i="91"/>
  <c r="N29" i="91"/>
  <c r="L30" i="91"/>
  <c r="N30" i="91"/>
  <c r="L31" i="91"/>
  <c r="N31" i="91"/>
  <c r="L32" i="91"/>
  <c r="N32" i="91"/>
  <c r="L33" i="91"/>
  <c r="N33" i="91"/>
  <c r="L34" i="91"/>
  <c r="N34" i="91"/>
  <c r="L35" i="91"/>
  <c r="N35" i="91"/>
  <c r="L36" i="91"/>
  <c r="N36" i="91"/>
  <c r="L37" i="91"/>
  <c r="N37" i="91"/>
  <c r="L38" i="91"/>
  <c r="N38" i="91"/>
  <c r="L39" i="91"/>
  <c r="N39" i="91"/>
  <c r="L40" i="91"/>
  <c r="N40" i="91"/>
  <c r="L41" i="91"/>
  <c r="N41" i="91"/>
  <c r="O41" i="91" s="1"/>
  <c r="L42" i="91"/>
  <c r="N42" i="91"/>
  <c r="L43" i="91"/>
  <c r="N43" i="91"/>
  <c r="O43" i="91" s="1"/>
  <c r="L44" i="91"/>
  <c r="N44" i="91"/>
  <c r="L45" i="91"/>
  <c r="N45" i="91"/>
  <c r="L46" i="91"/>
  <c r="N46" i="91"/>
  <c r="L47" i="91"/>
  <c r="N47" i="91"/>
  <c r="L48" i="91"/>
  <c r="N48" i="91"/>
  <c r="L49" i="91"/>
  <c r="N49" i="91"/>
  <c r="L50" i="91"/>
  <c r="N50" i="91"/>
  <c r="L51" i="91"/>
  <c r="N51" i="91"/>
  <c r="L52" i="91"/>
  <c r="N52" i="91"/>
  <c r="L53" i="91"/>
  <c r="N53" i="91"/>
  <c r="L54" i="91"/>
  <c r="N54" i="91"/>
  <c r="L55" i="91"/>
  <c r="N55" i="91"/>
  <c r="L56" i="91"/>
  <c r="N56" i="91"/>
  <c r="L57" i="91"/>
  <c r="N57" i="91"/>
  <c r="L58" i="91"/>
  <c r="N58" i="91"/>
  <c r="L59" i="91"/>
  <c r="N59" i="91"/>
  <c r="L60" i="91"/>
  <c r="N60" i="91"/>
  <c r="L61" i="91"/>
  <c r="N61" i="91"/>
  <c r="L62" i="91"/>
  <c r="N62" i="91"/>
  <c r="L63" i="91"/>
  <c r="N63" i="91"/>
  <c r="L64" i="91"/>
  <c r="N64" i="91"/>
  <c r="L65" i="91"/>
  <c r="N65" i="91"/>
  <c r="L66" i="91"/>
  <c r="N66" i="91"/>
  <c r="L67" i="91"/>
  <c r="N67" i="91"/>
  <c r="L68" i="91"/>
  <c r="N68" i="91"/>
  <c r="L69" i="91"/>
  <c r="N69" i="91"/>
  <c r="L70" i="91"/>
  <c r="N70" i="91"/>
  <c r="L71" i="91"/>
  <c r="N71" i="91"/>
  <c r="L72" i="91"/>
  <c r="N72" i="91"/>
  <c r="D89" i="91"/>
  <c r="D91" i="91"/>
  <c r="J93" i="91"/>
  <c r="L93" i="91"/>
  <c r="D96" i="91"/>
  <c r="M100" i="91"/>
  <c r="O100" i="91"/>
  <c r="M101" i="91"/>
  <c r="O101" i="91"/>
  <c r="M102" i="91"/>
  <c r="O102" i="91"/>
  <c r="M103" i="91"/>
  <c r="P103" i="91" s="1"/>
  <c r="O103" i="91"/>
  <c r="M104" i="91"/>
  <c r="O104" i="91"/>
  <c r="M105" i="91"/>
  <c r="O105" i="91"/>
  <c r="M106" i="91"/>
  <c r="O106" i="91"/>
  <c r="M107" i="91"/>
  <c r="O107" i="91"/>
  <c r="M108" i="91"/>
  <c r="O108" i="91"/>
  <c r="M109" i="91"/>
  <c r="O109" i="91"/>
  <c r="M110" i="91"/>
  <c r="O110" i="91"/>
  <c r="M111" i="91"/>
  <c r="P111" i="91" s="1"/>
  <c r="O111" i="91"/>
  <c r="M112" i="91"/>
  <c r="O112" i="91"/>
  <c r="M113" i="91"/>
  <c r="O113" i="91"/>
  <c r="M114" i="91"/>
  <c r="O114" i="91"/>
  <c r="M115" i="91"/>
  <c r="P115" i="91" s="1"/>
  <c r="O115" i="91"/>
  <c r="M116" i="91"/>
  <c r="O116" i="91"/>
  <c r="M117" i="91"/>
  <c r="O117" i="91"/>
  <c r="M118" i="91"/>
  <c r="O118" i="91"/>
  <c r="M119" i="91"/>
  <c r="P119" i="91" s="1"/>
  <c r="O119" i="91"/>
  <c r="M120" i="91"/>
  <c r="O120" i="91"/>
  <c r="M121" i="91"/>
  <c r="O121" i="91"/>
  <c r="M122" i="91"/>
  <c r="O122" i="91"/>
  <c r="M123" i="91"/>
  <c r="P123" i="91" s="1"/>
  <c r="O123" i="91"/>
  <c r="M124" i="91"/>
  <c r="O124" i="91"/>
  <c r="M125" i="91"/>
  <c r="P125" i="91" s="1"/>
  <c r="O125" i="91"/>
  <c r="M126" i="91"/>
  <c r="O126" i="91"/>
  <c r="M127" i="91"/>
  <c r="P127" i="91" s="1"/>
  <c r="O127" i="91"/>
  <c r="M128" i="91"/>
  <c r="O128" i="91"/>
  <c r="M129" i="91"/>
  <c r="O129" i="91"/>
  <c r="M130" i="91"/>
  <c r="O130" i="91"/>
  <c r="J131" i="91"/>
  <c r="M131" i="91"/>
  <c r="O131" i="91"/>
  <c r="P131" i="91"/>
  <c r="J132" i="91"/>
  <c r="M132" i="91"/>
  <c r="O132" i="91"/>
  <c r="P132" i="91"/>
  <c r="J133" i="91"/>
  <c r="M133" i="91"/>
  <c r="O133" i="91"/>
  <c r="P133" i="91"/>
  <c r="J134" i="91"/>
  <c r="M134" i="91"/>
  <c r="O134" i="91"/>
  <c r="P134" i="91"/>
  <c r="J135" i="91"/>
  <c r="M135" i="91"/>
  <c r="O135" i="91"/>
  <c r="P135" i="91"/>
  <c r="J136" i="91"/>
  <c r="M136" i="91"/>
  <c r="O136" i="91"/>
  <c r="P136" i="91"/>
  <c r="J137" i="91"/>
  <c r="M137" i="91"/>
  <c r="O137" i="91"/>
  <c r="P137" i="91"/>
  <c r="J138" i="91"/>
  <c r="M138" i="91"/>
  <c r="O138" i="91"/>
  <c r="P138" i="91"/>
  <c r="J139" i="91"/>
  <c r="M139" i="91"/>
  <c r="O139" i="91"/>
  <c r="P139" i="91"/>
  <c r="J140" i="91"/>
  <c r="M140" i="91"/>
  <c r="O140" i="91"/>
  <c r="P140" i="91"/>
  <c r="J141" i="91"/>
  <c r="M141" i="91"/>
  <c r="O141" i="91"/>
  <c r="P141" i="91"/>
  <c r="J142" i="91"/>
  <c r="M142" i="91"/>
  <c r="O142" i="91"/>
  <c r="P142" i="91"/>
  <c r="J143" i="91"/>
  <c r="M143" i="91"/>
  <c r="O143" i="91"/>
  <c r="P143" i="91"/>
  <c r="J144" i="91"/>
  <c r="M144" i="91"/>
  <c r="O144" i="91"/>
  <c r="P144" i="91"/>
  <c r="J145" i="91"/>
  <c r="M145" i="91"/>
  <c r="O145" i="91"/>
  <c r="P145" i="91"/>
  <c r="J146" i="91"/>
  <c r="M146" i="91"/>
  <c r="O146" i="91"/>
  <c r="P146" i="91"/>
  <c r="J147" i="91"/>
  <c r="M147" i="91"/>
  <c r="O147" i="91"/>
  <c r="P147" i="91"/>
  <c r="J148" i="91"/>
  <c r="M148" i="91"/>
  <c r="O148" i="91"/>
  <c r="P148" i="91"/>
  <c r="J149" i="91"/>
  <c r="M149" i="91"/>
  <c r="O149" i="91"/>
  <c r="P149" i="91"/>
  <c r="J150" i="91"/>
  <c r="M150" i="91"/>
  <c r="O150" i="91"/>
  <c r="P150" i="91"/>
  <c r="J151" i="91"/>
  <c r="M151" i="91"/>
  <c r="O151" i="91"/>
  <c r="P151" i="91"/>
  <c r="J152" i="91"/>
  <c r="M152" i="91"/>
  <c r="O152" i="91"/>
  <c r="P152" i="91"/>
  <c r="J153" i="91"/>
  <c r="M153" i="91"/>
  <c r="O153" i="91"/>
  <c r="P153" i="91"/>
  <c r="J154" i="91"/>
  <c r="M154" i="91"/>
  <c r="O154" i="91"/>
  <c r="P154" i="91"/>
  <c r="P1" i="90"/>
  <c r="P83" i="90" s="1"/>
  <c r="D8" i="90"/>
  <c r="D90" i="90" s="1"/>
  <c r="I11" i="90"/>
  <c r="K11" i="90"/>
  <c r="C17" i="90"/>
  <c r="C18" i="90"/>
  <c r="C19" i="90" s="1"/>
  <c r="C20" i="90" s="1"/>
  <c r="C21" i="90" s="1"/>
  <c r="C22" i="90" s="1"/>
  <c r="C23" i="90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7" i="90"/>
  <c r="L17" i="90"/>
  <c r="M17" i="90"/>
  <c r="N17" i="90" s="1"/>
  <c r="O17" i="90" s="1"/>
  <c r="B18" i="90"/>
  <c r="L20" i="90"/>
  <c r="N20" i="90"/>
  <c r="L21" i="90"/>
  <c r="N21" i="90"/>
  <c r="L22" i="90"/>
  <c r="N22" i="90"/>
  <c r="L23" i="90"/>
  <c r="N23" i="90"/>
  <c r="L24" i="90"/>
  <c r="N24" i="90"/>
  <c r="L25" i="90"/>
  <c r="N25" i="90"/>
  <c r="L26" i="90"/>
  <c r="O26" i="90" s="1"/>
  <c r="N26" i="90"/>
  <c r="L27" i="90"/>
  <c r="N27" i="90"/>
  <c r="L28" i="90"/>
  <c r="N28" i="90"/>
  <c r="L29" i="90"/>
  <c r="N29" i="90"/>
  <c r="L30" i="90"/>
  <c r="N30" i="90"/>
  <c r="L31" i="90"/>
  <c r="N31" i="90"/>
  <c r="L32" i="90"/>
  <c r="O32" i="90" s="1"/>
  <c r="N32" i="90"/>
  <c r="L33" i="90"/>
  <c r="N33" i="90"/>
  <c r="L34" i="90"/>
  <c r="O34" i="90" s="1"/>
  <c r="N34" i="90"/>
  <c r="L35" i="90"/>
  <c r="N35" i="90"/>
  <c r="L36" i="90"/>
  <c r="O36" i="90" s="1"/>
  <c r="N36" i="90"/>
  <c r="L37" i="90"/>
  <c r="N37" i="90"/>
  <c r="L38" i="90"/>
  <c r="N38" i="90"/>
  <c r="L39" i="90"/>
  <c r="N39" i="90"/>
  <c r="L40" i="90"/>
  <c r="N40" i="90"/>
  <c r="L41" i="90"/>
  <c r="N41" i="90"/>
  <c r="O41" i="90" s="1"/>
  <c r="L42" i="90"/>
  <c r="N42" i="90"/>
  <c r="L43" i="90"/>
  <c r="N43" i="90"/>
  <c r="L44" i="90"/>
  <c r="N44" i="90"/>
  <c r="L45" i="90"/>
  <c r="N45" i="90"/>
  <c r="L46" i="90"/>
  <c r="N46" i="90"/>
  <c r="L47" i="90"/>
  <c r="N47" i="90"/>
  <c r="L48" i="90"/>
  <c r="N48" i="90"/>
  <c r="L49" i="90"/>
  <c r="N49" i="90"/>
  <c r="L50" i="90"/>
  <c r="N50" i="90"/>
  <c r="L51" i="90"/>
  <c r="N51" i="90"/>
  <c r="L52" i="90"/>
  <c r="N52" i="90"/>
  <c r="L53" i="90"/>
  <c r="N53" i="90"/>
  <c r="L54" i="90"/>
  <c r="N54" i="90"/>
  <c r="L55" i="90"/>
  <c r="N55" i="90"/>
  <c r="L56" i="90"/>
  <c r="N56" i="90"/>
  <c r="L57" i="90"/>
  <c r="N57" i="90"/>
  <c r="L58" i="90"/>
  <c r="N58" i="90"/>
  <c r="L59" i="90"/>
  <c r="N59" i="90"/>
  <c r="L60" i="90"/>
  <c r="N60" i="90"/>
  <c r="L61" i="90"/>
  <c r="N61" i="90"/>
  <c r="L62" i="90"/>
  <c r="N62" i="90"/>
  <c r="L63" i="90"/>
  <c r="N63" i="90"/>
  <c r="L64" i="90"/>
  <c r="N64" i="90"/>
  <c r="L65" i="90"/>
  <c r="N65" i="90"/>
  <c r="L66" i="90"/>
  <c r="N66" i="90"/>
  <c r="L67" i="90"/>
  <c r="N67" i="90"/>
  <c r="L68" i="90"/>
  <c r="N68" i="90"/>
  <c r="L69" i="90"/>
  <c r="N69" i="90"/>
  <c r="L70" i="90"/>
  <c r="N70" i="90"/>
  <c r="L71" i="90"/>
  <c r="N71" i="90"/>
  <c r="L72" i="90"/>
  <c r="N72" i="90"/>
  <c r="D89" i="90"/>
  <c r="D91" i="90"/>
  <c r="J93" i="90"/>
  <c r="L93" i="90"/>
  <c r="D96" i="90"/>
  <c r="M100" i="90"/>
  <c r="O100" i="90"/>
  <c r="P100" i="90" s="1"/>
  <c r="M101" i="90"/>
  <c r="O101" i="90"/>
  <c r="M102" i="90"/>
  <c r="O102" i="90"/>
  <c r="P102" i="90" s="1"/>
  <c r="M103" i="90"/>
  <c r="O103" i="90"/>
  <c r="M104" i="90"/>
  <c r="O104" i="90"/>
  <c r="M105" i="90"/>
  <c r="O105" i="90"/>
  <c r="M106" i="90"/>
  <c r="O106" i="90"/>
  <c r="P106" i="90" s="1"/>
  <c r="M107" i="90"/>
  <c r="O107" i="90"/>
  <c r="M108" i="90"/>
  <c r="O108" i="90"/>
  <c r="P108" i="90" s="1"/>
  <c r="M109" i="90"/>
  <c r="O109" i="90"/>
  <c r="M110" i="90"/>
  <c r="O110" i="90"/>
  <c r="P110" i="90" s="1"/>
  <c r="M111" i="90"/>
  <c r="O111" i="90"/>
  <c r="M112" i="90"/>
  <c r="O112" i="90"/>
  <c r="P112" i="90" s="1"/>
  <c r="M113" i="90"/>
  <c r="O113" i="90"/>
  <c r="M114" i="90"/>
  <c r="O114" i="90"/>
  <c r="P114" i="90" s="1"/>
  <c r="M115" i="90"/>
  <c r="O115" i="90"/>
  <c r="M116" i="90"/>
  <c r="O116" i="90"/>
  <c r="P116" i="90" s="1"/>
  <c r="M117" i="90"/>
  <c r="O117" i="90"/>
  <c r="P117" i="90" s="1"/>
  <c r="M118" i="90"/>
  <c r="O118" i="90"/>
  <c r="P118" i="90" s="1"/>
  <c r="M119" i="90"/>
  <c r="O119" i="90"/>
  <c r="M120" i="90"/>
  <c r="O120" i="90"/>
  <c r="P120" i="90" s="1"/>
  <c r="M121" i="90"/>
  <c r="O121" i="90"/>
  <c r="M122" i="90"/>
  <c r="O122" i="90"/>
  <c r="P122" i="90" s="1"/>
  <c r="M123" i="90"/>
  <c r="O123" i="90"/>
  <c r="M124" i="90"/>
  <c r="O124" i="90"/>
  <c r="P124" i="90" s="1"/>
  <c r="M125" i="90"/>
  <c r="O125" i="90"/>
  <c r="M126" i="90"/>
  <c r="O126" i="90"/>
  <c r="P126" i="90" s="1"/>
  <c r="M127" i="90"/>
  <c r="O127" i="90"/>
  <c r="M128" i="90"/>
  <c r="O128" i="90"/>
  <c r="P128" i="90" s="1"/>
  <c r="M129" i="90"/>
  <c r="O129" i="90"/>
  <c r="M130" i="90"/>
  <c r="O130" i="90"/>
  <c r="P130" i="90" s="1"/>
  <c r="J131" i="90"/>
  <c r="M131" i="90"/>
  <c r="O131" i="90"/>
  <c r="P131" i="90"/>
  <c r="J132" i="90"/>
  <c r="M132" i="90"/>
  <c r="O132" i="90"/>
  <c r="P132" i="90"/>
  <c r="J133" i="90"/>
  <c r="M133" i="90"/>
  <c r="O133" i="90"/>
  <c r="P133" i="90"/>
  <c r="J134" i="90"/>
  <c r="M134" i="90"/>
  <c r="O134" i="90"/>
  <c r="P134" i="90"/>
  <c r="J135" i="90"/>
  <c r="M135" i="90"/>
  <c r="O135" i="90"/>
  <c r="P135" i="90"/>
  <c r="J136" i="90"/>
  <c r="M136" i="90"/>
  <c r="O136" i="90"/>
  <c r="P136" i="90"/>
  <c r="J137" i="90"/>
  <c r="M137" i="90"/>
  <c r="O137" i="90"/>
  <c r="P137" i="90"/>
  <c r="J138" i="90"/>
  <c r="M138" i="90"/>
  <c r="O138" i="90"/>
  <c r="P138" i="90"/>
  <c r="J139" i="90"/>
  <c r="M139" i="90"/>
  <c r="O139" i="90"/>
  <c r="P139" i="90"/>
  <c r="J140" i="90"/>
  <c r="M140" i="90"/>
  <c r="O140" i="90"/>
  <c r="P140" i="90"/>
  <c r="J141" i="90"/>
  <c r="M141" i="90"/>
  <c r="O141" i="90"/>
  <c r="P141" i="90"/>
  <c r="J142" i="90"/>
  <c r="M142" i="90"/>
  <c r="O142" i="90"/>
  <c r="P142" i="90"/>
  <c r="J143" i="90"/>
  <c r="M143" i="90"/>
  <c r="O143" i="90"/>
  <c r="P143" i="90"/>
  <c r="J144" i="90"/>
  <c r="M144" i="90"/>
  <c r="O144" i="90"/>
  <c r="P144" i="90"/>
  <c r="J145" i="90"/>
  <c r="M145" i="90"/>
  <c r="O145" i="90"/>
  <c r="P145" i="90"/>
  <c r="J146" i="90"/>
  <c r="M146" i="90"/>
  <c r="O146" i="90"/>
  <c r="P146" i="90"/>
  <c r="J147" i="90"/>
  <c r="M147" i="90"/>
  <c r="O147" i="90"/>
  <c r="P147" i="90"/>
  <c r="J148" i="90"/>
  <c r="M148" i="90"/>
  <c r="O148" i="90"/>
  <c r="P148" i="90"/>
  <c r="J149" i="90"/>
  <c r="M149" i="90"/>
  <c r="O149" i="90"/>
  <c r="P149" i="90"/>
  <c r="J150" i="90"/>
  <c r="M150" i="90"/>
  <c r="O150" i="90"/>
  <c r="P150" i="90"/>
  <c r="J151" i="90"/>
  <c r="M151" i="90"/>
  <c r="O151" i="90"/>
  <c r="P151" i="90"/>
  <c r="J152" i="90"/>
  <c r="M152" i="90"/>
  <c r="O152" i="90"/>
  <c r="P152" i="90"/>
  <c r="J153" i="90"/>
  <c r="M153" i="90"/>
  <c r="O153" i="90"/>
  <c r="P153" i="90"/>
  <c r="J154" i="90"/>
  <c r="M154" i="90"/>
  <c r="O154" i="90"/>
  <c r="P154" i="90"/>
  <c r="P1" i="89"/>
  <c r="P83" i="89" s="1"/>
  <c r="D8" i="89"/>
  <c r="D90" i="89" s="1"/>
  <c r="I11" i="89"/>
  <c r="K11" i="89"/>
  <c r="C17" i="89"/>
  <c r="C18" i="89" s="1"/>
  <c r="C19" i="89" s="1"/>
  <c r="C20" i="89" s="1"/>
  <c r="C21" i="89" s="1"/>
  <c r="C22" i="89" s="1"/>
  <c r="C23" i="89" s="1"/>
  <c r="C24" i="89" s="1"/>
  <c r="C25" i="89"/>
  <c r="C26" i="89" s="1"/>
  <c r="C27" i="89" s="1"/>
  <c r="C28" i="89" s="1"/>
  <c r="C29" i="89" s="1"/>
  <c r="C30" i="89" s="1"/>
  <c r="C31" i="89" s="1"/>
  <c r="C32" i="89" s="1"/>
  <c r="C33" i="89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K17" i="89"/>
  <c r="L17" i="89"/>
  <c r="M17" i="89"/>
  <c r="N17" i="89" s="1"/>
  <c r="B18" i="89"/>
  <c r="L20" i="89"/>
  <c r="N20" i="89"/>
  <c r="L21" i="89"/>
  <c r="N21" i="89"/>
  <c r="L22" i="89"/>
  <c r="N22" i="89"/>
  <c r="L23" i="89"/>
  <c r="N23" i="89"/>
  <c r="L24" i="89"/>
  <c r="N24" i="89"/>
  <c r="L25" i="89"/>
  <c r="N25" i="89"/>
  <c r="L26" i="89"/>
  <c r="N26" i="89"/>
  <c r="L27" i="89"/>
  <c r="N27" i="89"/>
  <c r="L28" i="89"/>
  <c r="N28" i="89"/>
  <c r="L29" i="89"/>
  <c r="N29" i="89"/>
  <c r="L30" i="89"/>
  <c r="N30" i="89"/>
  <c r="L31" i="89"/>
  <c r="N31" i="89"/>
  <c r="L32" i="89"/>
  <c r="N32" i="89"/>
  <c r="L33" i="89"/>
  <c r="N33" i="89"/>
  <c r="L34" i="89"/>
  <c r="N34" i="89"/>
  <c r="L35" i="89"/>
  <c r="N35" i="89"/>
  <c r="L36" i="89"/>
  <c r="N36" i="89"/>
  <c r="L37" i="89"/>
  <c r="N37" i="89"/>
  <c r="L38" i="89"/>
  <c r="N38" i="89"/>
  <c r="L39" i="89"/>
  <c r="N39" i="89"/>
  <c r="L40" i="89"/>
  <c r="N40" i="89"/>
  <c r="L41" i="89"/>
  <c r="N41" i="89"/>
  <c r="L42" i="89"/>
  <c r="N42" i="89"/>
  <c r="L43" i="89"/>
  <c r="N43" i="89"/>
  <c r="L44" i="89"/>
  <c r="N44" i="89"/>
  <c r="L45" i="89"/>
  <c r="N45" i="89"/>
  <c r="L46" i="89"/>
  <c r="N46" i="89"/>
  <c r="L47" i="89"/>
  <c r="N47" i="89"/>
  <c r="L48" i="89"/>
  <c r="N48" i="89"/>
  <c r="L49" i="89"/>
  <c r="N49" i="89"/>
  <c r="L50" i="89"/>
  <c r="N50" i="89"/>
  <c r="L51" i="89"/>
  <c r="N51" i="89"/>
  <c r="L52" i="89"/>
  <c r="N52" i="89"/>
  <c r="L53" i="89"/>
  <c r="N53" i="89"/>
  <c r="L54" i="89"/>
  <c r="N54" i="89"/>
  <c r="L55" i="89"/>
  <c r="N55" i="89"/>
  <c r="L56" i="89"/>
  <c r="N56" i="89"/>
  <c r="L57" i="89"/>
  <c r="N57" i="89"/>
  <c r="L58" i="89"/>
  <c r="O58" i="89" s="1"/>
  <c r="N58" i="89"/>
  <c r="L59" i="89"/>
  <c r="N59" i="89"/>
  <c r="L60" i="89"/>
  <c r="N60" i="89"/>
  <c r="L61" i="89"/>
  <c r="N61" i="89"/>
  <c r="L62" i="89"/>
  <c r="N62" i="89"/>
  <c r="L63" i="89"/>
  <c r="N63" i="89"/>
  <c r="L64" i="89"/>
  <c r="N64" i="89"/>
  <c r="L65" i="89"/>
  <c r="N65" i="89"/>
  <c r="L66" i="89"/>
  <c r="N66" i="89"/>
  <c r="L67" i="89"/>
  <c r="N67" i="89"/>
  <c r="L68" i="89"/>
  <c r="N68" i="89"/>
  <c r="L69" i="89"/>
  <c r="N69" i="89"/>
  <c r="L70" i="89"/>
  <c r="O70" i="89" s="1"/>
  <c r="N70" i="89"/>
  <c r="L71" i="89"/>
  <c r="N71" i="89"/>
  <c r="L72" i="89"/>
  <c r="N72" i="89"/>
  <c r="D89" i="89"/>
  <c r="D91" i="89"/>
  <c r="J93" i="89"/>
  <c r="L93" i="89"/>
  <c r="D96" i="89"/>
  <c r="M100" i="89"/>
  <c r="O100" i="89"/>
  <c r="M101" i="89"/>
  <c r="O101" i="89"/>
  <c r="M102" i="89"/>
  <c r="O102" i="89"/>
  <c r="P102" i="89" s="1"/>
  <c r="M103" i="89"/>
  <c r="O103" i="89"/>
  <c r="M104" i="89"/>
  <c r="O104" i="89"/>
  <c r="P104" i="89" s="1"/>
  <c r="M105" i="89"/>
  <c r="O105" i="89"/>
  <c r="M106" i="89"/>
  <c r="O106" i="89"/>
  <c r="P106" i="89" s="1"/>
  <c r="M107" i="89"/>
  <c r="O107" i="89"/>
  <c r="M108" i="89"/>
  <c r="O108" i="89"/>
  <c r="P108" i="89" s="1"/>
  <c r="M109" i="89"/>
  <c r="O109" i="89"/>
  <c r="M110" i="89"/>
  <c r="O110" i="89"/>
  <c r="P110" i="89" s="1"/>
  <c r="M111" i="89"/>
  <c r="O111" i="89"/>
  <c r="M112" i="89"/>
  <c r="O112" i="89"/>
  <c r="P112" i="89" s="1"/>
  <c r="M113" i="89"/>
  <c r="O113" i="89"/>
  <c r="M114" i="89"/>
  <c r="O114" i="89"/>
  <c r="M115" i="89"/>
  <c r="O115" i="89"/>
  <c r="M116" i="89"/>
  <c r="O116" i="89"/>
  <c r="M117" i="89"/>
  <c r="O117" i="89"/>
  <c r="M118" i="89"/>
  <c r="O118" i="89"/>
  <c r="P118" i="89" s="1"/>
  <c r="M119" i="89"/>
  <c r="O119" i="89"/>
  <c r="M120" i="89"/>
  <c r="O120" i="89"/>
  <c r="M121" i="89"/>
  <c r="O121" i="89"/>
  <c r="M122" i="89"/>
  <c r="O122" i="89"/>
  <c r="M123" i="89"/>
  <c r="O123" i="89"/>
  <c r="M124" i="89"/>
  <c r="O124" i="89"/>
  <c r="P124" i="89" s="1"/>
  <c r="M125" i="89"/>
  <c r="O125" i="89"/>
  <c r="M126" i="89"/>
  <c r="O126" i="89"/>
  <c r="M127" i="89"/>
  <c r="O127" i="89"/>
  <c r="M128" i="89"/>
  <c r="O128" i="89"/>
  <c r="P128" i="89" s="1"/>
  <c r="M129" i="89"/>
  <c r="O129" i="89"/>
  <c r="M130" i="89"/>
  <c r="O130" i="89"/>
  <c r="J131" i="89"/>
  <c r="M131" i="89"/>
  <c r="O131" i="89"/>
  <c r="P131" i="89"/>
  <c r="J132" i="89"/>
  <c r="M132" i="89"/>
  <c r="O132" i="89"/>
  <c r="P132" i="89"/>
  <c r="J133" i="89"/>
  <c r="M133" i="89"/>
  <c r="O133" i="89"/>
  <c r="P133" i="89"/>
  <c r="J134" i="89"/>
  <c r="M134" i="89"/>
  <c r="O134" i="89"/>
  <c r="P134" i="89"/>
  <c r="J135" i="89"/>
  <c r="M135" i="89"/>
  <c r="O135" i="89"/>
  <c r="P135" i="89"/>
  <c r="J136" i="89"/>
  <c r="M136" i="89"/>
  <c r="O136" i="89"/>
  <c r="P136" i="89"/>
  <c r="J137" i="89"/>
  <c r="M137" i="89"/>
  <c r="O137" i="89"/>
  <c r="P137" i="89"/>
  <c r="J138" i="89"/>
  <c r="M138" i="89"/>
  <c r="O138" i="89"/>
  <c r="P138" i="89"/>
  <c r="J139" i="89"/>
  <c r="M139" i="89"/>
  <c r="O139" i="89"/>
  <c r="P139" i="89"/>
  <c r="J140" i="89"/>
  <c r="M140" i="89"/>
  <c r="O140" i="89"/>
  <c r="P140" i="89"/>
  <c r="J141" i="89"/>
  <c r="M141" i="89"/>
  <c r="O141" i="89"/>
  <c r="P141" i="89"/>
  <c r="J142" i="89"/>
  <c r="M142" i="89"/>
  <c r="O142" i="89"/>
  <c r="P142" i="89"/>
  <c r="J143" i="89"/>
  <c r="M143" i="89"/>
  <c r="O143" i="89"/>
  <c r="P143" i="89"/>
  <c r="J144" i="89"/>
  <c r="M144" i="89"/>
  <c r="O144" i="89"/>
  <c r="P144" i="89"/>
  <c r="J145" i="89"/>
  <c r="M145" i="89"/>
  <c r="O145" i="89"/>
  <c r="P145" i="89"/>
  <c r="J146" i="89"/>
  <c r="M146" i="89"/>
  <c r="O146" i="89"/>
  <c r="P146" i="89"/>
  <c r="J147" i="89"/>
  <c r="M147" i="89"/>
  <c r="O147" i="89"/>
  <c r="P147" i="89"/>
  <c r="J148" i="89"/>
  <c r="M148" i="89"/>
  <c r="O148" i="89"/>
  <c r="P148" i="89"/>
  <c r="J149" i="89"/>
  <c r="M149" i="89"/>
  <c r="O149" i="89"/>
  <c r="P149" i="89"/>
  <c r="J150" i="89"/>
  <c r="M150" i="89"/>
  <c r="O150" i="89"/>
  <c r="P150" i="89"/>
  <c r="J151" i="89"/>
  <c r="M151" i="89"/>
  <c r="O151" i="89"/>
  <c r="P151" i="89"/>
  <c r="J152" i="89"/>
  <c r="M152" i="89"/>
  <c r="O152" i="89"/>
  <c r="P152" i="89"/>
  <c r="J153" i="89"/>
  <c r="M153" i="89"/>
  <c r="O153" i="89"/>
  <c r="P153" i="89"/>
  <c r="J154" i="89"/>
  <c r="M154" i="89"/>
  <c r="O154" i="89"/>
  <c r="P154" i="89"/>
  <c r="P1" i="88"/>
  <c r="P83" i="88" s="1"/>
  <c r="D8" i="88"/>
  <c r="D90" i="88" s="1"/>
  <c r="I11" i="88"/>
  <c r="K11" i="88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K17" i="88"/>
  <c r="L17" i="88"/>
  <c r="M17" i="88"/>
  <c r="N17" i="88" s="1"/>
  <c r="O17" i="88" s="1"/>
  <c r="B18" i="88"/>
  <c r="C38" i="88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L20" i="88"/>
  <c r="N20" i="88"/>
  <c r="L21" i="88"/>
  <c r="N21" i="88"/>
  <c r="L22" i="88"/>
  <c r="N22" i="88"/>
  <c r="L23" i="88"/>
  <c r="N23" i="88"/>
  <c r="L24" i="88"/>
  <c r="N24" i="88"/>
  <c r="O24" i="88" s="1"/>
  <c r="L25" i="88"/>
  <c r="N25" i="88"/>
  <c r="L26" i="88"/>
  <c r="N26" i="88"/>
  <c r="O26" i="88" s="1"/>
  <c r="L27" i="88"/>
  <c r="N27" i="88"/>
  <c r="L28" i="88"/>
  <c r="N28" i="88"/>
  <c r="L29" i="88"/>
  <c r="N29" i="88"/>
  <c r="L30" i="88"/>
  <c r="N30" i="88"/>
  <c r="L31" i="88"/>
  <c r="N31" i="88"/>
  <c r="L32" i="88"/>
  <c r="N32" i="88"/>
  <c r="L33" i="88"/>
  <c r="N33" i="88"/>
  <c r="L34" i="88"/>
  <c r="N34" i="88"/>
  <c r="L35" i="88"/>
  <c r="N35" i="88"/>
  <c r="L36" i="88"/>
  <c r="N36" i="88"/>
  <c r="L37" i="88"/>
  <c r="N37" i="88"/>
  <c r="L38" i="88"/>
  <c r="N38" i="88"/>
  <c r="L39" i="88"/>
  <c r="N39" i="88"/>
  <c r="L40" i="88"/>
  <c r="N40" i="88"/>
  <c r="O40" i="88" s="1"/>
  <c r="L41" i="88"/>
  <c r="N41" i="88"/>
  <c r="L42" i="88"/>
  <c r="N42" i="88"/>
  <c r="O42" i="88" s="1"/>
  <c r="L43" i="88"/>
  <c r="N43" i="88"/>
  <c r="L44" i="88"/>
  <c r="N44" i="88"/>
  <c r="O44" i="88" s="1"/>
  <c r="L45" i="88"/>
  <c r="N45" i="88"/>
  <c r="L46" i="88"/>
  <c r="N46" i="88"/>
  <c r="O46" i="88" s="1"/>
  <c r="L47" i="88"/>
  <c r="N47" i="88"/>
  <c r="L48" i="88"/>
  <c r="N48" i="88"/>
  <c r="O48" i="88" s="1"/>
  <c r="L49" i="88"/>
  <c r="N49" i="88"/>
  <c r="L50" i="88"/>
  <c r="N50" i="88"/>
  <c r="O50" i="88" s="1"/>
  <c r="L51" i="88"/>
  <c r="N51" i="88"/>
  <c r="L52" i="88"/>
  <c r="N52" i="88"/>
  <c r="O52" i="88" s="1"/>
  <c r="L53" i="88"/>
  <c r="N53" i="88"/>
  <c r="L54" i="88"/>
  <c r="N54" i="88"/>
  <c r="O54" i="88" s="1"/>
  <c r="L55" i="88"/>
  <c r="N55" i="88"/>
  <c r="L56" i="88"/>
  <c r="N56" i="88"/>
  <c r="O56" i="88" s="1"/>
  <c r="L57" i="88"/>
  <c r="N57" i="88"/>
  <c r="L58" i="88"/>
  <c r="N58" i="88"/>
  <c r="O58" i="88" s="1"/>
  <c r="L59" i="88"/>
  <c r="N59" i="88"/>
  <c r="L60" i="88"/>
  <c r="N60" i="88"/>
  <c r="O60" i="88" s="1"/>
  <c r="L61" i="88"/>
  <c r="N61" i="88"/>
  <c r="L62" i="88"/>
  <c r="N62" i="88"/>
  <c r="O62" i="88" s="1"/>
  <c r="L63" i="88"/>
  <c r="N63" i="88"/>
  <c r="L64" i="88"/>
  <c r="N64" i="88"/>
  <c r="L65" i="88"/>
  <c r="N65" i="88"/>
  <c r="L66" i="88"/>
  <c r="N66" i="88"/>
  <c r="O66" i="88" s="1"/>
  <c r="L67" i="88"/>
  <c r="N67" i="88"/>
  <c r="L68" i="88"/>
  <c r="N68" i="88"/>
  <c r="O68" i="88" s="1"/>
  <c r="L69" i="88"/>
  <c r="N69" i="88"/>
  <c r="L70" i="88"/>
  <c r="N70" i="88"/>
  <c r="O70" i="88" s="1"/>
  <c r="L71" i="88"/>
  <c r="N71" i="88"/>
  <c r="L72" i="88"/>
  <c r="N72" i="88"/>
  <c r="O72" i="88" s="1"/>
  <c r="D89" i="88"/>
  <c r="D91" i="88"/>
  <c r="J93" i="88"/>
  <c r="L93" i="88"/>
  <c r="D96" i="88"/>
  <c r="M100" i="88"/>
  <c r="O100" i="88"/>
  <c r="P100" i="88" s="1"/>
  <c r="M101" i="88"/>
  <c r="P101" i="88" s="1"/>
  <c r="O101" i="88"/>
  <c r="M102" i="88"/>
  <c r="O102" i="88"/>
  <c r="P102" i="88" s="1"/>
  <c r="M103" i="88"/>
  <c r="O103" i="88"/>
  <c r="M104" i="88"/>
  <c r="O104" i="88"/>
  <c r="P104" i="88" s="1"/>
  <c r="M105" i="88"/>
  <c r="P105" i="88" s="1"/>
  <c r="O105" i="88"/>
  <c r="M106" i="88"/>
  <c r="O106" i="88"/>
  <c r="P106" i="88" s="1"/>
  <c r="M107" i="88"/>
  <c r="P107" i="88" s="1"/>
  <c r="O107" i="88"/>
  <c r="M108" i="88"/>
  <c r="O108" i="88"/>
  <c r="P108" i="88" s="1"/>
  <c r="M109" i="88"/>
  <c r="P109" i="88" s="1"/>
  <c r="O109" i="88"/>
  <c r="M110" i="88"/>
  <c r="O110" i="88"/>
  <c r="P110" i="88" s="1"/>
  <c r="M111" i="88"/>
  <c r="P111" i="88" s="1"/>
  <c r="O111" i="88"/>
  <c r="M112" i="88"/>
  <c r="O112" i="88"/>
  <c r="P112" i="88" s="1"/>
  <c r="M113" i="88"/>
  <c r="O113" i="88"/>
  <c r="M114" i="88"/>
  <c r="O114" i="88"/>
  <c r="P114" i="88" s="1"/>
  <c r="M115" i="88"/>
  <c r="P115" i="88" s="1"/>
  <c r="O115" i="88"/>
  <c r="M116" i="88"/>
  <c r="O116" i="88"/>
  <c r="M117" i="88"/>
  <c r="O117" i="88"/>
  <c r="M118" i="88"/>
  <c r="O118" i="88"/>
  <c r="P118" i="88" s="1"/>
  <c r="M119" i="88"/>
  <c r="O119" i="88"/>
  <c r="M120" i="88"/>
  <c r="O120" i="88"/>
  <c r="P120" i="88" s="1"/>
  <c r="M121" i="88"/>
  <c r="P121" i="88" s="1"/>
  <c r="O121" i="88"/>
  <c r="M122" i="88"/>
  <c r="O122" i="88"/>
  <c r="P122" i="88" s="1"/>
  <c r="M123" i="88"/>
  <c r="O123" i="88"/>
  <c r="M124" i="88"/>
  <c r="O124" i="88"/>
  <c r="P124" i="88" s="1"/>
  <c r="M125" i="88"/>
  <c r="O125" i="88"/>
  <c r="M126" i="88"/>
  <c r="O126" i="88"/>
  <c r="P126" i="88" s="1"/>
  <c r="M127" i="88"/>
  <c r="P127" i="88" s="1"/>
  <c r="O127" i="88"/>
  <c r="M128" i="88"/>
  <c r="O128" i="88"/>
  <c r="P128" i="88" s="1"/>
  <c r="M129" i="88"/>
  <c r="P129" i="88" s="1"/>
  <c r="O129" i="88"/>
  <c r="M130" i="88"/>
  <c r="O130" i="88"/>
  <c r="P130" i="88" s="1"/>
  <c r="J131" i="88"/>
  <c r="M131" i="88"/>
  <c r="O131" i="88"/>
  <c r="P131" i="88"/>
  <c r="J132" i="88"/>
  <c r="M132" i="88"/>
  <c r="O132" i="88"/>
  <c r="P132" i="88"/>
  <c r="J133" i="88"/>
  <c r="M133" i="88"/>
  <c r="O133" i="88"/>
  <c r="P133" i="88"/>
  <c r="J134" i="88"/>
  <c r="M134" i="88"/>
  <c r="O134" i="88"/>
  <c r="P134" i="88"/>
  <c r="J135" i="88"/>
  <c r="M135" i="88"/>
  <c r="O135" i="88"/>
  <c r="P135" i="88"/>
  <c r="J136" i="88"/>
  <c r="M136" i="88"/>
  <c r="O136" i="88"/>
  <c r="P136" i="88"/>
  <c r="J137" i="88"/>
  <c r="M137" i="88"/>
  <c r="O137" i="88"/>
  <c r="P137" i="88"/>
  <c r="J138" i="88"/>
  <c r="M138" i="88"/>
  <c r="O138" i="88"/>
  <c r="P138" i="88"/>
  <c r="J139" i="88"/>
  <c r="M139" i="88"/>
  <c r="O139" i="88"/>
  <c r="P139" i="88"/>
  <c r="J140" i="88"/>
  <c r="M140" i="88"/>
  <c r="O140" i="88"/>
  <c r="P140" i="88"/>
  <c r="J141" i="88"/>
  <c r="M141" i="88"/>
  <c r="O141" i="88"/>
  <c r="P141" i="88"/>
  <c r="J142" i="88"/>
  <c r="M142" i="88"/>
  <c r="O142" i="88"/>
  <c r="P142" i="88"/>
  <c r="J143" i="88"/>
  <c r="M143" i="88"/>
  <c r="O143" i="88"/>
  <c r="P143" i="88"/>
  <c r="J144" i="88"/>
  <c r="M144" i="88"/>
  <c r="O144" i="88"/>
  <c r="P144" i="88"/>
  <c r="J145" i="88"/>
  <c r="M145" i="88"/>
  <c r="O145" i="88"/>
  <c r="P145" i="88"/>
  <c r="J146" i="88"/>
  <c r="M146" i="88"/>
  <c r="O146" i="88"/>
  <c r="P146" i="88"/>
  <c r="J147" i="88"/>
  <c r="M147" i="88"/>
  <c r="O147" i="88"/>
  <c r="P147" i="88"/>
  <c r="J148" i="88"/>
  <c r="M148" i="88"/>
  <c r="O148" i="88"/>
  <c r="P148" i="88"/>
  <c r="J149" i="88"/>
  <c r="M149" i="88"/>
  <c r="O149" i="88"/>
  <c r="P149" i="88"/>
  <c r="J150" i="88"/>
  <c r="M150" i="88"/>
  <c r="O150" i="88"/>
  <c r="P150" i="88"/>
  <c r="J151" i="88"/>
  <c r="M151" i="88"/>
  <c r="O151" i="88"/>
  <c r="P151" i="88"/>
  <c r="J152" i="88"/>
  <c r="M152" i="88"/>
  <c r="O152" i="88"/>
  <c r="P152" i="88"/>
  <c r="J153" i="88"/>
  <c r="M153" i="88"/>
  <c r="O153" i="88"/>
  <c r="P153" i="88"/>
  <c r="J154" i="88"/>
  <c r="M154" i="88"/>
  <c r="O154" i="88"/>
  <c r="P154" i="88"/>
  <c r="P1" i="87"/>
  <c r="P83" i="87" s="1"/>
  <c r="D8" i="87"/>
  <c r="I11" i="87"/>
  <c r="K11" i="87"/>
  <c r="C17" i="87"/>
  <c r="C18" i="87"/>
  <c r="C19" i="87" s="1"/>
  <c r="C20" i="87" s="1"/>
  <c r="C21" i="87"/>
  <c r="C22" i="87" s="1"/>
  <c r="C23" i="87" s="1"/>
  <c r="C24" i="87" s="1"/>
  <c r="C25" i="87" s="1"/>
  <c r="C26" i="87" s="1"/>
  <c r="C27" i="87" s="1"/>
  <c r="C28" i="87" s="1"/>
  <c r="C29" i="87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7" i="87"/>
  <c r="L17" i="87" s="1"/>
  <c r="O17" i="87" s="1"/>
  <c r="M17" i="87"/>
  <c r="N17" i="87"/>
  <c r="B18" i="87"/>
  <c r="L20" i="87"/>
  <c r="N20" i="87"/>
  <c r="L21" i="87"/>
  <c r="N21" i="87"/>
  <c r="L22" i="87"/>
  <c r="N22" i="87"/>
  <c r="L23" i="87"/>
  <c r="N23" i="87"/>
  <c r="L24" i="87"/>
  <c r="N24" i="87"/>
  <c r="L25" i="87"/>
  <c r="N25" i="87"/>
  <c r="L26" i="87"/>
  <c r="N26" i="87"/>
  <c r="L27" i="87"/>
  <c r="N27" i="87"/>
  <c r="L28" i="87"/>
  <c r="N28" i="87"/>
  <c r="L29" i="87"/>
  <c r="N29" i="87"/>
  <c r="L30" i="87"/>
  <c r="N30" i="87"/>
  <c r="L31" i="87"/>
  <c r="N31" i="87"/>
  <c r="L32" i="87"/>
  <c r="N32" i="87"/>
  <c r="L33" i="87"/>
  <c r="N33" i="87"/>
  <c r="L34" i="87"/>
  <c r="N34" i="87"/>
  <c r="L35" i="87"/>
  <c r="N35" i="87"/>
  <c r="L36" i="87"/>
  <c r="N36" i="87"/>
  <c r="L37" i="87"/>
  <c r="N37" i="87"/>
  <c r="L38" i="87"/>
  <c r="N38" i="87"/>
  <c r="L39" i="87"/>
  <c r="N39" i="87"/>
  <c r="L40" i="87"/>
  <c r="O40" i="87" s="1"/>
  <c r="N40" i="87"/>
  <c r="L41" i="87"/>
  <c r="N41" i="87"/>
  <c r="L42" i="87"/>
  <c r="N42" i="87"/>
  <c r="L43" i="87"/>
  <c r="N43" i="87"/>
  <c r="L44" i="87"/>
  <c r="N44" i="87"/>
  <c r="L45" i="87"/>
  <c r="N45" i="87"/>
  <c r="L46" i="87"/>
  <c r="N46" i="87"/>
  <c r="L47" i="87"/>
  <c r="N47" i="87"/>
  <c r="L48" i="87"/>
  <c r="O48" i="87" s="1"/>
  <c r="N48" i="87"/>
  <c r="L49" i="87"/>
  <c r="N49" i="87"/>
  <c r="L50" i="87"/>
  <c r="N50" i="87"/>
  <c r="L51" i="87"/>
  <c r="N51" i="87"/>
  <c r="L52" i="87"/>
  <c r="N52" i="87"/>
  <c r="L53" i="87"/>
  <c r="N53" i="87"/>
  <c r="L54" i="87"/>
  <c r="N54" i="87"/>
  <c r="L55" i="87"/>
  <c r="N55" i="87"/>
  <c r="L56" i="87"/>
  <c r="N56" i="87"/>
  <c r="L57" i="87"/>
  <c r="N57" i="87"/>
  <c r="L58" i="87"/>
  <c r="O58" i="87" s="1"/>
  <c r="N58" i="87"/>
  <c r="L59" i="87"/>
  <c r="N59" i="87"/>
  <c r="L60" i="87"/>
  <c r="N60" i="87"/>
  <c r="L61" i="87"/>
  <c r="N61" i="87"/>
  <c r="L62" i="87"/>
  <c r="N62" i="87"/>
  <c r="L63" i="87"/>
  <c r="N63" i="87"/>
  <c r="L64" i="87"/>
  <c r="N64" i="87"/>
  <c r="L65" i="87"/>
  <c r="N65" i="87"/>
  <c r="L66" i="87"/>
  <c r="N66" i="87"/>
  <c r="L67" i="87"/>
  <c r="N67" i="87"/>
  <c r="L68" i="87"/>
  <c r="N68" i="87"/>
  <c r="L69" i="87"/>
  <c r="N69" i="87"/>
  <c r="L70" i="87"/>
  <c r="N70" i="87"/>
  <c r="L71" i="87"/>
  <c r="N71" i="87"/>
  <c r="L72" i="87"/>
  <c r="N72" i="87"/>
  <c r="D89" i="87"/>
  <c r="D90" i="87"/>
  <c r="D91" i="87"/>
  <c r="J93" i="87"/>
  <c r="L93" i="87"/>
  <c r="D96" i="87"/>
  <c r="M100" i="87"/>
  <c r="O100" i="87"/>
  <c r="M101" i="87"/>
  <c r="O101" i="87"/>
  <c r="M102" i="87"/>
  <c r="O102" i="87"/>
  <c r="M103" i="87"/>
  <c r="O103" i="87"/>
  <c r="M104" i="87"/>
  <c r="O104" i="87"/>
  <c r="M105" i="87"/>
  <c r="O105" i="87"/>
  <c r="M106" i="87"/>
  <c r="O106" i="87"/>
  <c r="M107" i="87"/>
  <c r="O107" i="87"/>
  <c r="M108" i="87"/>
  <c r="O108" i="87"/>
  <c r="M109" i="87"/>
  <c r="O109" i="87"/>
  <c r="M110" i="87"/>
  <c r="O110" i="87"/>
  <c r="M111" i="87"/>
  <c r="O111" i="87"/>
  <c r="M112" i="87"/>
  <c r="O112" i="87"/>
  <c r="M113" i="87"/>
  <c r="O113" i="87"/>
  <c r="M114" i="87"/>
  <c r="O114" i="87"/>
  <c r="M115" i="87"/>
  <c r="O115" i="87"/>
  <c r="M116" i="87"/>
  <c r="O116" i="87"/>
  <c r="M117" i="87"/>
  <c r="O117" i="87"/>
  <c r="M118" i="87"/>
  <c r="O118" i="87"/>
  <c r="M119" i="87"/>
  <c r="O119" i="87"/>
  <c r="M120" i="87"/>
  <c r="O120" i="87"/>
  <c r="M121" i="87"/>
  <c r="O121" i="87"/>
  <c r="M122" i="87"/>
  <c r="O122" i="87"/>
  <c r="M123" i="87"/>
  <c r="O123" i="87"/>
  <c r="M124" i="87"/>
  <c r="O124" i="87"/>
  <c r="M125" i="87"/>
  <c r="O125" i="87"/>
  <c r="M126" i="87"/>
  <c r="O126" i="87"/>
  <c r="M127" i="87"/>
  <c r="O127" i="87"/>
  <c r="M128" i="87"/>
  <c r="O128" i="87"/>
  <c r="M129" i="87"/>
  <c r="O129" i="87"/>
  <c r="M130" i="87"/>
  <c r="O130" i="87"/>
  <c r="J131" i="87"/>
  <c r="M131" i="87"/>
  <c r="O131" i="87"/>
  <c r="P131" i="87"/>
  <c r="J132" i="87"/>
  <c r="M132" i="87"/>
  <c r="O132" i="87"/>
  <c r="P132" i="87"/>
  <c r="J133" i="87"/>
  <c r="M133" i="87"/>
  <c r="O133" i="87"/>
  <c r="P133" i="87"/>
  <c r="J134" i="87"/>
  <c r="M134" i="87"/>
  <c r="O134" i="87"/>
  <c r="P134" i="87"/>
  <c r="J135" i="87"/>
  <c r="M135" i="87"/>
  <c r="O135" i="87"/>
  <c r="P135" i="87"/>
  <c r="J136" i="87"/>
  <c r="M136" i="87"/>
  <c r="O136" i="87"/>
  <c r="P136" i="87"/>
  <c r="J137" i="87"/>
  <c r="M137" i="87"/>
  <c r="O137" i="87"/>
  <c r="P137" i="87"/>
  <c r="J138" i="87"/>
  <c r="M138" i="87"/>
  <c r="O138" i="87"/>
  <c r="P138" i="87"/>
  <c r="J139" i="87"/>
  <c r="M139" i="87"/>
  <c r="O139" i="87"/>
  <c r="P139" i="87"/>
  <c r="J140" i="87"/>
  <c r="M140" i="87"/>
  <c r="O140" i="87"/>
  <c r="P140" i="87"/>
  <c r="J141" i="87"/>
  <c r="M141" i="87"/>
  <c r="O141" i="87"/>
  <c r="P141" i="87"/>
  <c r="J142" i="87"/>
  <c r="M142" i="87"/>
  <c r="O142" i="87"/>
  <c r="P142" i="87"/>
  <c r="J143" i="87"/>
  <c r="M143" i="87"/>
  <c r="O143" i="87"/>
  <c r="P143" i="87"/>
  <c r="J144" i="87"/>
  <c r="M144" i="87"/>
  <c r="O144" i="87"/>
  <c r="P144" i="87"/>
  <c r="J145" i="87"/>
  <c r="M145" i="87"/>
  <c r="O145" i="87"/>
  <c r="P145" i="87"/>
  <c r="J146" i="87"/>
  <c r="M146" i="87"/>
  <c r="O146" i="87"/>
  <c r="P146" i="87"/>
  <c r="J147" i="87"/>
  <c r="M147" i="87"/>
  <c r="O147" i="87"/>
  <c r="P147" i="87"/>
  <c r="J148" i="87"/>
  <c r="M148" i="87"/>
  <c r="O148" i="87"/>
  <c r="P148" i="87"/>
  <c r="J149" i="87"/>
  <c r="M149" i="87"/>
  <c r="O149" i="87"/>
  <c r="P149" i="87"/>
  <c r="J150" i="87"/>
  <c r="M150" i="87"/>
  <c r="O150" i="87"/>
  <c r="P150" i="87"/>
  <c r="J151" i="87"/>
  <c r="M151" i="87"/>
  <c r="O151" i="87"/>
  <c r="P151" i="87"/>
  <c r="J152" i="87"/>
  <c r="M152" i="87"/>
  <c r="O152" i="87"/>
  <c r="P152" i="87"/>
  <c r="J153" i="87"/>
  <c r="M153" i="87"/>
  <c r="O153" i="87"/>
  <c r="P153" i="87"/>
  <c r="J154" i="87"/>
  <c r="M154" i="87"/>
  <c r="O154" i="87"/>
  <c r="P154" i="87"/>
  <c r="P1" i="86"/>
  <c r="P83" i="86" s="1"/>
  <c r="D8" i="86"/>
  <c r="D90" i="86" s="1"/>
  <c r="I11" i="86"/>
  <c r="K11" i="86"/>
  <c r="C17" i="86"/>
  <c r="C18" i="86" s="1"/>
  <c r="C19" i="86" s="1"/>
  <c r="C20" i="86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K17" i="86"/>
  <c r="L17" i="86" s="1"/>
  <c r="M17" i="86"/>
  <c r="N17" i="86"/>
  <c r="B18" i="86"/>
  <c r="L21" i="86"/>
  <c r="N21" i="86"/>
  <c r="L22" i="86"/>
  <c r="N22" i="86"/>
  <c r="L23" i="86"/>
  <c r="N23" i="86"/>
  <c r="L24" i="86"/>
  <c r="N24" i="86"/>
  <c r="L25" i="86"/>
  <c r="N25" i="86"/>
  <c r="L26" i="86"/>
  <c r="N26" i="86"/>
  <c r="L27" i="86"/>
  <c r="N27" i="86"/>
  <c r="L28" i="86"/>
  <c r="N28" i="86"/>
  <c r="L29" i="86"/>
  <c r="N29" i="86"/>
  <c r="L30" i="86"/>
  <c r="N30" i="86"/>
  <c r="L31" i="86"/>
  <c r="N31" i="86"/>
  <c r="L32" i="86"/>
  <c r="N32" i="86"/>
  <c r="L33" i="86"/>
  <c r="N33" i="86"/>
  <c r="L34" i="86"/>
  <c r="N34" i="86"/>
  <c r="L35" i="86"/>
  <c r="N35" i="86"/>
  <c r="L36" i="86"/>
  <c r="N36" i="86"/>
  <c r="L37" i="86"/>
  <c r="N37" i="86"/>
  <c r="L38" i="86"/>
  <c r="N38" i="86"/>
  <c r="L39" i="86"/>
  <c r="N39" i="86"/>
  <c r="L40" i="86"/>
  <c r="N40" i="86"/>
  <c r="L41" i="86"/>
  <c r="N41" i="86"/>
  <c r="L42" i="86"/>
  <c r="N42" i="86"/>
  <c r="L43" i="86"/>
  <c r="N43" i="86"/>
  <c r="L44" i="86"/>
  <c r="N44" i="86"/>
  <c r="L45" i="86"/>
  <c r="N45" i="86"/>
  <c r="L46" i="86"/>
  <c r="N46" i="86"/>
  <c r="L47" i="86"/>
  <c r="N47" i="86"/>
  <c r="L48" i="86"/>
  <c r="N48" i="86"/>
  <c r="L49" i="86"/>
  <c r="N49" i="86"/>
  <c r="L50" i="86"/>
  <c r="N50" i="86"/>
  <c r="L51" i="86"/>
  <c r="N51" i="86"/>
  <c r="L52" i="86"/>
  <c r="N52" i="86"/>
  <c r="L53" i="86"/>
  <c r="N53" i="86"/>
  <c r="L54" i="86"/>
  <c r="N54" i="86"/>
  <c r="L55" i="86"/>
  <c r="N55" i="86"/>
  <c r="L56" i="86"/>
  <c r="N56" i="86"/>
  <c r="L57" i="86"/>
  <c r="N57" i="86"/>
  <c r="L58" i="86"/>
  <c r="N58" i="86"/>
  <c r="L59" i="86"/>
  <c r="N59" i="86"/>
  <c r="L60" i="86"/>
  <c r="N60" i="86"/>
  <c r="L61" i="86"/>
  <c r="N61" i="86"/>
  <c r="L62" i="86"/>
  <c r="N62" i="86"/>
  <c r="L63" i="86"/>
  <c r="N63" i="86"/>
  <c r="L64" i="86"/>
  <c r="N64" i="86"/>
  <c r="L65" i="86"/>
  <c r="N65" i="86"/>
  <c r="L66" i="86"/>
  <c r="N66" i="86"/>
  <c r="L67" i="86"/>
  <c r="N67" i="86"/>
  <c r="L68" i="86"/>
  <c r="N68" i="86"/>
  <c r="L69" i="86"/>
  <c r="N69" i="86"/>
  <c r="L70" i="86"/>
  <c r="N70" i="86"/>
  <c r="L71" i="86"/>
  <c r="N71" i="86"/>
  <c r="L72" i="86"/>
  <c r="N72" i="86"/>
  <c r="D89" i="86"/>
  <c r="D91" i="86"/>
  <c r="J93" i="86"/>
  <c r="L93" i="86"/>
  <c r="D96" i="86"/>
  <c r="C99" i="86"/>
  <c r="D99" i="86" s="1"/>
  <c r="M101" i="86"/>
  <c r="O101" i="86"/>
  <c r="M102" i="86"/>
  <c r="P102" i="86" s="1"/>
  <c r="O102" i="86"/>
  <c r="M103" i="86"/>
  <c r="O103" i="86"/>
  <c r="M104" i="86"/>
  <c r="O104" i="86"/>
  <c r="M105" i="86"/>
  <c r="O105" i="86"/>
  <c r="M106" i="86"/>
  <c r="O106" i="86"/>
  <c r="M107" i="86"/>
  <c r="O107" i="86"/>
  <c r="M108" i="86"/>
  <c r="O108" i="86"/>
  <c r="M109" i="86"/>
  <c r="O109" i="86"/>
  <c r="M110" i="86"/>
  <c r="O110" i="86"/>
  <c r="M111" i="86"/>
  <c r="O111" i="86"/>
  <c r="M112" i="86"/>
  <c r="O112" i="86"/>
  <c r="M113" i="86"/>
  <c r="O113" i="86"/>
  <c r="M114" i="86"/>
  <c r="O114" i="86"/>
  <c r="M115" i="86"/>
  <c r="O115" i="86"/>
  <c r="M116" i="86"/>
  <c r="O116" i="86"/>
  <c r="M117" i="86"/>
  <c r="O117" i="86"/>
  <c r="M118" i="86"/>
  <c r="P118" i="86" s="1"/>
  <c r="O118" i="86"/>
  <c r="M119" i="86"/>
  <c r="O119" i="86"/>
  <c r="M120" i="86"/>
  <c r="O120" i="86"/>
  <c r="M121" i="86"/>
  <c r="O121" i="86"/>
  <c r="M122" i="86"/>
  <c r="O122" i="86"/>
  <c r="M123" i="86"/>
  <c r="O123" i="86"/>
  <c r="M124" i="86"/>
  <c r="O124" i="86"/>
  <c r="M125" i="86"/>
  <c r="O125" i="86"/>
  <c r="M126" i="86"/>
  <c r="O126" i="86"/>
  <c r="M127" i="86"/>
  <c r="O127" i="86"/>
  <c r="M128" i="86"/>
  <c r="O128" i="86"/>
  <c r="M129" i="86"/>
  <c r="O129" i="86"/>
  <c r="M130" i="86"/>
  <c r="O130" i="86"/>
  <c r="J131" i="86"/>
  <c r="M131" i="86"/>
  <c r="O131" i="86"/>
  <c r="P131" i="86"/>
  <c r="J132" i="86"/>
  <c r="M132" i="86"/>
  <c r="O132" i="86"/>
  <c r="P132" i="86"/>
  <c r="J133" i="86"/>
  <c r="M133" i="86"/>
  <c r="O133" i="86"/>
  <c r="P133" i="86"/>
  <c r="J134" i="86"/>
  <c r="M134" i="86"/>
  <c r="O134" i="86"/>
  <c r="P134" i="86"/>
  <c r="J135" i="86"/>
  <c r="M135" i="86"/>
  <c r="O135" i="86"/>
  <c r="P135" i="86"/>
  <c r="J136" i="86"/>
  <c r="M136" i="86"/>
  <c r="O136" i="86"/>
  <c r="P136" i="86"/>
  <c r="J137" i="86"/>
  <c r="M137" i="86"/>
  <c r="O137" i="86"/>
  <c r="P137" i="86"/>
  <c r="J138" i="86"/>
  <c r="M138" i="86"/>
  <c r="O138" i="86"/>
  <c r="P138" i="86"/>
  <c r="J139" i="86"/>
  <c r="M139" i="86"/>
  <c r="O139" i="86"/>
  <c r="P139" i="86"/>
  <c r="J140" i="86"/>
  <c r="M140" i="86"/>
  <c r="O140" i="86"/>
  <c r="P140" i="86"/>
  <c r="J141" i="86"/>
  <c r="M141" i="86"/>
  <c r="O141" i="86"/>
  <c r="P141" i="86"/>
  <c r="J142" i="86"/>
  <c r="M142" i="86"/>
  <c r="O142" i="86"/>
  <c r="P142" i="86"/>
  <c r="J143" i="86"/>
  <c r="M143" i="86"/>
  <c r="O143" i="86"/>
  <c r="P143" i="86"/>
  <c r="J144" i="86"/>
  <c r="M144" i="86"/>
  <c r="O144" i="86"/>
  <c r="P144" i="86"/>
  <c r="J145" i="86"/>
  <c r="M145" i="86"/>
  <c r="O145" i="86"/>
  <c r="P145" i="86"/>
  <c r="J146" i="86"/>
  <c r="M146" i="86"/>
  <c r="O146" i="86"/>
  <c r="P146" i="86"/>
  <c r="J147" i="86"/>
  <c r="M147" i="86"/>
  <c r="O147" i="86"/>
  <c r="P147" i="86"/>
  <c r="J148" i="86"/>
  <c r="M148" i="86"/>
  <c r="O148" i="86"/>
  <c r="P148" i="86"/>
  <c r="J149" i="86"/>
  <c r="M149" i="86"/>
  <c r="O149" i="86"/>
  <c r="P149" i="86"/>
  <c r="J150" i="86"/>
  <c r="M150" i="86"/>
  <c r="O150" i="86"/>
  <c r="P150" i="86"/>
  <c r="J151" i="86"/>
  <c r="M151" i="86"/>
  <c r="O151" i="86"/>
  <c r="P151" i="86"/>
  <c r="J152" i="86"/>
  <c r="M152" i="86"/>
  <c r="O152" i="86"/>
  <c r="P152" i="86"/>
  <c r="J153" i="86"/>
  <c r="M153" i="86"/>
  <c r="O153" i="86"/>
  <c r="P153" i="86"/>
  <c r="J154" i="86"/>
  <c r="M154" i="86"/>
  <c r="O154" i="86"/>
  <c r="P154" i="86"/>
  <c r="P1" i="85"/>
  <c r="P83" i="85" s="1"/>
  <c r="D8" i="85"/>
  <c r="D90" i="85" s="1"/>
  <c r="I11" i="85"/>
  <c r="K11" i="85"/>
  <c r="C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45" i="85" s="1"/>
  <c r="C46" i="85" s="1"/>
  <c r="C47" i="85" s="1"/>
  <c r="C48" i="85" s="1"/>
  <c r="C49" i="85" s="1"/>
  <c r="C50" i="85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B18" i="85"/>
  <c r="K17" i="85"/>
  <c r="L17" i="85" s="1"/>
  <c r="M17" i="85"/>
  <c r="N17" i="85" s="1"/>
  <c r="K18" i="85"/>
  <c r="L18" i="85" s="1"/>
  <c r="M18" i="85"/>
  <c r="N18" i="85" s="1"/>
  <c r="B19" i="85"/>
  <c r="L21" i="85"/>
  <c r="N21" i="85"/>
  <c r="L22" i="85"/>
  <c r="N22" i="85"/>
  <c r="L23" i="85"/>
  <c r="N23" i="85"/>
  <c r="O23" i="85" s="1"/>
  <c r="L24" i="85"/>
  <c r="N24" i="85"/>
  <c r="L25" i="85"/>
  <c r="N25" i="85"/>
  <c r="L26" i="85"/>
  <c r="N26" i="85"/>
  <c r="L27" i="85"/>
  <c r="N27" i="85"/>
  <c r="L28" i="85"/>
  <c r="N28" i="85"/>
  <c r="L29" i="85"/>
  <c r="N29" i="85"/>
  <c r="O29" i="85" s="1"/>
  <c r="L30" i="85"/>
  <c r="N30" i="85"/>
  <c r="L31" i="85"/>
  <c r="N31" i="85"/>
  <c r="L32" i="85"/>
  <c r="N32" i="85"/>
  <c r="L33" i="85"/>
  <c r="N33" i="85"/>
  <c r="L34" i="85"/>
  <c r="N34" i="85"/>
  <c r="L35" i="85"/>
  <c r="N35" i="85"/>
  <c r="L36" i="85"/>
  <c r="N36" i="85"/>
  <c r="L37" i="85"/>
  <c r="N37" i="85"/>
  <c r="L38" i="85"/>
  <c r="N38" i="85"/>
  <c r="L39" i="85"/>
  <c r="N39" i="85"/>
  <c r="L40" i="85"/>
  <c r="N40" i="85"/>
  <c r="O40" i="85" s="1"/>
  <c r="L41" i="85"/>
  <c r="N41" i="85"/>
  <c r="L42" i="85"/>
  <c r="N42" i="85"/>
  <c r="O42" i="85" s="1"/>
  <c r="L43" i="85"/>
  <c r="N43" i="85"/>
  <c r="L44" i="85"/>
  <c r="N44" i="85"/>
  <c r="L45" i="85"/>
  <c r="N45" i="85"/>
  <c r="L46" i="85"/>
  <c r="N46" i="85"/>
  <c r="L47" i="85"/>
  <c r="N47" i="85"/>
  <c r="L48" i="85"/>
  <c r="N48" i="85"/>
  <c r="O48" i="85" s="1"/>
  <c r="L49" i="85"/>
  <c r="N49" i="85"/>
  <c r="L50" i="85"/>
  <c r="N50" i="85"/>
  <c r="L51" i="85"/>
  <c r="N51" i="85"/>
  <c r="L52" i="85"/>
  <c r="N52" i="85"/>
  <c r="L53" i="85"/>
  <c r="N53" i="85"/>
  <c r="L54" i="85"/>
  <c r="N54" i="85"/>
  <c r="L55" i="85"/>
  <c r="N55" i="85"/>
  <c r="L56" i="85"/>
  <c r="N56" i="85"/>
  <c r="L57" i="85"/>
  <c r="N57" i="85"/>
  <c r="L58" i="85"/>
  <c r="N58" i="85"/>
  <c r="L59" i="85"/>
  <c r="N59" i="85"/>
  <c r="L60" i="85"/>
  <c r="N60" i="85"/>
  <c r="L61" i="85"/>
  <c r="N61" i="85"/>
  <c r="L62" i="85"/>
  <c r="N62" i="85"/>
  <c r="L63" i="85"/>
  <c r="N63" i="85"/>
  <c r="L64" i="85"/>
  <c r="N64" i="85"/>
  <c r="L65" i="85"/>
  <c r="N65" i="85"/>
  <c r="L66" i="85"/>
  <c r="N66" i="85"/>
  <c r="L67" i="85"/>
  <c r="N67" i="85"/>
  <c r="L68" i="85"/>
  <c r="N68" i="85"/>
  <c r="L69" i="85"/>
  <c r="N69" i="85"/>
  <c r="L70" i="85"/>
  <c r="N70" i="85"/>
  <c r="O70" i="85" s="1"/>
  <c r="L71" i="85"/>
  <c r="N71" i="85"/>
  <c r="L72" i="85"/>
  <c r="N72" i="85"/>
  <c r="D89" i="85"/>
  <c r="D91" i="85"/>
  <c r="J93" i="85"/>
  <c r="L93" i="85"/>
  <c r="D96" i="85"/>
  <c r="L99" i="85"/>
  <c r="M99" i="85" s="1"/>
  <c r="N99" i="85"/>
  <c r="O99" i="85" s="1"/>
  <c r="B100" i="85"/>
  <c r="M101" i="85"/>
  <c r="O101" i="85"/>
  <c r="M102" i="85"/>
  <c r="O102" i="85"/>
  <c r="M103" i="85"/>
  <c r="O103" i="85"/>
  <c r="P103" i="85" s="1"/>
  <c r="M104" i="85"/>
  <c r="O104" i="85"/>
  <c r="M105" i="85"/>
  <c r="O105" i="85"/>
  <c r="M106" i="85"/>
  <c r="O106" i="85"/>
  <c r="M107" i="85"/>
  <c r="O107" i="85"/>
  <c r="M108" i="85"/>
  <c r="O108" i="85"/>
  <c r="M109" i="85"/>
  <c r="O109" i="85"/>
  <c r="M110" i="85"/>
  <c r="O110" i="85"/>
  <c r="M111" i="85"/>
  <c r="O111" i="85"/>
  <c r="M112" i="85"/>
  <c r="O112" i="85"/>
  <c r="M113" i="85"/>
  <c r="O113" i="85"/>
  <c r="M114" i="85"/>
  <c r="O114" i="85"/>
  <c r="P114" i="85" s="1"/>
  <c r="M115" i="85"/>
  <c r="O115" i="85"/>
  <c r="M116" i="85"/>
  <c r="O116" i="85"/>
  <c r="M117" i="85"/>
  <c r="O117" i="85"/>
  <c r="M118" i="85"/>
  <c r="O118" i="85"/>
  <c r="M119" i="85"/>
  <c r="O119" i="85"/>
  <c r="M120" i="85"/>
  <c r="O120" i="85"/>
  <c r="P120" i="85" s="1"/>
  <c r="M121" i="85"/>
  <c r="O121" i="85"/>
  <c r="M122" i="85"/>
  <c r="O122" i="85"/>
  <c r="M123" i="85"/>
  <c r="O123" i="85"/>
  <c r="M124" i="85"/>
  <c r="O124" i="85"/>
  <c r="M125" i="85"/>
  <c r="O125" i="85"/>
  <c r="M126" i="85"/>
  <c r="O126" i="85"/>
  <c r="M127" i="85"/>
  <c r="O127" i="85"/>
  <c r="M128" i="85"/>
  <c r="O128" i="85"/>
  <c r="M129" i="85"/>
  <c r="O129" i="85"/>
  <c r="M130" i="85"/>
  <c r="O130" i="85"/>
  <c r="J131" i="85"/>
  <c r="M131" i="85"/>
  <c r="O131" i="85"/>
  <c r="P131" i="85"/>
  <c r="J132" i="85"/>
  <c r="M132" i="85"/>
  <c r="O132" i="85"/>
  <c r="P132" i="85"/>
  <c r="J133" i="85"/>
  <c r="M133" i="85"/>
  <c r="O133" i="85"/>
  <c r="P133" i="85"/>
  <c r="J134" i="85"/>
  <c r="M134" i="85"/>
  <c r="O134" i="85"/>
  <c r="P134" i="85"/>
  <c r="J135" i="85"/>
  <c r="M135" i="85"/>
  <c r="O135" i="85"/>
  <c r="P135" i="85"/>
  <c r="J136" i="85"/>
  <c r="M136" i="85"/>
  <c r="O136" i="85"/>
  <c r="P136" i="85"/>
  <c r="J137" i="85"/>
  <c r="M137" i="85"/>
  <c r="O137" i="85"/>
  <c r="P137" i="85"/>
  <c r="J138" i="85"/>
  <c r="M138" i="85"/>
  <c r="O138" i="85"/>
  <c r="P138" i="85"/>
  <c r="J139" i="85"/>
  <c r="M139" i="85"/>
  <c r="O139" i="85"/>
  <c r="P139" i="85"/>
  <c r="J140" i="85"/>
  <c r="M140" i="85"/>
  <c r="O140" i="85"/>
  <c r="P140" i="85"/>
  <c r="J141" i="85"/>
  <c r="M141" i="85"/>
  <c r="O141" i="85"/>
  <c r="P141" i="85"/>
  <c r="J142" i="85"/>
  <c r="M142" i="85"/>
  <c r="O142" i="85"/>
  <c r="P142" i="85"/>
  <c r="J143" i="85"/>
  <c r="M143" i="85"/>
  <c r="O143" i="85"/>
  <c r="P143" i="85"/>
  <c r="J144" i="85"/>
  <c r="M144" i="85"/>
  <c r="O144" i="85"/>
  <c r="P144" i="85"/>
  <c r="J145" i="85"/>
  <c r="M145" i="85"/>
  <c r="O145" i="85"/>
  <c r="P145" i="85"/>
  <c r="J146" i="85"/>
  <c r="M146" i="85"/>
  <c r="O146" i="85"/>
  <c r="P146" i="85"/>
  <c r="J147" i="85"/>
  <c r="M147" i="85"/>
  <c r="O147" i="85"/>
  <c r="P147" i="85"/>
  <c r="J148" i="85"/>
  <c r="M148" i="85"/>
  <c r="O148" i="85"/>
  <c r="P148" i="85"/>
  <c r="J149" i="85"/>
  <c r="M149" i="85"/>
  <c r="O149" i="85"/>
  <c r="P149" i="85"/>
  <c r="J150" i="85"/>
  <c r="M150" i="85"/>
  <c r="O150" i="85"/>
  <c r="P150" i="85"/>
  <c r="J151" i="85"/>
  <c r="M151" i="85"/>
  <c r="O151" i="85"/>
  <c r="P151" i="85"/>
  <c r="J152" i="85"/>
  <c r="M152" i="85"/>
  <c r="O152" i="85"/>
  <c r="P152" i="85"/>
  <c r="J153" i="85"/>
  <c r="M153" i="85"/>
  <c r="O153" i="85"/>
  <c r="P153" i="85"/>
  <c r="J154" i="85"/>
  <c r="M154" i="85"/>
  <c r="O154" i="85"/>
  <c r="P154" i="85"/>
  <c r="P1" i="84"/>
  <c r="P83" i="84" s="1"/>
  <c r="D8" i="84"/>
  <c r="D90" i="84" s="1"/>
  <c r="I11" i="84"/>
  <c r="K11" i="84"/>
  <c r="I17" i="84"/>
  <c r="K17" i="84"/>
  <c r="L17" i="84" s="1"/>
  <c r="M17" i="84"/>
  <c r="N17" i="84" s="1"/>
  <c r="O17" i="84" s="1"/>
  <c r="B18" i="84"/>
  <c r="C18" i="84"/>
  <c r="C19" i="84" s="1"/>
  <c r="C20" i="84" s="1"/>
  <c r="C21" i="84" s="1"/>
  <c r="C22" i="84" s="1"/>
  <c r="C23" i="84" s="1"/>
  <c r="C24" i="84" s="1"/>
  <c r="C25" i="84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8" i="84"/>
  <c r="L18" i="84" s="1"/>
  <c r="M18" i="84"/>
  <c r="N18" i="84"/>
  <c r="B19" i="84"/>
  <c r="L21" i="84"/>
  <c r="N21" i="84"/>
  <c r="L22" i="84"/>
  <c r="N22" i="84"/>
  <c r="L23" i="84"/>
  <c r="N23" i="84"/>
  <c r="L24" i="84"/>
  <c r="N24" i="84"/>
  <c r="L25" i="84"/>
  <c r="N25" i="84"/>
  <c r="L26" i="84"/>
  <c r="N26" i="84"/>
  <c r="L27" i="84"/>
  <c r="N27" i="84"/>
  <c r="L28" i="84"/>
  <c r="N28" i="84"/>
  <c r="L29" i="84"/>
  <c r="N29" i="84"/>
  <c r="L30" i="84"/>
  <c r="N30" i="84"/>
  <c r="L31" i="84"/>
  <c r="N31" i="84"/>
  <c r="L32" i="84"/>
  <c r="N32" i="84"/>
  <c r="L33" i="84"/>
  <c r="N33" i="84"/>
  <c r="L34" i="84"/>
  <c r="N34" i="84"/>
  <c r="L35" i="84"/>
  <c r="N35" i="84"/>
  <c r="L36" i="84"/>
  <c r="N36" i="84"/>
  <c r="L37" i="84"/>
  <c r="N37" i="84"/>
  <c r="L38" i="84"/>
  <c r="N38" i="84"/>
  <c r="L39" i="84"/>
  <c r="N39" i="84"/>
  <c r="L40" i="84"/>
  <c r="N40" i="84"/>
  <c r="L41" i="84"/>
  <c r="N41" i="84"/>
  <c r="L42" i="84"/>
  <c r="N42" i="84"/>
  <c r="L43" i="84"/>
  <c r="N43" i="84"/>
  <c r="L44" i="84"/>
  <c r="N44" i="84"/>
  <c r="L45" i="84"/>
  <c r="N45" i="84"/>
  <c r="L46" i="84"/>
  <c r="N46" i="84"/>
  <c r="L47" i="84"/>
  <c r="N47" i="84"/>
  <c r="L48" i="84"/>
  <c r="N48" i="84"/>
  <c r="L49" i="84"/>
  <c r="N49" i="84"/>
  <c r="L50" i="84"/>
  <c r="N50" i="84"/>
  <c r="L51" i="84"/>
  <c r="N51" i="84"/>
  <c r="L52" i="84"/>
  <c r="N52" i="84"/>
  <c r="L53" i="84"/>
  <c r="N53" i="84"/>
  <c r="L54" i="84"/>
  <c r="N54" i="84"/>
  <c r="L55" i="84"/>
  <c r="N55" i="84"/>
  <c r="L56" i="84"/>
  <c r="N56" i="84"/>
  <c r="L57" i="84"/>
  <c r="N57" i="84"/>
  <c r="L58" i="84"/>
  <c r="N58" i="84"/>
  <c r="L59" i="84"/>
  <c r="N59" i="84"/>
  <c r="L60" i="84"/>
  <c r="N60" i="84"/>
  <c r="L61" i="84"/>
  <c r="N61" i="84"/>
  <c r="L62" i="84"/>
  <c r="N62" i="84"/>
  <c r="L63" i="84"/>
  <c r="N63" i="84"/>
  <c r="L64" i="84"/>
  <c r="N64" i="84"/>
  <c r="L65" i="84"/>
  <c r="N65" i="84"/>
  <c r="L66" i="84"/>
  <c r="N66" i="84"/>
  <c r="L67" i="84"/>
  <c r="N67" i="84"/>
  <c r="L68" i="84"/>
  <c r="N68" i="84"/>
  <c r="L69" i="84"/>
  <c r="N69" i="84"/>
  <c r="L70" i="84"/>
  <c r="N70" i="84"/>
  <c r="L71" i="84"/>
  <c r="N71" i="84"/>
  <c r="L72" i="84"/>
  <c r="N72" i="84"/>
  <c r="D89" i="84"/>
  <c r="D91" i="84"/>
  <c r="J93" i="84"/>
  <c r="L93" i="84"/>
  <c r="D96" i="84"/>
  <c r="C100" i="84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M100" i="84"/>
  <c r="O100" i="84"/>
  <c r="M101" i="84"/>
  <c r="O101" i="84"/>
  <c r="M102" i="84"/>
  <c r="O102" i="84"/>
  <c r="M103" i="84"/>
  <c r="O103" i="84"/>
  <c r="M104" i="84"/>
  <c r="O104" i="84"/>
  <c r="M105" i="84"/>
  <c r="O105" i="84"/>
  <c r="M106" i="84"/>
  <c r="O106" i="84"/>
  <c r="M107" i="84"/>
  <c r="O107" i="84"/>
  <c r="M108" i="84"/>
  <c r="O108" i="84"/>
  <c r="M109" i="84"/>
  <c r="O109" i="84"/>
  <c r="M110" i="84"/>
  <c r="O110" i="84"/>
  <c r="M111" i="84"/>
  <c r="O111" i="84"/>
  <c r="M112" i="84"/>
  <c r="O112" i="84"/>
  <c r="M113" i="84"/>
  <c r="O113" i="84"/>
  <c r="M114" i="84"/>
  <c r="O114" i="84"/>
  <c r="M115" i="84"/>
  <c r="O115" i="84"/>
  <c r="M116" i="84"/>
  <c r="O116" i="84"/>
  <c r="M117" i="84"/>
  <c r="O117" i="84"/>
  <c r="M118" i="84"/>
  <c r="O118" i="84"/>
  <c r="M119" i="84"/>
  <c r="O119" i="84"/>
  <c r="P119" i="84" s="1"/>
  <c r="M120" i="84"/>
  <c r="O120" i="84"/>
  <c r="M121" i="84"/>
  <c r="O121" i="84"/>
  <c r="M122" i="84"/>
  <c r="O122" i="84"/>
  <c r="M123" i="84"/>
  <c r="O123" i="84"/>
  <c r="M124" i="84"/>
  <c r="O124" i="84"/>
  <c r="M125" i="84"/>
  <c r="O125" i="84"/>
  <c r="M126" i="84"/>
  <c r="O126" i="84"/>
  <c r="M127" i="84"/>
  <c r="O127" i="84"/>
  <c r="M128" i="84"/>
  <c r="O128" i="84"/>
  <c r="M129" i="84"/>
  <c r="O129" i="84"/>
  <c r="M130" i="84"/>
  <c r="O130" i="84"/>
  <c r="J131" i="84"/>
  <c r="M131" i="84"/>
  <c r="O131" i="84"/>
  <c r="P131" i="84"/>
  <c r="J132" i="84"/>
  <c r="M132" i="84"/>
  <c r="O132" i="84"/>
  <c r="P132" i="84"/>
  <c r="J133" i="84"/>
  <c r="M133" i="84"/>
  <c r="O133" i="84"/>
  <c r="P133" i="84"/>
  <c r="J134" i="84"/>
  <c r="M134" i="84"/>
  <c r="O134" i="84"/>
  <c r="P134" i="84"/>
  <c r="J135" i="84"/>
  <c r="M135" i="84"/>
  <c r="O135" i="84"/>
  <c r="P135" i="84"/>
  <c r="J136" i="84"/>
  <c r="M136" i="84"/>
  <c r="O136" i="84"/>
  <c r="P136" i="84"/>
  <c r="J137" i="84"/>
  <c r="M137" i="84"/>
  <c r="O137" i="84"/>
  <c r="P137" i="84"/>
  <c r="J138" i="84"/>
  <c r="M138" i="84"/>
  <c r="O138" i="84"/>
  <c r="P138" i="84"/>
  <c r="J139" i="84"/>
  <c r="M139" i="84"/>
  <c r="O139" i="84"/>
  <c r="P139" i="84"/>
  <c r="J140" i="84"/>
  <c r="M140" i="84"/>
  <c r="O140" i="84"/>
  <c r="P140" i="84"/>
  <c r="J141" i="84"/>
  <c r="M141" i="84"/>
  <c r="O141" i="84"/>
  <c r="P141" i="84"/>
  <c r="J142" i="84"/>
  <c r="M142" i="84"/>
  <c r="O142" i="84"/>
  <c r="P142" i="84"/>
  <c r="J143" i="84"/>
  <c r="M143" i="84"/>
  <c r="O143" i="84"/>
  <c r="P143" i="84"/>
  <c r="J144" i="84"/>
  <c r="M144" i="84"/>
  <c r="O144" i="84"/>
  <c r="P144" i="84"/>
  <c r="J145" i="84"/>
  <c r="M145" i="84"/>
  <c r="O145" i="84"/>
  <c r="P145" i="84"/>
  <c r="J146" i="84"/>
  <c r="M146" i="84"/>
  <c r="O146" i="84"/>
  <c r="P146" i="84"/>
  <c r="J147" i="84"/>
  <c r="M147" i="84"/>
  <c r="O147" i="84"/>
  <c r="P147" i="84"/>
  <c r="J148" i="84"/>
  <c r="M148" i="84"/>
  <c r="O148" i="84"/>
  <c r="P148" i="84"/>
  <c r="J149" i="84"/>
  <c r="M149" i="84"/>
  <c r="O149" i="84"/>
  <c r="P149" i="84"/>
  <c r="J150" i="84"/>
  <c r="M150" i="84"/>
  <c r="O150" i="84"/>
  <c r="P150" i="84"/>
  <c r="J151" i="84"/>
  <c r="M151" i="84"/>
  <c r="O151" i="84"/>
  <c r="P151" i="84"/>
  <c r="J152" i="84"/>
  <c r="M152" i="84"/>
  <c r="O152" i="84"/>
  <c r="P152" i="84"/>
  <c r="J153" i="84"/>
  <c r="M153" i="84"/>
  <c r="O153" i="84"/>
  <c r="P153" i="84"/>
  <c r="J154" i="84"/>
  <c r="M154" i="84"/>
  <c r="O154" i="84"/>
  <c r="P154" i="84"/>
  <c r="P1" i="83"/>
  <c r="P83" i="83" s="1"/>
  <c r="D8" i="83"/>
  <c r="I11" i="83"/>
  <c r="K11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I17" i="83"/>
  <c r="K17" i="83"/>
  <c r="L17" i="83" s="1"/>
  <c r="M17" i="83"/>
  <c r="N17" i="83" s="1"/>
  <c r="B18" i="83"/>
  <c r="K18" i="83"/>
  <c r="L18" i="83"/>
  <c r="M18" i="83"/>
  <c r="N18" i="83" s="1"/>
  <c r="B19" i="83"/>
  <c r="L21" i="83"/>
  <c r="N21" i="83"/>
  <c r="L22" i="83"/>
  <c r="N22" i="83"/>
  <c r="L23" i="83"/>
  <c r="N23" i="83"/>
  <c r="L24" i="83"/>
  <c r="N24" i="83"/>
  <c r="L25" i="83"/>
  <c r="N25" i="83"/>
  <c r="L26" i="83"/>
  <c r="O26" i="83" s="1"/>
  <c r="N26" i="83"/>
  <c r="L27" i="83"/>
  <c r="N27" i="83"/>
  <c r="L28" i="83"/>
  <c r="N28" i="83"/>
  <c r="L29" i="83"/>
  <c r="N29" i="83"/>
  <c r="L30" i="83"/>
  <c r="N30" i="83"/>
  <c r="L31" i="83"/>
  <c r="N31" i="83"/>
  <c r="L32" i="83"/>
  <c r="N32" i="83"/>
  <c r="L33" i="83"/>
  <c r="N33" i="83"/>
  <c r="L34" i="83"/>
  <c r="N34" i="83"/>
  <c r="L35" i="83"/>
  <c r="N35" i="83"/>
  <c r="L36" i="83"/>
  <c r="N36" i="83"/>
  <c r="L37" i="83"/>
  <c r="N37" i="83"/>
  <c r="L38" i="83"/>
  <c r="O38" i="83" s="1"/>
  <c r="N38" i="83"/>
  <c r="L39" i="83"/>
  <c r="N39" i="83"/>
  <c r="L40" i="83"/>
  <c r="N40" i="83"/>
  <c r="L41" i="83"/>
  <c r="N41" i="83"/>
  <c r="L42" i="83"/>
  <c r="N42" i="83"/>
  <c r="L43" i="83"/>
  <c r="N43" i="83"/>
  <c r="L44" i="83"/>
  <c r="N44" i="83"/>
  <c r="L45" i="83"/>
  <c r="N45" i="83"/>
  <c r="L46" i="83"/>
  <c r="N46" i="83"/>
  <c r="L47" i="83"/>
  <c r="N47" i="83"/>
  <c r="L48" i="83"/>
  <c r="N48" i="83"/>
  <c r="L49" i="83"/>
  <c r="N49" i="83"/>
  <c r="L50" i="83"/>
  <c r="N50" i="83"/>
  <c r="L51" i="83"/>
  <c r="N51" i="83"/>
  <c r="L52" i="83"/>
  <c r="N52" i="83"/>
  <c r="L53" i="83"/>
  <c r="N53" i="83"/>
  <c r="L54" i="83"/>
  <c r="N54" i="83"/>
  <c r="L55" i="83"/>
  <c r="N55" i="83"/>
  <c r="L56" i="83"/>
  <c r="N56" i="83"/>
  <c r="L57" i="83"/>
  <c r="N57" i="83"/>
  <c r="L58" i="83"/>
  <c r="N58" i="83"/>
  <c r="L59" i="83"/>
  <c r="N59" i="83"/>
  <c r="L60" i="83"/>
  <c r="N60" i="83"/>
  <c r="L61" i="83"/>
  <c r="N61" i="83"/>
  <c r="L62" i="83"/>
  <c r="N62" i="83"/>
  <c r="L63" i="83"/>
  <c r="N63" i="83"/>
  <c r="L64" i="83"/>
  <c r="N64" i="83"/>
  <c r="L65" i="83"/>
  <c r="N65" i="83"/>
  <c r="L66" i="83"/>
  <c r="N66" i="83"/>
  <c r="L67" i="83"/>
  <c r="N67" i="83"/>
  <c r="L68" i="83"/>
  <c r="N68" i="83"/>
  <c r="L69" i="83"/>
  <c r="N69" i="83"/>
  <c r="L70" i="83"/>
  <c r="N70" i="83"/>
  <c r="L71" i="83"/>
  <c r="N71" i="83"/>
  <c r="L72" i="83"/>
  <c r="N72" i="83"/>
  <c r="D89" i="83"/>
  <c r="D90" i="83"/>
  <c r="D91" i="83"/>
  <c r="J93" i="83"/>
  <c r="L93" i="83"/>
  <c r="D96" i="83"/>
  <c r="B100" i="83"/>
  <c r="M101" i="83"/>
  <c r="O101" i="83"/>
  <c r="M102" i="83"/>
  <c r="O102" i="83"/>
  <c r="M103" i="83"/>
  <c r="O103" i="83"/>
  <c r="M104" i="83"/>
  <c r="O104" i="83"/>
  <c r="M105" i="83"/>
  <c r="O105" i="83"/>
  <c r="M106" i="83"/>
  <c r="O106" i="83"/>
  <c r="M107" i="83"/>
  <c r="O107" i="83"/>
  <c r="M108" i="83"/>
  <c r="O108" i="83"/>
  <c r="M109" i="83"/>
  <c r="O109" i="83"/>
  <c r="M110" i="83"/>
  <c r="O110" i="83"/>
  <c r="M111" i="83"/>
  <c r="O111" i="83"/>
  <c r="M112" i="83"/>
  <c r="O112" i="83"/>
  <c r="M113" i="83"/>
  <c r="O113" i="83"/>
  <c r="M114" i="83"/>
  <c r="O114" i="83"/>
  <c r="M115" i="83"/>
  <c r="O115" i="83"/>
  <c r="M116" i="83"/>
  <c r="O116" i="83"/>
  <c r="M117" i="83"/>
  <c r="O117" i="83"/>
  <c r="M118" i="83"/>
  <c r="O118" i="83"/>
  <c r="M119" i="83"/>
  <c r="O119" i="83"/>
  <c r="M120" i="83"/>
  <c r="O120" i="83"/>
  <c r="M121" i="83"/>
  <c r="O121" i="83"/>
  <c r="M122" i="83"/>
  <c r="O122" i="83"/>
  <c r="M123" i="83"/>
  <c r="O123" i="83"/>
  <c r="M124" i="83"/>
  <c r="O124" i="83"/>
  <c r="M125" i="83"/>
  <c r="O125" i="83"/>
  <c r="M126" i="83"/>
  <c r="O126" i="83"/>
  <c r="M127" i="83"/>
  <c r="O127" i="83"/>
  <c r="M128" i="83"/>
  <c r="O128" i="83"/>
  <c r="M129" i="83"/>
  <c r="O129" i="83"/>
  <c r="M130" i="83"/>
  <c r="O130" i="83"/>
  <c r="J131" i="83"/>
  <c r="M131" i="83"/>
  <c r="O131" i="83"/>
  <c r="P131" i="83"/>
  <c r="J132" i="83"/>
  <c r="M132" i="83"/>
  <c r="O132" i="83"/>
  <c r="P132" i="83"/>
  <c r="J133" i="83"/>
  <c r="M133" i="83"/>
  <c r="O133" i="83"/>
  <c r="P133" i="83"/>
  <c r="J134" i="83"/>
  <c r="M134" i="83"/>
  <c r="O134" i="83"/>
  <c r="P134" i="83"/>
  <c r="J135" i="83"/>
  <c r="M135" i="83"/>
  <c r="O135" i="83"/>
  <c r="P135" i="83"/>
  <c r="J136" i="83"/>
  <c r="M136" i="83"/>
  <c r="O136" i="83"/>
  <c r="P136" i="83"/>
  <c r="J137" i="83"/>
  <c r="M137" i="83"/>
  <c r="O137" i="83"/>
  <c r="P137" i="83"/>
  <c r="J138" i="83"/>
  <c r="M138" i="83"/>
  <c r="O138" i="83"/>
  <c r="P138" i="83"/>
  <c r="J139" i="83"/>
  <c r="M139" i="83"/>
  <c r="O139" i="83"/>
  <c r="P139" i="83"/>
  <c r="J140" i="83"/>
  <c r="M140" i="83"/>
  <c r="O140" i="83"/>
  <c r="P140" i="83"/>
  <c r="J141" i="83"/>
  <c r="M141" i="83"/>
  <c r="O141" i="83"/>
  <c r="P141" i="83"/>
  <c r="J142" i="83"/>
  <c r="M142" i="83"/>
  <c r="O142" i="83"/>
  <c r="P142" i="83"/>
  <c r="J143" i="83"/>
  <c r="M143" i="83"/>
  <c r="O143" i="83"/>
  <c r="P143" i="83"/>
  <c r="J144" i="83"/>
  <c r="M144" i="83"/>
  <c r="O144" i="83"/>
  <c r="P144" i="83"/>
  <c r="J145" i="83"/>
  <c r="M145" i="83"/>
  <c r="O145" i="83"/>
  <c r="P145" i="83"/>
  <c r="J146" i="83"/>
  <c r="M146" i="83"/>
  <c r="O146" i="83"/>
  <c r="P146" i="83"/>
  <c r="J147" i="83"/>
  <c r="M147" i="83"/>
  <c r="O147" i="83"/>
  <c r="P147" i="83"/>
  <c r="J148" i="83"/>
  <c r="M148" i="83"/>
  <c r="O148" i="83"/>
  <c r="P148" i="83"/>
  <c r="J149" i="83"/>
  <c r="M149" i="83"/>
  <c r="O149" i="83"/>
  <c r="P149" i="83"/>
  <c r="J150" i="83"/>
  <c r="M150" i="83"/>
  <c r="O150" i="83"/>
  <c r="P150" i="83"/>
  <c r="J151" i="83"/>
  <c r="M151" i="83"/>
  <c r="O151" i="83"/>
  <c r="P151" i="83"/>
  <c r="J152" i="83"/>
  <c r="M152" i="83"/>
  <c r="O152" i="83"/>
  <c r="P152" i="83"/>
  <c r="J153" i="83"/>
  <c r="M153" i="83"/>
  <c r="O153" i="83"/>
  <c r="P153" i="83"/>
  <c r="J154" i="83"/>
  <c r="M154" i="83"/>
  <c r="O154" i="83"/>
  <c r="P154" i="83"/>
  <c r="P1" i="82"/>
  <c r="P83" i="82" s="1"/>
  <c r="D8" i="82"/>
  <c r="D90" i="82" s="1"/>
  <c r="I11" i="82"/>
  <c r="K11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I17" i="82"/>
  <c r="K17" i="82"/>
  <c r="L17" i="82" s="1"/>
  <c r="M17" i="82"/>
  <c r="N17" i="82" s="1"/>
  <c r="O17" i="82" s="1"/>
  <c r="B18" i="82"/>
  <c r="K18" i="82"/>
  <c r="L18" i="82" s="1"/>
  <c r="M18" i="82"/>
  <c r="N18" i="82" s="1"/>
  <c r="O18" i="82" s="1"/>
  <c r="B19" i="82"/>
  <c r="C40" i="82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/>
  <c r="C64" i="82" s="1"/>
  <c r="C65" i="82" s="1"/>
  <c r="C66" i="82" s="1"/>
  <c r="C67" i="82" s="1"/>
  <c r="C68" i="82" s="1"/>
  <c r="C69" i="82" s="1"/>
  <c r="C70" i="82" s="1"/>
  <c r="C71" i="82" s="1"/>
  <c r="C72" i="82" s="1"/>
  <c r="L21" i="82"/>
  <c r="N21" i="82"/>
  <c r="L22" i="82"/>
  <c r="N22" i="82"/>
  <c r="L23" i="82"/>
  <c r="N23" i="82"/>
  <c r="O23" i="82" s="1"/>
  <c r="L24" i="82"/>
  <c r="N24" i="82"/>
  <c r="L25" i="82"/>
  <c r="N25" i="82"/>
  <c r="L26" i="82"/>
  <c r="N26" i="82"/>
  <c r="L27" i="82"/>
  <c r="N27" i="82"/>
  <c r="L28" i="82"/>
  <c r="N28" i="82"/>
  <c r="L29" i="82"/>
  <c r="N29" i="82"/>
  <c r="L30" i="82"/>
  <c r="N30" i="82"/>
  <c r="L31" i="82"/>
  <c r="N31" i="82"/>
  <c r="L32" i="82"/>
  <c r="N32" i="82"/>
  <c r="L33" i="82"/>
  <c r="N33" i="82"/>
  <c r="L34" i="82"/>
  <c r="N34" i="82"/>
  <c r="L35" i="82"/>
  <c r="N35" i="82"/>
  <c r="O35" i="82" s="1"/>
  <c r="L36" i="82"/>
  <c r="N36" i="82"/>
  <c r="L37" i="82"/>
  <c r="N37" i="82"/>
  <c r="O37" i="82" s="1"/>
  <c r="L38" i="82"/>
  <c r="N38" i="82"/>
  <c r="L39" i="82"/>
  <c r="N39" i="82"/>
  <c r="O39" i="82" s="1"/>
  <c r="L40" i="82"/>
  <c r="N40" i="82"/>
  <c r="L41" i="82"/>
  <c r="N41" i="82"/>
  <c r="L42" i="82"/>
  <c r="N42" i="82"/>
  <c r="L43" i="82"/>
  <c r="N43" i="82"/>
  <c r="L44" i="82"/>
  <c r="N44" i="82"/>
  <c r="L45" i="82"/>
  <c r="N45" i="82"/>
  <c r="L46" i="82"/>
  <c r="N46" i="82"/>
  <c r="L47" i="82"/>
  <c r="N47" i="82"/>
  <c r="L48" i="82"/>
  <c r="N48" i="82"/>
  <c r="L49" i="82"/>
  <c r="N49" i="82"/>
  <c r="O49" i="82" s="1"/>
  <c r="L50" i="82"/>
  <c r="N50" i="82"/>
  <c r="L51" i="82"/>
  <c r="N51" i="82"/>
  <c r="L52" i="82"/>
  <c r="N52" i="82"/>
  <c r="L53" i="82"/>
  <c r="N53" i="82"/>
  <c r="L54" i="82"/>
  <c r="N54" i="82"/>
  <c r="L55" i="82"/>
  <c r="N55" i="82"/>
  <c r="O55" i="82" s="1"/>
  <c r="L56" i="82"/>
  <c r="N56" i="82"/>
  <c r="L57" i="82"/>
  <c r="N57" i="82"/>
  <c r="L58" i="82"/>
  <c r="N58" i="82"/>
  <c r="L59" i="82"/>
  <c r="N59" i="82"/>
  <c r="L60" i="82"/>
  <c r="N60" i="82"/>
  <c r="L61" i="82"/>
  <c r="N61" i="82"/>
  <c r="L62" i="82"/>
  <c r="N62" i="82"/>
  <c r="L63" i="82"/>
  <c r="N63" i="82"/>
  <c r="O63" i="82" s="1"/>
  <c r="L64" i="82"/>
  <c r="N64" i="82"/>
  <c r="L65" i="82"/>
  <c r="N65" i="82"/>
  <c r="O65" i="82" s="1"/>
  <c r="L66" i="82"/>
  <c r="N66" i="82"/>
  <c r="L67" i="82"/>
  <c r="N67" i="82"/>
  <c r="O67" i="82" s="1"/>
  <c r="L68" i="82"/>
  <c r="N68" i="82"/>
  <c r="L69" i="82"/>
  <c r="N69" i="82"/>
  <c r="O69" i="82" s="1"/>
  <c r="L70" i="82"/>
  <c r="N70" i="82"/>
  <c r="L71" i="82"/>
  <c r="N71" i="82"/>
  <c r="O71" i="82" s="1"/>
  <c r="L72" i="82"/>
  <c r="N72" i="82"/>
  <c r="D89" i="82"/>
  <c r="D91" i="82"/>
  <c r="J93" i="82"/>
  <c r="L93" i="82"/>
  <c r="D96" i="82"/>
  <c r="B100" i="82"/>
  <c r="M101" i="82"/>
  <c r="O101" i="82"/>
  <c r="M102" i="82"/>
  <c r="O102" i="82"/>
  <c r="M103" i="82"/>
  <c r="O103" i="82"/>
  <c r="M104" i="82"/>
  <c r="O104" i="82"/>
  <c r="M105" i="82"/>
  <c r="O105" i="82"/>
  <c r="M106" i="82"/>
  <c r="O106" i="82"/>
  <c r="M107" i="82"/>
  <c r="O107" i="82"/>
  <c r="M108" i="82"/>
  <c r="O108" i="82"/>
  <c r="M109" i="82"/>
  <c r="O109" i="82"/>
  <c r="M110" i="82"/>
  <c r="O110" i="82"/>
  <c r="P110" i="82" s="1"/>
  <c r="M111" i="82"/>
  <c r="O111" i="82"/>
  <c r="M112" i="82"/>
  <c r="O112" i="82"/>
  <c r="M113" i="82"/>
  <c r="O113" i="82"/>
  <c r="M114" i="82"/>
  <c r="O114" i="82"/>
  <c r="M115" i="82"/>
  <c r="O115" i="82"/>
  <c r="M116" i="82"/>
  <c r="O116" i="82"/>
  <c r="P116" i="82" s="1"/>
  <c r="M117" i="82"/>
  <c r="O117" i="82"/>
  <c r="M118" i="82"/>
  <c r="O118" i="82"/>
  <c r="M119" i="82"/>
  <c r="O119" i="82"/>
  <c r="M120" i="82"/>
  <c r="O120" i="82"/>
  <c r="M121" i="82"/>
  <c r="O121" i="82"/>
  <c r="M122" i="82"/>
  <c r="O122" i="82"/>
  <c r="M123" i="82"/>
  <c r="O123" i="82"/>
  <c r="M124" i="82"/>
  <c r="O124" i="82"/>
  <c r="M125" i="82"/>
  <c r="O125" i="82"/>
  <c r="M126" i="82"/>
  <c r="O126" i="82"/>
  <c r="M127" i="82"/>
  <c r="O127" i="82"/>
  <c r="M128" i="82"/>
  <c r="O128" i="82"/>
  <c r="M129" i="82"/>
  <c r="O129" i="82"/>
  <c r="M130" i="82"/>
  <c r="O130" i="82"/>
  <c r="J131" i="82"/>
  <c r="M131" i="82"/>
  <c r="O131" i="82"/>
  <c r="P131" i="82"/>
  <c r="J132" i="82"/>
  <c r="M132" i="82"/>
  <c r="O132" i="82"/>
  <c r="P132" i="82"/>
  <c r="J133" i="82"/>
  <c r="M133" i="82"/>
  <c r="O133" i="82"/>
  <c r="P133" i="82"/>
  <c r="J134" i="82"/>
  <c r="M134" i="82"/>
  <c r="O134" i="82"/>
  <c r="P134" i="82"/>
  <c r="J135" i="82"/>
  <c r="M135" i="82"/>
  <c r="O135" i="82"/>
  <c r="P135" i="82"/>
  <c r="J136" i="82"/>
  <c r="M136" i="82"/>
  <c r="O136" i="82"/>
  <c r="P136" i="82"/>
  <c r="J137" i="82"/>
  <c r="M137" i="82"/>
  <c r="O137" i="82"/>
  <c r="P137" i="82"/>
  <c r="J138" i="82"/>
  <c r="M138" i="82"/>
  <c r="O138" i="82"/>
  <c r="P138" i="82"/>
  <c r="J139" i="82"/>
  <c r="M139" i="82"/>
  <c r="O139" i="82"/>
  <c r="P139" i="82"/>
  <c r="J140" i="82"/>
  <c r="M140" i="82"/>
  <c r="O140" i="82"/>
  <c r="P140" i="82"/>
  <c r="J141" i="82"/>
  <c r="M141" i="82"/>
  <c r="O141" i="82"/>
  <c r="P141" i="82"/>
  <c r="J142" i="82"/>
  <c r="M142" i="82"/>
  <c r="O142" i="82"/>
  <c r="P142" i="82"/>
  <c r="J143" i="82"/>
  <c r="M143" i="82"/>
  <c r="O143" i="82"/>
  <c r="P143" i="82"/>
  <c r="J144" i="82"/>
  <c r="M144" i="82"/>
  <c r="O144" i="82"/>
  <c r="P144" i="82"/>
  <c r="J145" i="82"/>
  <c r="M145" i="82"/>
  <c r="O145" i="82"/>
  <c r="P145" i="82"/>
  <c r="J146" i="82"/>
  <c r="M146" i="82"/>
  <c r="O146" i="82"/>
  <c r="P146" i="82"/>
  <c r="J147" i="82"/>
  <c r="M147" i="82"/>
  <c r="O147" i="82"/>
  <c r="P147" i="82"/>
  <c r="J148" i="82"/>
  <c r="M148" i="82"/>
  <c r="O148" i="82"/>
  <c r="P148" i="82"/>
  <c r="J149" i="82"/>
  <c r="M149" i="82"/>
  <c r="O149" i="82"/>
  <c r="P149" i="82"/>
  <c r="J150" i="82"/>
  <c r="M150" i="82"/>
  <c r="O150" i="82"/>
  <c r="P150" i="82"/>
  <c r="J151" i="82"/>
  <c r="M151" i="82"/>
  <c r="O151" i="82"/>
  <c r="P151" i="82"/>
  <c r="J152" i="82"/>
  <c r="M152" i="82"/>
  <c r="O152" i="82"/>
  <c r="P152" i="82"/>
  <c r="J153" i="82"/>
  <c r="M153" i="82"/>
  <c r="O153" i="82"/>
  <c r="P153" i="82"/>
  <c r="J154" i="82"/>
  <c r="M154" i="82"/>
  <c r="O154" i="82"/>
  <c r="P154" i="82"/>
  <c r="P1" i="81"/>
  <c r="P83" i="81" s="1"/>
  <c r="D8" i="81"/>
  <c r="D90" i="81"/>
  <c r="I11" i="81"/>
  <c r="K11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I17" i="81"/>
  <c r="K17" i="81"/>
  <c r="L17" i="81"/>
  <c r="M17" i="81"/>
  <c r="N17" i="81" s="1"/>
  <c r="B18" i="81"/>
  <c r="K18" i="81"/>
  <c r="L18" i="81"/>
  <c r="M18" i="81"/>
  <c r="N18" i="81" s="1"/>
  <c r="B19" i="81"/>
  <c r="L21" i="81"/>
  <c r="N21" i="81"/>
  <c r="L22" i="81"/>
  <c r="N22" i="81"/>
  <c r="L23" i="81"/>
  <c r="N23" i="81"/>
  <c r="L24" i="81"/>
  <c r="N24" i="81"/>
  <c r="L25" i="81"/>
  <c r="O25" i="81" s="1"/>
  <c r="N25" i="81"/>
  <c r="L26" i="81"/>
  <c r="N26" i="81"/>
  <c r="L27" i="81"/>
  <c r="O27" i="81" s="1"/>
  <c r="N27" i="81"/>
  <c r="L28" i="81"/>
  <c r="N28" i="81"/>
  <c r="L29" i="81"/>
  <c r="N29" i="81"/>
  <c r="L30" i="81"/>
  <c r="N30" i="81"/>
  <c r="L31" i="81"/>
  <c r="O31" i="81" s="1"/>
  <c r="N31" i="81"/>
  <c r="L32" i="81"/>
  <c r="N32" i="81"/>
  <c r="L33" i="81"/>
  <c r="O33" i="81" s="1"/>
  <c r="N33" i="81"/>
  <c r="L34" i="81"/>
  <c r="N34" i="81"/>
  <c r="L35" i="81"/>
  <c r="N35" i="81"/>
  <c r="L36" i="81"/>
  <c r="N36" i="81"/>
  <c r="L37" i="81"/>
  <c r="O37" i="81" s="1"/>
  <c r="N37" i="81"/>
  <c r="L38" i="81"/>
  <c r="N38" i="81"/>
  <c r="L39" i="81"/>
  <c r="N39" i="81"/>
  <c r="L40" i="81"/>
  <c r="N40" i="81"/>
  <c r="L41" i="81"/>
  <c r="O41" i="81" s="1"/>
  <c r="N41" i="81"/>
  <c r="L42" i="81"/>
  <c r="N42" i="81"/>
  <c r="L43" i="81"/>
  <c r="N43" i="81"/>
  <c r="L44" i="81"/>
  <c r="N44" i="81"/>
  <c r="L45" i="81"/>
  <c r="O45" i="81" s="1"/>
  <c r="N45" i="81"/>
  <c r="L46" i="81"/>
  <c r="N46" i="81"/>
  <c r="L47" i="81"/>
  <c r="O47" i="81" s="1"/>
  <c r="N47" i="81"/>
  <c r="L48" i="81"/>
  <c r="N48" i="81"/>
  <c r="L49" i="81"/>
  <c r="N49" i="81"/>
  <c r="L50" i="81"/>
  <c r="N50" i="81"/>
  <c r="L51" i="81"/>
  <c r="O51" i="81" s="1"/>
  <c r="N51" i="81"/>
  <c r="L52" i="81"/>
  <c r="N52" i="81"/>
  <c r="L53" i="81"/>
  <c r="N53" i="81"/>
  <c r="L54" i="81"/>
  <c r="N54" i="81"/>
  <c r="L55" i="81"/>
  <c r="N55" i="81"/>
  <c r="L56" i="81"/>
  <c r="N56" i="81"/>
  <c r="L57" i="81"/>
  <c r="N57" i="81"/>
  <c r="L58" i="81"/>
  <c r="N58" i="81"/>
  <c r="L59" i="81"/>
  <c r="O59" i="81" s="1"/>
  <c r="N59" i="81"/>
  <c r="L60" i="81"/>
  <c r="N60" i="81"/>
  <c r="L61" i="81"/>
  <c r="N61" i="81"/>
  <c r="L62" i="81"/>
  <c r="N62" i="81"/>
  <c r="L63" i="81"/>
  <c r="N63" i="81"/>
  <c r="L64" i="81"/>
  <c r="N64" i="81"/>
  <c r="L65" i="81"/>
  <c r="N65" i="81"/>
  <c r="L66" i="81"/>
  <c r="N66" i="81"/>
  <c r="L67" i="81"/>
  <c r="N67" i="81"/>
  <c r="L68" i="81"/>
  <c r="N68" i="81"/>
  <c r="L69" i="81"/>
  <c r="N69" i="81"/>
  <c r="L70" i="81"/>
  <c r="N70" i="81"/>
  <c r="L71" i="81"/>
  <c r="O71" i="81" s="1"/>
  <c r="N71" i="81"/>
  <c r="L72" i="81"/>
  <c r="N72" i="81"/>
  <c r="D89" i="81"/>
  <c r="D91" i="81"/>
  <c r="J93" i="81"/>
  <c r="L93" i="81"/>
  <c r="D96" i="81"/>
  <c r="B100" i="81"/>
  <c r="M101" i="81"/>
  <c r="O101" i="81"/>
  <c r="M102" i="81"/>
  <c r="O102" i="81"/>
  <c r="M103" i="81"/>
  <c r="O103" i="81"/>
  <c r="M104" i="81"/>
  <c r="O104" i="81"/>
  <c r="M105" i="81"/>
  <c r="O105" i="81"/>
  <c r="M106" i="81"/>
  <c r="O106" i="81"/>
  <c r="M107" i="81"/>
  <c r="O107" i="81"/>
  <c r="M108" i="81"/>
  <c r="O108" i="81"/>
  <c r="M109" i="81"/>
  <c r="O109" i="81"/>
  <c r="M110" i="81"/>
  <c r="O110" i="81"/>
  <c r="M111" i="81"/>
  <c r="O111" i="81"/>
  <c r="M112" i="81"/>
  <c r="O112" i="81"/>
  <c r="M113" i="81"/>
  <c r="O113" i="81"/>
  <c r="M114" i="81"/>
  <c r="O114" i="81"/>
  <c r="M115" i="81"/>
  <c r="O115" i="81"/>
  <c r="M116" i="81"/>
  <c r="O116" i="81"/>
  <c r="M117" i="81"/>
  <c r="O117" i="81"/>
  <c r="M118" i="81"/>
  <c r="O118" i="81"/>
  <c r="M119" i="81"/>
  <c r="O119" i="81"/>
  <c r="M120" i="81"/>
  <c r="O120" i="81"/>
  <c r="M121" i="81"/>
  <c r="O121" i="81"/>
  <c r="M122" i="81"/>
  <c r="O122" i="81"/>
  <c r="M123" i="81"/>
  <c r="O123" i="81"/>
  <c r="M124" i="81"/>
  <c r="O124" i="81"/>
  <c r="M125" i="81"/>
  <c r="O125" i="81"/>
  <c r="M126" i="81"/>
  <c r="O126" i="81"/>
  <c r="M127" i="81"/>
  <c r="O127" i="81"/>
  <c r="M128" i="81"/>
  <c r="O128" i="81"/>
  <c r="M129" i="81"/>
  <c r="O129" i="81"/>
  <c r="M130" i="81"/>
  <c r="O130" i="81"/>
  <c r="J131" i="81"/>
  <c r="M131" i="81"/>
  <c r="O131" i="81"/>
  <c r="P131" i="81"/>
  <c r="J132" i="81"/>
  <c r="M132" i="81"/>
  <c r="O132" i="81"/>
  <c r="P132" i="81"/>
  <c r="J133" i="81"/>
  <c r="M133" i="81"/>
  <c r="O133" i="81"/>
  <c r="P133" i="81"/>
  <c r="J134" i="81"/>
  <c r="M134" i="81"/>
  <c r="O134" i="81"/>
  <c r="P134" i="81"/>
  <c r="J135" i="81"/>
  <c r="M135" i="81"/>
  <c r="O135" i="81"/>
  <c r="P135" i="81"/>
  <c r="J136" i="81"/>
  <c r="M136" i="81"/>
  <c r="O136" i="81"/>
  <c r="P136" i="81"/>
  <c r="J137" i="81"/>
  <c r="M137" i="81"/>
  <c r="O137" i="81"/>
  <c r="P137" i="81"/>
  <c r="J138" i="81"/>
  <c r="M138" i="81"/>
  <c r="O138" i="81"/>
  <c r="P138" i="81"/>
  <c r="J139" i="81"/>
  <c r="M139" i="81"/>
  <c r="O139" i="81"/>
  <c r="P139" i="81"/>
  <c r="J140" i="81"/>
  <c r="M140" i="81"/>
  <c r="O140" i="81"/>
  <c r="P140" i="81"/>
  <c r="J141" i="81"/>
  <c r="M141" i="81"/>
  <c r="O141" i="81"/>
  <c r="P141" i="81"/>
  <c r="J142" i="81"/>
  <c r="M142" i="81"/>
  <c r="O142" i="81"/>
  <c r="P142" i="81"/>
  <c r="J143" i="81"/>
  <c r="M143" i="81"/>
  <c r="O143" i="81"/>
  <c r="P143" i="81"/>
  <c r="J144" i="81"/>
  <c r="M144" i="81"/>
  <c r="O144" i="81"/>
  <c r="P144" i="81"/>
  <c r="J145" i="81"/>
  <c r="M145" i="81"/>
  <c r="O145" i="81"/>
  <c r="P145" i="81"/>
  <c r="J146" i="81"/>
  <c r="M146" i="81"/>
  <c r="O146" i="81"/>
  <c r="P146" i="81"/>
  <c r="J147" i="81"/>
  <c r="M147" i="81"/>
  <c r="O147" i="81"/>
  <c r="P147" i="81"/>
  <c r="J148" i="81"/>
  <c r="M148" i="81"/>
  <c r="O148" i="81"/>
  <c r="P148" i="81"/>
  <c r="J149" i="81"/>
  <c r="M149" i="81"/>
  <c r="O149" i="81"/>
  <c r="P149" i="81"/>
  <c r="J150" i="81"/>
  <c r="M150" i="81"/>
  <c r="O150" i="81"/>
  <c r="P150" i="81"/>
  <c r="J151" i="81"/>
  <c r="M151" i="81"/>
  <c r="O151" i="81"/>
  <c r="P151" i="81"/>
  <c r="J152" i="81"/>
  <c r="M152" i="81"/>
  <c r="O152" i="81"/>
  <c r="P152" i="81"/>
  <c r="J153" i="81"/>
  <c r="M153" i="81"/>
  <c r="O153" i="81"/>
  <c r="P153" i="81"/>
  <c r="J154" i="81"/>
  <c r="M154" i="81"/>
  <c r="O154" i="81"/>
  <c r="P154" i="81"/>
  <c r="P1" i="80"/>
  <c r="P83" i="80" s="1"/>
  <c r="D8" i="80"/>
  <c r="D90" i="80"/>
  <c r="I11" i="80"/>
  <c r="K11" i="80"/>
  <c r="C17" i="80"/>
  <c r="C18" i="80" s="1"/>
  <c r="C19" i="80" s="1"/>
  <c r="C20" i="80" s="1"/>
  <c r="C21" i="80" s="1"/>
  <c r="C22" i="80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I17" i="80"/>
  <c r="K17" i="80"/>
  <c r="L17" i="80" s="1"/>
  <c r="M17" i="80"/>
  <c r="N17" i="80" s="1"/>
  <c r="O17" i="80" s="1"/>
  <c r="B18" i="80"/>
  <c r="K18" i="80"/>
  <c r="L18" i="80" s="1"/>
  <c r="O18" i="80" s="1"/>
  <c r="M18" i="80"/>
  <c r="N18" i="80"/>
  <c r="B19" i="80"/>
  <c r="L21" i="80"/>
  <c r="N21" i="80"/>
  <c r="L22" i="80"/>
  <c r="N22" i="80"/>
  <c r="L23" i="80"/>
  <c r="N23" i="80"/>
  <c r="L24" i="80"/>
  <c r="N24" i="80"/>
  <c r="L25" i="80"/>
  <c r="N25" i="80"/>
  <c r="L26" i="80"/>
  <c r="N26" i="80"/>
  <c r="L27" i="80"/>
  <c r="N27" i="80"/>
  <c r="L28" i="80"/>
  <c r="N28" i="80"/>
  <c r="L29" i="80"/>
  <c r="N29" i="80"/>
  <c r="L30" i="80"/>
  <c r="N30" i="80"/>
  <c r="L31" i="80"/>
  <c r="N31" i="80"/>
  <c r="L32" i="80"/>
  <c r="N32" i="80"/>
  <c r="L33" i="80"/>
  <c r="N33" i="80"/>
  <c r="L34" i="80"/>
  <c r="N34" i="80"/>
  <c r="L35" i="80"/>
  <c r="N35" i="80"/>
  <c r="L36" i="80"/>
  <c r="N36" i="80"/>
  <c r="L37" i="80"/>
  <c r="N37" i="80"/>
  <c r="L38" i="80"/>
  <c r="N38" i="80"/>
  <c r="L39" i="80"/>
  <c r="N39" i="80"/>
  <c r="L40" i="80"/>
  <c r="N40" i="80"/>
  <c r="L41" i="80"/>
  <c r="N41" i="80"/>
  <c r="L42" i="80"/>
  <c r="N42" i="80"/>
  <c r="L43" i="80"/>
  <c r="N43" i="80"/>
  <c r="L44" i="80"/>
  <c r="N44" i="80"/>
  <c r="O44" i="80" s="1"/>
  <c r="L45" i="80"/>
  <c r="N45" i="80"/>
  <c r="L46" i="80"/>
  <c r="N46" i="80"/>
  <c r="L47" i="80"/>
  <c r="N47" i="80"/>
  <c r="L48" i="80"/>
  <c r="N48" i="80"/>
  <c r="O48" i="80" s="1"/>
  <c r="L49" i="80"/>
  <c r="N49" i="80"/>
  <c r="L50" i="80"/>
  <c r="N50" i="80"/>
  <c r="L51" i="80"/>
  <c r="N51" i="80"/>
  <c r="L52" i="80"/>
  <c r="N52" i="80"/>
  <c r="O52" i="80" s="1"/>
  <c r="L53" i="80"/>
  <c r="N53" i="80"/>
  <c r="L54" i="80"/>
  <c r="N54" i="80"/>
  <c r="L55" i="80"/>
  <c r="N55" i="80"/>
  <c r="L56" i="80"/>
  <c r="N56" i="80"/>
  <c r="O56" i="80" s="1"/>
  <c r="L57" i="80"/>
  <c r="N57" i="80"/>
  <c r="L58" i="80"/>
  <c r="N58" i="80"/>
  <c r="L59" i="80"/>
  <c r="N59" i="80"/>
  <c r="L60" i="80"/>
  <c r="N60" i="80"/>
  <c r="O60" i="80" s="1"/>
  <c r="L61" i="80"/>
  <c r="N61" i="80"/>
  <c r="L62" i="80"/>
  <c r="N62" i="80"/>
  <c r="L63" i="80"/>
  <c r="N63" i="80"/>
  <c r="L64" i="80"/>
  <c r="N64" i="80"/>
  <c r="O64" i="80" s="1"/>
  <c r="L65" i="80"/>
  <c r="N65" i="80"/>
  <c r="L66" i="80"/>
  <c r="N66" i="80"/>
  <c r="L67" i="80"/>
  <c r="N67" i="80"/>
  <c r="L68" i="80"/>
  <c r="N68" i="80"/>
  <c r="O68" i="80" s="1"/>
  <c r="L69" i="80"/>
  <c r="N69" i="80"/>
  <c r="L70" i="80"/>
  <c r="N70" i="80"/>
  <c r="O70" i="80" s="1"/>
  <c r="L71" i="80"/>
  <c r="N71" i="80"/>
  <c r="L72" i="80"/>
  <c r="N72" i="80"/>
  <c r="O72" i="80" s="1"/>
  <c r="D89" i="80"/>
  <c r="D91" i="80"/>
  <c r="J93" i="80"/>
  <c r="L93" i="80"/>
  <c r="D96" i="80"/>
  <c r="J99" i="80"/>
  <c r="B100" i="80"/>
  <c r="M101" i="80"/>
  <c r="O101" i="80"/>
  <c r="M102" i="80"/>
  <c r="O102" i="80"/>
  <c r="P102" i="80" s="1"/>
  <c r="M103" i="80"/>
  <c r="P103" i="80" s="1"/>
  <c r="O103" i="80"/>
  <c r="M104" i="80"/>
  <c r="O104" i="80"/>
  <c r="M105" i="80"/>
  <c r="O105" i="80"/>
  <c r="M106" i="80"/>
  <c r="O106" i="80"/>
  <c r="M107" i="80"/>
  <c r="P107" i="80" s="1"/>
  <c r="O107" i="80"/>
  <c r="M108" i="80"/>
  <c r="O108" i="80"/>
  <c r="M109" i="80"/>
  <c r="P109" i="80" s="1"/>
  <c r="O109" i="80"/>
  <c r="M110" i="80"/>
  <c r="O110" i="80"/>
  <c r="P110" i="80" s="1"/>
  <c r="M111" i="80"/>
  <c r="O111" i="80"/>
  <c r="M112" i="80"/>
  <c r="O112" i="80"/>
  <c r="M113" i="80"/>
  <c r="O113" i="80"/>
  <c r="M114" i="80"/>
  <c r="O114" i="80"/>
  <c r="M115" i="80"/>
  <c r="P115" i="80" s="1"/>
  <c r="O115" i="80"/>
  <c r="M116" i="80"/>
  <c r="O116" i="80"/>
  <c r="M117" i="80"/>
  <c r="O117" i="80"/>
  <c r="M118" i="80"/>
  <c r="O118" i="80"/>
  <c r="M119" i="80"/>
  <c r="O119" i="80"/>
  <c r="M120" i="80"/>
  <c r="O120" i="80"/>
  <c r="M121" i="80"/>
  <c r="P121" i="80" s="1"/>
  <c r="O121" i="80"/>
  <c r="M122" i="80"/>
  <c r="O122" i="80"/>
  <c r="M123" i="80"/>
  <c r="P123" i="80" s="1"/>
  <c r="O123" i="80"/>
  <c r="M124" i="80"/>
  <c r="O124" i="80"/>
  <c r="M125" i="80"/>
  <c r="P125" i="80" s="1"/>
  <c r="O125" i="80"/>
  <c r="M126" i="80"/>
  <c r="O126" i="80"/>
  <c r="P126" i="80" s="1"/>
  <c r="M127" i="80"/>
  <c r="O127" i="80"/>
  <c r="M128" i="80"/>
  <c r="O128" i="80"/>
  <c r="P128" i="80" s="1"/>
  <c r="M129" i="80"/>
  <c r="O129" i="80"/>
  <c r="M130" i="80"/>
  <c r="O130" i="80"/>
  <c r="J131" i="80"/>
  <c r="M131" i="80"/>
  <c r="O131" i="80"/>
  <c r="P131" i="80"/>
  <c r="J132" i="80"/>
  <c r="M132" i="80"/>
  <c r="O132" i="80"/>
  <c r="P132" i="80"/>
  <c r="J133" i="80"/>
  <c r="M133" i="80"/>
  <c r="O133" i="80"/>
  <c r="P133" i="80"/>
  <c r="J134" i="80"/>
  <c r="M134" i="80"/>
  <c r="O134" i="80"/>
  <c r="P134" i="80"/>
  <c r="J135" i="80"/>
  <c r="M135" i="80"/>
  <c r="O135" i="80"/>
  <c r="P135" i="80"/>
  <c r="J136" i="80"/>
  <c r="M136" i="80"/>
  <c r="O136" i="80"/>
  <c r="P136" i="80"/>
  <c r="J137" i="80"/>
  <c r="M137" i="80"/>
  <c r="O137" i="80"/>
  <c r="P137" i="80"/>
  <c r="J138" i="80"/>
  <c r="M138" i="80"/>
  <c r="O138" i="80"/>
  <c r="P138" i="80"/>
  <c r="J139" i="80"/>
  <c r="M139" i="80"/>
  <c r="O139" i="80"/>
  <c r="P139" i="80"/>
  <c r="J140" i="80"/>
  <c r="M140" i="80"/>
  <c r="O140" i="80"/>
  <c r="P140" i="80"/>
  <c r="J141" i="80"/>
  <c r="M141" i="80"/>
  <c r="O141" i="80"/>
  <c r="P141" i="80"/>
  <c r="J142" i="80"/>
  <c r="M142" i="80"/>
  <c r="O142" i="80"/>
  <c r="P142" i="80"/>
  <c r="J143" i="80"/>
  <c r="M143" i="80"/>
  <c r="O143" i="80"/>
  <c r="P143" i="80"/>
  <c r="J144" i="80"/>
  <c r="M144" i="80"/>
  <c r="O144" i="80"/>
  <c r="P144" i="80"/>
  <c r="J145" i="80"/>
  <c r="M145" i="80"/>
  <c r="O145" i="80"/>
  <c r="P145" i="80"/>
  <c r="J146" i="80"/>
  <c r="M146" i="80"/>
  <c r="O146" i="80"/>
  <c r="P146" i="80"/>
  <c r="J147" i="80"/>
  <c r="M147" i="80"/>
  <c r="O147" i="80"/>
  <c r="P147" i="80"/>
  <c r="J148" i="80"/>
  <c r="M148" i="80"/>
  <c r="O148" i="80"/>
  <c r="P148" i="80"/>
  <c r="J149" i="80"/>
  <c r="M149" i="80"/>
  <c r="O149" i="80"/>
  <c r="P149" i="80"/>
  <c r="J150" i="80"/>
  <c r="M150" i="80"/>
  <c r="O150" i="80"/>
  <c r="P150" i="80"/>
  <c r="J151" i="80"/>
  <c r="M151" i="80"/>
  <c r="O151" i="80"/>
  <c r="P151" i="80"/>
  <c r="J152" i="80"/>
  <c r="M152" i="80"/>
  <c r="O152" i="80"/>
  <c r="P152" i="80"/>
  <c r="J153" i="80"/>
  <c r="M153" i="80"/>
  <c r="O153" i="80"/>
  <c r="P153" i="80"/>
  <c r="J154" i="80"/>
  <c r="M154" i="80"/>
  <c r="O154" i="80"/>
  <c r="P154" i="80"/>
  <c r="P1" i="79"/>
  <c r="P83" i="79" s="1"/>
  <c r="D8" i="79"/>
  <c r="D90" i="79"/>
  <c r="I11" i="79"/>
  <c r="K11" i="79"/>
  <c r="C17" i="79"/>
  <c r="C18" i="79"/>
  <c r="C19" i="79" s="1"/>
  <c r="C20" i="79" s="1"/>
  <c r="C21" i="79" s="1"/>
  <c r="C22" i="79" s="1"/>
  <c r="C23" i="79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7" i="79"/>
  <c r="L17" i="79" s="1"/>
  <c r="O17" i="79" s="1"/>
  <c r="M17" i="79"/>
  <c r="N17" i="79"/>
  <c r="B18" i="79"/>
  <c r="I18" i="79"/>
  <c r="K18" i="79"/>
  <c r="L18" i="79" s="1"/>
  <c r="M18" i="79"/>
  <c r="N18" i="79"/>
  <c r="B19" i="79"/>
  <c r="K19" i="79"/>
  <c r="L19" i="79"/>
  <c r="M19" i="79"/>
  <c r="N19" i="79" s="1"/>
  <c r="O19" i="79" s="1"/>
  <c r="B20" i="79"/>
  <c r="L22" i="79"/>
  <c r="N22" i="79"/>
  <c r="L23" i="79"/>
  <c r="N23" i="79"/>
  <c r="O23" i="79" s="1"/>
  <c r="L24" i="79"/>
  <c r="N24" i="79"/>
  <c r="L25" i="79"/>
  <c r="N25" i="79"/>
  <c r="O25" i="79" s="1"/>
  <c r="L26" i="79"/>
  <c r="N26" i="79"/>
  <c r="L27" i="79"/>
  <c r="N27" i="79"/>
  <c r="L28" i="79"/>
  <c r="N28" i="79"/>
  <c r="L29" i="79"/>
  <c r="N29" i="79"/>
  <c r="O29" i="79" s="1"/>
  <c r="L30" i="79"/>
  <c r="N30" i="79"/>
  <c r="L31" i="79"/>
  <c r="N31" i="79"/>
  <c r="O31" i="79" s="1"/>
  <c r="L32" i="79"/>
  <c r="N32" i="79"/>
  <c r="L33" i="79"/>
  <c r="N33" i="79"/>
  <c r="L34" i="79"/>
  <c r="N34" i="79"/>
  <c r="L35" i="79"/>
  <c r="N35" i="79"/>
  <c r="O35" i="79" s="1"/>
  <c r="L36" i="79"/>
  <c r="N36" i="79"/>
  <c r="L37" i="79"/>
  <c r="N37" i="79"/>
  <c r="O37" i="79" s="1"/>
  <c r="L38" i="79"/>
  <c r="N38" i="79"/>
  <c r="L39" i="79"/>
  <c r="N39" i="79"/>
  <c r="O39" i="79" s="1"/>
  <c r="L40" i="79"/>
  <c r="N40" i="79"/>
  <c r="L41" i="79"/>
  <c r="N41" i="79"/>
  <c r="L42" i="79"/>
  <c r="N42" i="79"/>
  <c r="L43" i="79"/>
  <c r="N43" i="79"/>
  <c r="L44" i="79"/>
  <c r="N44" i="79"/>
  <c r="L45" i="79"/>
  <c r="N45" i="79"/>
  <c r="L46" i="79"/>
  <c r="N46" i="79"/>
  <c r="L47" i="79"/>
  <c r="N47" i="79"/>
  <c r="O47" i="79" s="1"/>
  <c r="L48" i="79"/>
  <c r="N48" i="79"/>
  <c r="L49" i="79"/>
  <c r="N49" i="79"/>
  <c r="O49" i="79" s="1"/>
  <c r="L50" i="79"/>
  <c r="N50" i="79"/>
  <c r="L51" i="79"/>
  <c r="N51" i="79"/>
  <c r="O51" i="79" s="1"/>
  <c r="L52" i="79"/>
  <c r="N52" i="79"/>
  <c r="L53" i="79"/>
  <c r="N53" i="79"/>
  <c r="O53" i="79" s="1"/>
  <c r="L54" i="79"/>
  <c r="N54" i="79"/>
  <c r="L55" i="79"/>
  <c r="N55" i="79"/>
  <c r="O55" i="79" s="1"/>
  <c r="L56" i="79"/>
  <c r="N56" i="79"/>
  <c r="L57" i="79"/>
  <c r="N57" i="79"/>
  <c r="O57" i="79" s="1"/>
  <c r="L58" i="79"/>
  <c r="N58" i="79"/>
  <c r="L59" i="79"/>
  <c r="N59" i="79"/>
  <c r="L60" i="79"/>
  <c r="N60" i="79"/>
  <c r="L61" i="79"/>
  <c r="N61" i="79"/>
  <c r="L62" i="79"/>
  <c r="N62" i="79"/>
  <c r="L63" i="79"/>
  <c r="N63" i="79"/>
  <c r="L64" i="79"/>
  <c r="N64" i="79"/>
  <c r="L65" i="79"/>
  <c r="N65" i="79"/>
  <c r="O65" i="79" s="1"/>
  <c r="L66" i="79"/>
  <c r="N66" i="79"/>
  <c r="L67" i="79"/>
  <c r="N67" i="79"/>
  <c r="L68" i="79"/>
  <c r="N68" i="79"/>
  <c r="L69" i="79"/>
  <c r="N69" i="79"/>
  <c r="L70" i="79"/>
  <c r="N70" i="79"/>
  <c r="L71" i="79"/>
  <c r="N71" i="79"/>
  <c r="L72" i="79"/>
  <c r="N72" i="79"/>
  <c r="D89" i="79"/>
  <c r="D91" i="79"/>
  <c r="J93" i="79"/>
  <c r="L93" i="79"/>
  <c r="D96" i="79"/>
  <c r="J99" i="79"/>
  <c r="L99" i="79"/>
  <c r="M99" i="79"/>
  <c r="N99" i="79"/>
  <c r="O99" i="79" s="1"/>
  <c r="B100" i="79"/>
  <c r="J100" i="79"/>
  <c r="L100" i="79"/>
  <c r="M100" i="79"/>
  <c r="N100" i="79"/>
  <c r="O100" i="79"/>
  <c r="B101" i="79"/>
  <c r="M102" i="79"/>
  <c r="O102" i="79"/>
  <c r="P102" i="79" s="1"/>
  <c r="M103" i="79"/>
  <c r="O103" i="79"/>
  <c r="P103" i="79" s="1"/>
  <c r="M104" i="79"/>
  <c r="O104" i="79"/>
  <c r="M105" i="79"/>
  <c r="O105" i="79"/>
  <c r="P105" i="79" s="1"/>
  <c r="M106" i="79"/>
  <c r="O106" i="79"/>
  <c r="M107" i="79"/>
  <c r="O107" i="79"/>
  <c r="P107" i="79" s="1"/>
  <c r="M108" i="79"/>
  <c r="O108" i="79"/>
  <c r="P108" i="79" s="1"/>
  <c r="M109" i="79"/>
  <c r="O109" i="79"/>
  <c r="P109" i="79" s="1"/>
  <c r="M110" i="79"/>
  <c r="O110" i="79"/>
  <c r="P110" i="79" s="1"/>
  <c r="M111" i="79"/>
  <c r="O111" i="79"/>
  <c r="P111" i="79" s="1"/>
  <c r="M112" i="79"/>
  <c r="O112" i="79"/>
  <c r="M113" i="79"/>
  <c r="O113" i="79"/>
  <c r="P113" i="79" s="1"/>
  <c r="M114" i="79"/>
  <c r="O114" i="79"/>
  <c r="M115" i="79"/>
  <c r="O115" i="79"/>
  <c r="P115" i="79" s="1"/>
  <c r="M116" i="79"/>
  <c r="O116" i="79"/>
  <c r="M117" i="79"/>
  <c r="O117" i="79"/>
  <c r="P117" i="79" s="1"/>
  <c r="M118" i="79"/>
  <c r="O118" i="79"/>
  <c r="M119" i="79"/>
  <c r="O119" i="79"/>
  <c r="P119" i="79" s="1"/>
  <c r="M120" i="79"/>
  <c r="O120" i="79"/>
  <c r="P120" i="79" s="1"/>
  <c r="M121" i="79"/>
  <c r="O121" i="79"/>
  <c r="P121" i="79" s="1"/>
  <c r="M122" i="79"/>
  <c r="O122" i="79"/>
  <c r="M123" i="79"/>
  <c r="O123" i="79"/>
  <c r="P123" i="79" s="1"/>
  <c r="M124" i="79"/>
  <c r="O124" i="79"/>
  <c r="M125" i="79"/>
  <c r="O125" i="79"/>
  <c r="P125" i="79" s="1"/>
  <c r="M126" i="79"/>
  <c r="O126" i="79"/>
  <c r="P126" i="79" s="1"/>
  <c r="M127" i="79"/>
  <c r="O127" i="79"/>
  <c r="P127" i="79" s="1"/>
  <c r="M128" i="79"/>
  <c r="O128" i="79"/>
  <c r="P128" i="79" s="1"/>
  <c r="M129" i="79"/>
  <c r="O129" i="79"/>
  <c r="P129" i="79" s="1"/>
  <c r="M130" i="79"/>
  <c r="O130" i="79"/>
  <c r="P130" i="79" s="1"/>
  <c r="M131" i="79"/>
  <c r="O131" i="79"/>
  <c r="P131" i="79"/>
  <c r="M132" i="79"/>
  <c r="O132" i="79"/>
  <c r="P132" i="79"/>
  <c r="M133" i="79"/>
  <c r="O133" i="79"/>
  <c r="P133" i="79"/>
  <c r="M134" i="79"/>
  <c r="O134" i="79"/>
  <c r="P134" i="79"/>
  <c r="M135" i="79"/>
  <c r="O135" i="79"/>
  <c r="P135" i="79"/>
  <c r="M136" i="79"/>
  <c r="O136" i="79"/>
  <c r="P136" i="79"/>
  <c r="M137" i="79"/>
  <c r="O137" i="79"/>
  <c r="P137" i="79"/>
  <c r="M138" i="79"/>
  <c r="O138" i="79"/>
  <c r="P138" i="79"/>
  <c r="M139" i="79"/>
  <c r="O139" i="79"/>
  <c r="P139" i="79"/>
  <c r="M140" i="79"/>
  <c r="O140" i="79"/>
  <c r="P140" i="79"/>
  <c r="M141" i="79"/>
  <c r="O141" i="79"/>
  <c r="P141" i="79"/>
  <c r="M142" i="79"/>
  <c r="O142" i="79"/>
  <c r="P142" i="79"/>
  <c r="M143" i="79"/>
  <c r="O143" i="79"/>
  <c r="P143" i="79"/>
  <c r="M144" i="79"/>
  <c r="O144" i="79"/>
  <c r="P144" i="79"/>
  <c r="M145" i="79"/>
  <c r="O145" i="79"/>
  <c r="P145" i="79"/>
  <c r="M146" i="79"/>
  <c r="O146" i="79"/>
  <c r="P146" i="79"/>
  <c r="M147" i="79"/>
  <c r="O147" i="79"/>
  <c r="P147" i="79"/>
  <c r="M148" i="79"/>
  <c r="O148" i="79"/>
  <c r="P148" i="79"/>
  <c r="M149" i="79"/>
  <c r="O149" i="79"/>
  <c r="P149" i="79"/>
  <c r="M150" i="79"/>
  <c r="O150" i="79"/>
  <c r="P150" i="79"/>
  <c r="M151" i="79"/>
  <c r="O151" i="79"/>
  <c r="P151" i="79"/>
  <c r="M152" i="79"/>
  <c r="O152" i="79"/>
  <c r="P152" i="79"/>
  <c r="M153" i="79"/>
  <c r="O153" i="79"/>
  <c r="P153" i="79"/>
  <c r="M154" i="79"/>
  <c r="O154" i="79"/>
  <c r="P154" i="79"/>
  <c r="P1" i="78"/>
  <c r="P83" i="78" s="1"/>
  <c r="D8" i="78"/>
  <c r="D90" i="78"/>
  <c r="I11" i="78"/>
  <c r="K1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7" i="78"/>
  <c r="L17" i="78" s="1"/>
  <c r="M17" i="78"/>
  <c r="N17" i="78"/>
  <c r="B18" i="78"/>
  <c r="I18" i="78"/>
  <c r="K18" i="78"/>
  <c r="L18" i="78"/>
  <c r="M18" i="78"/>
  <c r="N18" i="78" s="1"/>
  <c r="O18" i="78" s="1"/>
  <c r="B19" i="78"/>
  <c r="K19" i="78"/>
  <c r="L19" i="78" s="1"/>
  <c r="M19" i="78"/>
  <c r="N19" i="78"/>
  <c r="B20" i="78"/>
  <c r="L22" i="78"/>
  <c r="O22" i="78" s="1"/>
  <c r="N22" i="78"/>
  <c r="L23" i="78"/>
  <c r="N23" i="78"/>
  <c r="L24" i="78"/>
  <c r="N24" i="78"/>
  <c r="L25" i="78"/>
  <c r="N25" i="78"/>
  <c r="L26" i="78"/>
  <c r="N26" i="78"/>
  <c r="L27" i="78"/>
  <c r="N27" i="78"/>
  <c r="L28" i="78"/>
  <c r="N28" i="78"/>
  <c r="L29" i="78"/>
  <c r="N29" i="78"/>
  <c r="L30" i="78"/>
  <c r="N30" i="78"/>
  <c r="L31" i="78"/>
  <c r="N31" i="78"/>
  <c r="L32" i="78"/>
  <c r="N32" i="78"/>
  <c r="L33" i="78"/>
  <c r="N33" i="78"/>
  <c r="L34" i="78"/>
  <c r="N34" i="78"/>
  <c r="L35" i="78"/>
  <c r="N35" i="78"/>
  <c r="L36" i="78"/>
  <c r="N36" i="78"/>
  <c r="L37" i="78"/>
  <c r="N37" i="78"/>
  <c r="L38" i="78"/>
  <c r="N38" i="78"/>
  <c r="L39" i="78"/>
  <c r="N39" i="78"/>
  <c r="L40" i="78"/>
  <c r="N40" i="78"/>
  <c r="L41" i="78"/>
  <c r="N41" i="78"/>
  <c r="L42" i="78"/>
  <c r="N42" i="78"/>
  <c r="L43" i="78"/>
  <c r="N43" i="78"/>
  <c r="L44" i="78"/>
  <c r="N44" i="78"/>
  <c r="L45" i="78"/>
  <c r="N45" i="78"/>
  <c r="L46" i="78"/>
  <c r="N46" i="78"/>
  <c r="L47" i="78"/>
  <c r="N47" i="78"/>
  <c r="L48" i="78"/>
  <c r="N48" i="78"/>
  <c r="L49" i="78"/>
  <c r="N49" i="78"/>
  <c r="L50" i="78"/>
  <c r="N50" i="78"/>
  <c r="L51" i="78"/>
  <c r="N51" i="78"/>
  <c r="L52" i="78"/>
  <c r="N52" i="78"/>
  <c r="L53" i="78"/>
  <c r="N53" i="78"/>
  <c r="L54" i="78"/>
  <c r="N54" i="78"/>
  <c r="L55" i="78"/>
  <c r="N55" i="78"/>
  <c r="L56" i="78"/>
  <c r="N56" i="78"/>
  <c r="L57" i="78"/>
  <c r="N57" i="78"/>
  <c r="L58" i="78"/>
  <c r="N58" i="78"/>
  <c r="L59" i="78"/>
  <c r="N59" i="78"/>
  <c r="L60" i="78"/>
  <c r="N60" i="78"/>
  <c r="L61" i="78"/>
  <c r="N61" i="78"/>
  <c r="L62" i="78"/>
  <c r="N62" i="78"/>
  <c r="L63" i="78"/>
  <c r="N63" i="78"/>
  <c r="L64" i="78"/>
  <c r="N64" i="78"/>
  <c r="L65" i="78"/>
  <c r="N65" i="78"/>
  <c r="L66" i="78"/>
  <c r="N66" i="78"/>
  <c r="L67" i="78"/>
  <c r="N67" i="78"/>
  <c r="L68" i="78"/>
  <c r="N68" i="78"/>
  <c r="L69" i="78"/>
  <c r="N69" i="78"/>
  <c r="L70" i="78"/>
  <c r="N70" i="78"/>
  <c r="L71" i="78"/>
  <c r="N71" i="78"/>
  <c r="L72" i="78"/>
  <c r="N72" i="78"/>
  <c r="D89" i="78"/>
  <c r="D91" i="78"/>
  <c r="J93" i="78"/>
  <c r="L93" i="78"/>
  <c r="D96" i="78"/>
  <c r="J99" i="78"/>
  <c r="L99" i="78"/>
  <c r="M99" i="78"/>
  <c r="N99" i="78"/>
  <c r="O99" i="78" s="1"/>
  <c r="P99" i="78" s="1"/>
  <c r="B100" i="78"/>
  <c r="L100" i="78"/>
  <c r="M100" i="78" s="1"/>
  <c r="N100" i="78"/>
  <c r="O100" i="78"/>
  <c r="P100" i="78" s="1"/>
  <c r="B101" i="78"/>
  <c r="M102" i="78"/>
  <c r="O102" i="78"/>
  <c r="P102" i="78" s="1"/>
  <c r="M103" i="78"/>
  <c r="O103" i="78"/>
  <c r="M104" i="78"/>
  <c r="O104" i="78"/>
  <c r="P104" i="78" s="1"/>
  <c r="M105" i="78"/>
  <c r="O105" i="78"/>
  <c r="P105" i="78" s="1"/>
  <c r="M106" i="78"/>
  <c r="O106" i="78"/>
  <c r="P106" i="78" s="1"/>
  <c r="M107" i="78"/>
  <c r="O107" i="78"/>
  <c r="M108" i="78"/>
  <c r="O108" i="78"/>
  <c r="M109" i="78"/>
  <c r="O109" i="78"/>
  <c r="M110" i="78"/>
  <c r="O110" i="78"/>
  <c r="P110" i="78" s="1"/>
  <c r="M111" i="78"/>
  <c r="O111" i="78"/>
  <c r="M112" i="78"/>
  <c r="O112" i="78"/>
  <c r="P112" i="78" s="1"/>
  <c r="M113" i="78"/>
  <c r="O113" i="78"/>
  <c r="P113" i="78" s="1"/>
  <c r="M114" i="78"/>
  <c r="O114" i="78"/>
  <c r="P114" i="78" s="1"/>
  <c r="M115" i="78"/>
  <c r="O115" i="78"/>
  <c r="M116" i="78"/>
  <c r="O116" i="78"/>
  <c r="P116" i="78" s="1"/>
  <c r="M117" i="78"/>
  <c r="O117" i="78"/>
  <c r="M118" i="78"/>
  <c r="O118" i="78"/>
  <c r="P118" i="78" s="1"/>
  <c r="M119" i="78"/>
  <c r="O119" i="78"/>
  <c r="M120" i="78"/>
  <c r="O120" i="78"/>
  <c r="M121" i="78"/>
  <c r="O121" i="78"/>
  <c r="M122" i="78"/>
  <c r="O122" i="78"/>
  <c r="P122" i="78" s="1"/>
  <c r="M123" i="78"/>
  <c r="O123" i="78"/>
  <c r="P123" i="78" s="1"/>
  <c r="M124" i="78"/>
  <c r="O124" i="78"/>
  <c r="P124" i="78" s="1"/>
  <c r="M125" i="78"/>
  <c r="O125" i="78"/>
  <c r="M126" i="78"/>
  <c r="O126" i="78"/>
  <c r="P126" i="78" s="1"/>
  <c r="M127" i="78"/>
  <c r="O127" i="78"/>
  <c r="M128" i="78"/>
  <c r="O128" i="78"/>
  <c r="P128" i="78" s="1"/>
  <c r="M129" i="78"/>
  <c r="O129" i="78"/>
  <c r="M130" i="78"/>
  <c r="O130" i="78"/>
  <c r="P130" i="78" s="1"/>
  <c r="M131" i="78"/>
  <c r="O131" i="78"/>
  <c r="P131" i="78"/>
  <c r="M132" i="78"/>
  <c r="O132" i="78"/>
  <c r="P132" i="78"/>
  <c r="M133" i="78"/>
  <c r="O133" i="78"/>
  <c r="P133" i="78"/>
  <c r="M134" i="78"/>
  <c r="O134" i="78"/>
  <c r="P134" i="78"/>
  <c r="M135" i="78"/>
  <c r="O135" i="78"/>
  <c r="P135" i="78"/>
  <c r="M136" i="78"/>
  <c r="O136" i="78"/>
  <c r="P136" i="78"/>
  <c r="M137" i="78"/>
  <c r="O137" i="78"/>
  <c r="P137" i="78"/>
  <c r="M138" i="78"/>
  <c r="O138" i="78"/>
  <c r="P138" i="78"/>
  <c r="M139" i="78"/>
  <c r="O139" i="78"/>
  <c r="P139" i="78"/>
  <c r="M140" i="78"/>
  <c r="O140" i="78"/>
  <c r="P140" i="78"/>
  <c r="M141" i="78"/>
  <c r="O141" i="78"/>
  <c r="P141" i="78"/>
  <c r="M142" i="78"/>
  <c r="O142" i="78"/>
  <c r="P142" i="78"/>
  <c r="M143" i="78"/>
  <c r="O143" i="78"/>
  <c r="P143" i="78"/>
  <c r="M144" i="78"/>
  <c r="O144" i="78"/>
  <c r="P144" i="78"/>
  <c r="M145" i="78"/>
  <c r="O145" i="78"/>
  <c r="P145" i="78"/>
  <c r="M146" i="78"/>
  <c r="O146" i="78"/>
  <c r="P146" i="78"/>
  <c r="M147" i="78"/>
  <c r="O147" i="78"/>
  <c r="P147" i="78"/>
  <c r="M148" i="78"/>
  <c r="O148" i="78"/>
  <c r="P148" i="78"/>
  <c r="M149" i="78"/>
  <c r="O149" i="78"/>
  <c r="P149" i="78"/>
  <c r="M150" i="78"/>
  <c r="O150" i="78"/>
  <c r="P150" i="78"/>
  <c r="M151" i="78"/>
  <c r="O151" i="78"/>
  <c r="P151" i="78"/>
  <c r="M152" i="78"/>
  <c r="O152" i="78"/>
  <c r="P152" i="78"/>
  <c r="M153" i="78"/>
  <c r="O153" i="78"/>
  <c r="P153" i="78"/>
  <c r="M154" i="78"/>
  <c r="O154" i="78"/>
  <c r="P154" i="78"/>
  <c r="P1" i="77"/>
  <c r="P83" i="77" s="1"/>
  <c r="D8" i="77"/>
  <c r="D90" i="77" s="1"/>
  <c r="I11" i="77"/>
  <c r="K11" i="77"/>
  <c r="C17" i="77"/>
  <c r="C18" i="77"/>
  <c r="C19" i="77"/>
  <c r="C20" i="77"/>
  <c r="C21" i="77"/>
  <c r="C22" i="77" s="1"/>
  <c r="C23" i="77"/>
  <c r="C24" i="77" s="1"/>
  <c r="C25" i="77" s="1"/>
  <c r="C26" i="77" s="1"/>
  <c r="C27" i="77" s="1"/>
  <c r="C28" i="77" s="1"/>
  <c r="C29" i="77" s="1"/>
  <c r="C30" i="77" s="1"/>
  <c r="C31" i="77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7" i="77"/>
  <c r="L17" i="77" s="1"/>
  <c r="M17" i="77"/>
  <c r="N17" i="77" s="1"/>
  <c r="O17" i="77" s="1"/>
  <c r="B18" i="77"/>
  <c r="I18" i="77"/>
  <c r="K18" i="77"/>
  <c r="L18" i="77" s="1"/>
  <c r="M18" i="77"/>
  <c r="N18" i="77" s="1"/>
  <c r="B19" i="77"/>
  <c r="K19" i="77"/>
  <c r="L19" i="77" s="1"/>
  <c r="M19" i="77"/>
  <c r="N19" i="77" s="1"/>
  <c r="B20" i="77"/>
  <c r="L22" i="77"/>
  <c r="N22" i="77"/>
  <c r="L23" i="77"/>
  <c r="N23" i="77"/>
  <c r="L24" i="77"/>
  <c r="N24" i="77"/>
  <c r="O24" i="77" s="1"/>
  <c r="L25" i="77"/>
  <c r="N25" i="77"/>
  <c r="L26" i="77"/>
  <c r="N26" i="77"/>
  <c r="L27" i="77"/>
  <c r="N27" i="77"/>
  <c r="L28" i="77"/>
  <c r="N28" i="77"/>
  <c r="L29" i="77"/>
  <c r="N29" i="77"/>
  <c r="L30" i="77"/>
  <c r="N30" i="77"/>
  <c r="L31" i="77"/>
  <c r="N31" i="77"/>
  <c r="L32" i="77"/>
  <c r="N32" i="77"/>
  <c r="L33" i="77"/>
  <c r="N33" i="77"/>
  <c r="L34" i="77"/>
  <c r="N34" i="77"/>
  <c r="L35" i="77"/>
  <c r="N35" i="77"/>
  <c r="L36" i="77"/>
  <c r="N36" i="77"/>
  <c r="L37" i="77"/>
  <c r="N37" i="77"/>
  <c r="L38" i="77"/>
  <c r="N38" i="77"/>
  <c r="L39" i="77"/>
  <c r="N39" i="77"/>
  <c r="L40" i="77"/>
  <c r="N40" i="77"/>
  <c r="L41" i="77"/>
  <c r="N41" i="77"/>
  <c r="L42" i="77"/>
  <c r="N42" i="77"/>
  <c r="L43" i="77"/>
  <c r="N43" i="77"/>
  <c r="L44" i="77"/>
  <c r="N44" i="77"/>
  <c r="L45" i="77"/>
  <c r="N45" i="77"/>
  <c r="L46" i="77"/>
  <c r="N46" i="77"/>
  <c r="L47" i="77"/>
  <c r="N47" i="77"/>
  <c r="L48" i="77"/>
  <c r="N48" i="77"/>
  <c r="L49" i="77"/>
  <c r="N49" i="77"/>
  <c r="L50" i="77"/>
  <c r="N50" i="77"/>
  <c r="L51" i="77"/>
  <c r="N51" i="77"/>
  <c r="L52" i="77"/>
  <c r="N52" i="77"/>
  <c r="L53" i="77"/>
  <c r="N53" i="77"/>
  <c r="L54" i="77"/>
  <c r="N54" i="77"/>
  <c r="L55" i="77"/>
  <c r="N55" i="77"/>
  <c r="L56" i="77"/>
  <c r="N56" i="77"/>
  <c r="L57" i="77"/>
  <c r="N57" i="77"/>
  <c r="L58" i="77"/>
  <c r="N58" i="77"/>
  <c r="L59" i="77"/>
  <c r="N59" i="77"/>
  <c r="L60" i="77"/>
  <c r="N60" i="77"/>
  <c r="L61" i="77"/>
  <c r="N61" i="77"/>
  <c r="L62" i="77"/>
  <c r="N62" i="77"/>
  <c r="L63" i="77"/>
  <c r="N63" i="77"/>
  <c r="L64" i="77"/>
  <c r="N64" i="77"/>
  <c r="L65" i="77"/>
  <c r="N65" i="77"/>
  <c r="L66" i="77"/>
  <c r="N66" i="77"/>
  <c r="L67" i="77"/>
  <c r="N67" i="77"/>
  <c r="L68" i="77"/>
  <c r="N68" i="77"/>
  <c r="L69" i="77"/>
  <c r="N69" i="77"/>
  <c r="L70" i="77"/>
  <c r="N70" i="77"/>
  <c r="L71" i="77"/>
  <c r="N71" i="77"/>
  <c r="L72" i="77"/>
  <c r="N72" i="77"/>
  <c r="D89" i="77"/>
  <c r="D91" i="77"/>
  <c r="J93" i="77"/>
  <c r="L93" i="77"/>
  <c r="D96" i="77"/>
  <c r="J99" i="77"/>
  <c r="L99" i="77"/>
  <c r="M99" i="77"/>
  <c r="P99" i="77" s="1"/>
  <c r="N99" i="77"/>
  <c r="O99" i="77"/>
  <c r="B100" i="77"/>
  <c r="J100" i="77"/>
  <c r="L100" i="77"/>
  <c r="M100" i="77" s="1"/>
  <c r="N100" i="77"/>
  <c r="O100" i="77" s="1"/>
  <c r="B101" i="77"/>
  <c r="M102" i="77"/>
  <c r="O102" i="77"/>
  <c r="M103" i="77"/>
  <c r="O103" i="77"/>
  <c r="M104" i="77"/>
  <c r="O104" i="77"/>
  <c r="M105" i="77"/>
  <c r="O105" i="77"/>
  <c r="M106" i="77"/>
  <c r="O106" i="77"/>
  <c r="M107" i="77"/>
  <c r="O107" i="77"/>
  <c r="M108" i="77"/>
  <c r="O108" i="77"/>
  <c r="M109" i="77"/>
  <c r="O109" i="77"/>
  <c r="M110" i="77"/>
  <c r="P110" i="77" s="1"/>
  <c r="O110" i="77"/>
  <c r="M111" i="77"/>
  <c r="O111" i="77"/>
  <c r="M112" i="77"/>
  <c r="O112" i="77"/>
  <c r="M113" i="77"/>
  <c r="O113" i="77"/>
  <c r="M114" i="77"/>
  <c r="O114" i="77"/>
  <c r="M115" i="77"/>
  <c r="O115" i="77"/>
  <c r="M116" i="77"/>
  <c r="O116" i="77"/>
  <c r="M117" i="77"/>
  <c r="O117" i="77"/>
  <c r="M118" i="77"/>
  <c r="O118" i="77"/>
  <c r="M119" i="77"/>
  <c r="O119" i="77"/>
  <c r="M120" i="77"/>
  <c r="P120" i="77" s="1"/>
  <c r="O120" i="77"/>
  <c r="M121" i="77"/>
  <c r="O121" i="77"/>
  <c r="M122" i="77"/>
  <c r="P122" i="77" s="1"/>
  <c r="O122" i="77"/>
  <c r="M123" i="77"/>
  <c r="O123" i="77"/>
  <c r="M124" i="77"/>
  <c r="P124" i="77" s="1"/>
  <c r="O124" i="77"/>
  <c r="M125" i="77"/>
  <c r="O125" i="77"/>
  <c r="M126" i="77"/>
  <c r="O126" i="77"/>
  <c r="M127" i="77"/>
  <c r="O127" i="77"/>
  <c r="M128" i="77"/>
  <c r="P128" i="77" s="1"/>
  <c r="O128" i="77"/>
  <c r="M129" i="77"/>
  <c r="O129" i="77"/>
  <c r="M130" i="77"/>
  <c r="O130" i="77"/>
  <c r="M131" i="77"/>
  <c r="O131" i="77"/>
  <c r="P131" i="77"/>
  <c r="M132" i="77"/>
  <c r="O132" i="77"/>
  <c r="P132" i="77"/>
  <c r="M133" i="77"/>
  <c r="O133" i="77"/>
  <c r="P133" i="77"/>
  <c r="M134" i="77"/>
  <c r="O134" i="77"/>
  <c r="P134" i="77"/>
  <c r="M135" i="77"/>
  <c r="O135" i="77"/>
  <c r="P135" i="77"/>
  <c r="M136" i="77"/>
  <c r="O136" i="77"/>
  <c r="P136" i="77"/>
  <c r="M137" i="77"/>
  <c r="O137" i="77"/>
  <c r="P137" i="77"/>
  <c r="M138" i="77"/>
  <c r="O138" i="77"/>
  <c r="P138" i="77"/>
  <c r="M139" i="77"/>
  <c r="O139" i="77"/>
  <c r="P139" i="77"/>
  <c r="M140" i="77"/>
  <c r="O140" i="77"/>
  <c r="P140" i="77"/>
  <c r="M141" i="77"/>
  <c r="O141" i="77"/>
  <c r="P141" i="77"/>
  <c r="M142" i="77"/>
  <c r="O142" i="77"/>
  <c r="P142" i="77"/>
  <c r="M143" i="77"/>
  <c r="O143" i="77"/>
  <c r="P143" i="77"/>
  <c r="M144" i="77"/>
  <c r="O144" i="77"/>
  <c r="P144" i="77"/>
  <c r="M145" i="77"/>
  <c r="O145" i="77"/>
  <c r="P145" i="77"/>
  <c r="M146" i="77"/>
  <c r="O146" i="77"/>
  <c r="P146" i="77"/>
  <c r="M147" i="77"/>
  <c r="O147" i="77"/>
  <c r="P147" i="77"/>
  <c r="M148" i="77"/>
  <c r="O148" i="77"/>
  <c r="P148" i="77"/>
  <c r="M149" i="77"/>
  <c r="O149" i="77"/>
  <c r="P149" i="77"/>
  <c r="M150" i="77"/>
  <c r="O150" i="77"/>
  <c r="P150" i="77"/>
  <c r="M151" i="77"/>
  <c r="O151" i="77"/>
  <c r="P151" i="77"/>
  <c r="M152" i="77"/>
  <c r="O152" i="77"/>
  <c r="P152" i="77"/>
  <c r="M153" i="77"/>
  <c r="O153" i="77"/>
  <c r="P153" i="77"/>
  <c r="M154" i="77"/>
  <c r="O154" i="77"/>
  <c r="P154" i="77"/>
  <c r="P1" i="76"/>
  <c r="P83" i="76" s="1"/>
  <c r="D8" i="76"/>
  <c r="D90" i="76" s="1"/>
  <c r="I11" i="76"/>
  <c r="K11" i="76"/>
  <c r="C17" i="76"/>
  <c r="C18" i="76"/>
  <c r="C19" i="76" s="1"/>
  <c r="C20" i="76" s="1"/>
  <c r="C21" i="76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7" i="76"/>
  <c r="L17" i="76" s="1"/>
  <c r="O17" i="76" s="1"/>
  <c r="M17" i="76"/>
  <c r="N17" i="76" s="1"/>
  <c r="B18" i="76"/>
  <c r="I18" i="76"/>
  <c r="K18" i="76"/>
  <c r="L18" i="76" s="1"/>
  <c r="O18" i="76" s="1"/>
  <c r="M18" i="76"/>
  <c r="N18" i="76" s="1"/>
  <c r="B19" i="76"/>
  <c r="K19" i="76"/>
  <c r="L19" i="76" s="1"/>
  <c r="O19" i="76" s="1"/>
  <c r="M19" i="76"/>
  <c r="N19" i="76"/>
  <c r="B20" i="76"/>
  <c r="L22" i="76"/>
  <c r="O22" i="76" s="1"/>
  <c r="N22" i="76"/>
  <c r="L23" i="76"/>
  <c r="N23" i="76"/>
  <c r="L24" i="76"/>
  <c r="N24" i="76"/>
  <c r="L25" i="76"/>
  <c r="N25" i="76"/>
  <c r="L26" i="76"/>
  <c r="O26" i="76" s="1"/>
  <c r="N26" i="76"/>
  <c r="L27" i="76"/>
  <c r="N27" i="76"/>
  <c r="L28" i="76"/>
  <c r="N28" i="76"/>
  <c r="L29" i="76"/>
  <c r="N29" i="76"/>
  <c r="L30" i="76"/>
  <c r="N30" i="76"/>
  <c r="L31" i="76"/>
  <c r="N31" i="76"/>
  <c r="L32" i="76"/>
  <c r="N32" i="76"/>
  <c r="L33" i="76"/>
  <c r="N33" i="76"/>
  <c r="L34" i="76"/>
  <c r="N34" i="76"/>
  <c r="L35" i="76"/>
  <c r="N35" i="76"/>
  <c r="L36" i="76"/>
  <c r="N36" i="76"/>
  <c r="L37" i="76"/>
  <c r="N37" i="76"/>
  <c r="L38" i="76"/>
  <c r="N38" i="76"/>
  <c r="L39" i="76"/>
  <c r="N39" i="76"/>
  <c r="L40" i="76"/>
  <c r="N40" i="76"/>
  <c r="L41" i="76"/>
  <c r="N41" i="76"/>
  <c r="L42" i="76"/>
  <c r="O42" i="76" s="1"/>
  <c r="N42" i="76"/>
  <c r="L43" i="76"/>
  <c r="N43" i="76"/>
  <c r="L44" i="76"/>
  <c r="N44" i="76"/>
  <c r="L45" i="76"/>
  <c r="N45" i="76"/>
  <c r="L46" i="76"/>
  <c r="O46" i="76" s="1"/>
  <c r="N46" i="76"/>
  <c r="L47" i="76"/>
  <c r="N47" i="76"/>
  <c r="L48" i="76"/>
  <c r="N48" i="76"/>
  <c r="L49" i="76"/>
  <c r="N49" i="76"/>
  <c r="L50" i="76"/>
  <c r="N50" i="76"/>
  <c r="L51" i="76"/>
  <c r="N51" i="76"/>
  <c r="L52" i="76"/>
  <c r="N52" i="76"/>
  <c r="L53" i="76"/>
  <c r="N53" i="76"/>
  <c r="L54" i="76"/>
  <c r="N54" i="76"/>
  <c r="L55" i="76"/>
  <c r="N55" i="76"/>
  <c r="L56" i="76"/>
  <c r="N56" i="76"/>
  <c r="L57" i="76"/>
  <c r="N57" i="76"/>
  <c r="L58" i="76"/>
  <c r="N58" i="76"/>
  <c r="L59" i="76"/>
  <c r="N59" i="76"/>
  <c r="L60" i="76"/>
  <c r="N60" i="76"/>
  <c r="L61" i="76"/>
  <c r="N61" i="76"/>
  <c r="L62" i="76"/>
  <c r="N62" i="76"/>
  <c r="L63" i="76"/>
  <c r="N63" i="76"/>
  <c r="L64" i="76"/>
  <c r="N64" i="76"/>
  <c r="L65" i="76"/>
  <c r="N65" i="76"/>
  <c r="L66" i="76"/>
  <c r="N66" i="76"/>
  <c r="L67" i="76"/>
  <c r="N67" i="76"/>
  <c r="L68" i="76"/>
  <c r="N68" i="76"/>
  <c r="L69" i="76"/>
  <c r="N69" i="76"/>
  <c r="L70" i="76"/>
  <c r="O70" i="76" s="1"/>
  <c r="N70" i="76"/>
  <c r="L71" i="76"/>
  <c r="N71" i="76"/>
  <c r="L72" i="76"/>
  <c r="N72" i="76"/>
  <c r="D89" i="76"/>
  <c r="D91" i="76"/>
  <c r="J93" i="76"/>
  <c r="L93" i="76"/>
  <c r="D96" i="76"/>
  <c r="J99" i="76"/>
  <c r="L99" i="76"/>
  <c r="M99" i="76" s="1"/>
  <c r="N99" i="76"/>
  <c r="O99" i="76" s="1"/>
  <c r="B100" i="76"/>
  <c r="L100" i="76"/>
  <c r="M100" i="76" s="1"/>
  <c r="N100" i="76"/>
  <c r="O100" i="76" s="1"/>
  <c r="B101" i="76"/>
  <c r="M102" i="76"/>
  <c r="O102" i="76"/>
  <c r="M103" i="76"/>
  <c r="O103" i="76"/>
  <c r="P103" i="76" s="1"/>
  <c r="M104" i="76"/>
  <c r="O104" i="76"/>
  <c r="M105" i="76"/>
  <c r="O105" i="76"/>
  <c r="M106" i="76"/>
  <c r="O106" i="76"/>
  <c r="M107" i="76"/>
  <c r="O107" i="76"/>
  <c r="P107" i="76" s="1"/>
  <c r="M108" i="76"/>
  <c r="O108" i="76"/>
  <c r="M109" i="76"/>
  <c r="O109" i="76"/>
  <c r="P109" i="76" s="1"/>
  <c r="M110" i="76"/>
  <c r="O110" i="76"/>
  <c r="M111" i="76"/>
  <c r="O111" i="76"/>
  <c r="M112" i="76"/>
  <c r="O112" i="76"/>
  <c r="M113" i="76"/>
  <c r="O113" i="76"/>
  <c r="M114" i="76"/>
  <c r="O114" i="76"/>
  <c r="M115" i="76"/>
  <c r="O115" i="76"/>
  <c r="M116" i="76"/>
  <c r="O116" i="76"/>
  <c r="M117" i="76"/>
  <c r="O117" i="76"/>
  <c r="M118" i="76"/>
  <c r="O118" i="76"/>
  <c r="M119" i="76"/>
  <c r="O119" i="76"/>
  <c r="M120" i="76"/>
  <c r="O120" i="76"/>
  <c r="M121" i="76"/>
  <c r="O121" i="76"/>
  <c r="M122" i="76"/>
  <c r="O122" i="76"/>
  <c r="M123" i="76"/>
  <c r="O123" i="76"/>
  <c r="M124" i="76"/>
  <c r="O124" i="76"/>
  <c r="M125" i="76"/>
  <c r="O125" i="76"/>
  <c r="M126" i="76"/>
  <c r="P126" i="76" s="1"/>
  <c r="O126" i="76"/>
  <c r="M127" i="76"/>
  <c r="O127" i="76"/>
  <c r="M128" i="76"/>
  <c r="O128" i="76"/>
  <c r="M129" i="76"/>
  <c r="O129" i="76"/>
  <c r="M130" i="76"/>
  <c r="O130" i="76"/>
  <c r="M131" i="76"/>
  <c r="O131" i="76"/>
  <c r="P131" i="76"/>
  <c r="M132" i="76"/>
  <c r="O132" i="76"/>
  <c r="P132" i="76"/>
  <c r="M133" i="76"/>
  <c r="O133" i="76"/>
  <c r="P133" i="76"/>
  <c r="M134" i="76"/>
  <c r="O134" i="76"/>
  <c r="P134" i="76"/>
  <c r="M135" i="76"/>
  <c r="O135" i="76"/>
  <c r="P135" i="76"/>
  <c r="M136" i="76"/>
  <c r="O136" i="76"/>
  <c r="P136" i="76"/>
  <c r="M137" i="76"/>
  <c r="O137" i="76"/>
  <c r="P137" i="76"/>
  <c r="M138" i="76"/>
  <c r="O138" i="76"/>
  <c r="P138" i="76"/>
  <c r="M139" i="76"/>
  <c r="O139" i="76"/>
  <c r="P139" i="76"/>
  <c r="M140" i="76"/>
  <c r="O140" i="76"/>
  <c r="P140" i="76"/>
  <c r="M141" i="76"/>
  <c r="O141" i="76"/>
  <c r="P141" i="76"/>
  <c r="M142" i="76"/>
  <c r="O142" i="76"/>
  <c r="P142" i="76"/>
  <c r="M143" i="76"/>
  <c r="O143" i="76"/>
  <c r="P143" i="76"/>
  <c r="M144" i="76"/>
  <c r="O144" i="76"/>
  <c r="P144" i="76"/>
  <c r="M145" i="76"/>
  <c r="O145" i="76"/>
  <c r="P145" i="76"/>
  <c r="M146" i="76"/>
  <c r="O146" i="76"/>
  <c r="P146" i="76"/>
  <c r="M147" i="76"/>
  <c r="O147" i="76"/>
  <c r="P147" i="76"/>
  <c r="M148" i="76"/>
  <c r="O148" i="76"/>
  <c r="P148" i="76"/>
  <c r="M149" i="76"/>
  <c r="O149" i="76"/>
  <c r="P149" i="76"/>
  <c r="M150" i="76"/>
  <c r="O150" i="76"/>
  <c r="P150" i="76"/>
  <c r="M151" i="76"/>
  <c r="O151" i="76"/>
  <c r="P151" i="76"/>
  <c r="M152" i="76"/>
  <c r="O152" i="76"/>
  <c r="P152" i="76"/>
  <c r="M153" i="76"/>
  <c r="O153" i="76"/>
  <c r="P153" i="76"/>
  <c r="M154" i="76"/>
  <c r="O154" i="76"/>
  <c r="P154" i="76"/>
  <c r="P1" i="75"/>
  <c r="P83" i="75" s="1"/>
  <c r="D8" i="75"/>
  <c r="D90" i="75" s="1"/>
  <c r="I11" i="75"/>
  <c r="K11" i="75"/>
  <c r="C17" i="75"/>
  <c r="C18" i="75" s="1"/>
  <c r="C19" i="75" s="1"/>
  <c r="C20" i="75"/>
  <c r="C21" i="75"/>
  <c r="C22" i="75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K17" i="75"/>
  <c r="L17" i="75" s="1"/>
  <c r="M17" i="75"/>
  <c r="N17" i="75" s="1"/>
  <c r="B18" i="75"/>
  <c r="I18" i="75"/>
  <c r="K18" i="75"/>
  <c r="L18" i="75" s="1"/>
  <c r="M18" i="75"/>
  <c r="N18" i="75" s="1"/>
  <c r="O18" i="75" s="1"/>
  <c r="B19" i="75"/>
  <c r="K19" i="75"/>
  <c r="L19" i="75"/>
  <c r="M19" i="75"/>
  <c r="N19" i="75"/>
  <c r="B20" i="75"/>
  <c r="L22" i="75"/>
  <c r="N22" i="75"/>
  <c r="L23" i="75"/>
  <c r="N23" i="75"/>
  <c r="L24" i="75"/>
  <c r="N24" i="75"/>
  <c r="L25" i="75"/>
  <c r="N25" i="75"/>
  <c r="L26" i="75"/>
  <c r="N26" i="75"/>
  <c r="L27" i="75"/>
  <c r="N27" i="75"/>
  <c r="L28" i="75"/>
  <c r="O28" i="75" s="1"/>
  <c r="N28" i="75"/>
  <c r="L29" i="75"/>
  <c r="N29" i="75"/>
  <c r="L30" i="75"/>
  <c r="N30" i="75"/>
  <c r="L31" i="75"/>
  <c r="N31" i="75"/>
  <c r="L32" i="75"/>
  <c r="O32" i="75" s="1"/>
  <c r="N32" i="75"/>
  <c r="L33" i="75"/>
  <c r="N33" i="75"/>
  <c r="L34" i="75"/>
  <c r="N34" i="75"/>
  <c r="L35" i="75"/>
  <c r="N35" i="75"/>
  <c r="L36" i="75"/>
  <c r="O36" i="75" s="1"/>
  <c r="N36" i="75"/>
  <c r="L37" i="75"/>
  <c r="N37" i="75"/>
  <c r="L38" i="75"/>
  <c r="N38" i="75"/>
  <c r="L39" i="75"/>
  <c r="N39" i="75"/>
  <c r="L40" i="75"/>
  <c r="N40" i="75"/>
  <c r="L41" i="75"/>
  <c r="N41" i="75"/>
  <c r="L42" i="75"/>
  <c r="O42" i="75" s="1"/>
  <c r="N42" i="75"/>
  <c r="L43" i="75"/>
  <c r="N43" i="75"/>
  <c r="L44" i="75"/>
  <c r="N44" i="75"/>
  <c r="L45" i="75"/>
  <c r="N45" i="75"/>
  <c r="L46" i="75"/>
  <c r="O46" i="75" s="1"/>
  <c r="N46" i="75"/>
  <c r="L47" i="75"/>
  <c r="N47" i="75"/>
  <c r="L48" i="75"/>
  <c r="N48" i="75"/>
  <c r="L49" i="75"/>
  <c r="N49" i="75"/>
  <c r="L50" i="75"/>
  <c r="O50" i="75" s="1"/>
  <c r="N50" i="75"/>
  <c r="L51" i="75"/>
  <c r="N51" i="75"/>
  <c r="L52" i="75"/>
  <c r="O52" i="75" s="1"/>
  <c r="N52" i="75"/>
  <c r="L53" i="75"/>
  <c r="N53" i="75"/>
  <c r="L54" i="75"/>
  <c r="N54" i="75"/>
  <c r="L55" i="75"/>
  <c r="N55" i="75"/>
  <c r="L56" i="75"/>
  <c r="N56" i="75"/>
  <c r="L57" i="75"/>
  <c r="N57" i="75"/>
  <c r="L58" i="75"/>
  <c r="O58" i="75" s="1"/>
  <c r="N58" i="75"/>
  <c r="L59" i="75"/>
  <c r="N59" i="75"/>
  <c r="L60" i="75"/>
  <c r="N60" i="75"/>
  <c r="L61" i="75"/>
  <c r="N61" i="75"/>
  <c r="L62" i="75"/>
  <c r="O62" i="75" s="1"/>
  <c r="N62" i="75"/>
  <c r="L63" i="75"/>
  <c r="N63" i="75"/>
  <c r="L64" i="75"/>
  <c r="O64" i="75" s="1"/>
  <c r="N64" i="75"/>
  <c r="L65" i="75"/>
  <c r="N65" i="75"/>
  <c r="L66" i="75"/>
  <c r="O66" i="75" s="1"/>
  <c r="N66" i="75"/>
  <c r="L67" i="75"/>
  <c r="N67" i="75"/>
  <c r="L68" i="75"/>
  <c r="O68" i="75" s="1"/>
  <c r="N68" i="75"/>
  <c r="L69" i="75"/>
  <c r="N69" i="75"/>
  <c r="L70" i="75"/>
  <c r="O70" i="75" s="1"/>
  <c r="N70" i="75"/>
  <c r="L71" i="75"/>
  <c r="N71" i="75"/>
  <c r="L72" i="75"/>
  <c r="O72" i="75" s="1"/>
  <c r="N72" i="75"/>
  <c r="D89" i="75"/>
  <c r="D91" i="75"/>
  <c r="J93" i="75"/>
  <c r="L93" i="75"/>
  <c r="D96" i="75"/>
  <c r="J99" i="75"/>
  <c r="L99" i="75"/>
  <c r="M99" i="75" s="1"/>
  <c r="N99" i="75"/>
  <c r="O99" i="75" s="1"/>
  <c r="B100" i="75"/>
  <c r="L100" i="75"/>
  <c r="M100" i="75"/>
  <c r="N100" i="75"/>
  <c r="O100" i="75" s="1"/>
  <c r="M102" i="75"/>
  <c r="O102" i="75"/>
  <c r="M103" i="75"/>
  <c r="P103" i="75" s="1"/>
  <c r="O103" i="75"/>
  <c r="M104" i="75"/>
  <c r="O104" i="75"/>
  <c r="M105" i="75"/>
  <c r="O105" i="75"/>
  <c r="M106" i="75"/>
  <c r="O106" i="75"/>
  <c r="M107" i="75"/>
  <c r="O107" i="75"/>
  <c r="M108" i="75"/>
  <c r="O108" i="75"/>
  <c r="M109" i="75"/>
  <c r="P109" i="75" s="1"/>
  <c r="O109" i="75"/>
  <c r="M110" i="75"/>
  <c r="O110" i="75"/>
  <c r="M111" i="75"/>
  <c r="O111" i="75"/>
  <c r="M112" i="75"/>
  <c r="O112" i="75"/>
  <c r="M113" i="75"/>
  <c r="O113" i="75"/>
  <c r="M114" i="75"/>
  <c r="O114" i="75"/>
  <c r="M115" i="75"/>
  <c r="P115" i="75" s="1"/>
  <c r="O115" i="75"/>
  <c r="M116" i="75"/>
  <c r="O116" i="75"/>
  <c r="M117" i="75"/>
  <c r="P117" i="75" s="1"/>
  <c r="O117" i="75"/>
  <c r="M118" i="75"/>
  <c r="O118" i="75"/>
  <c r="M119" i="75"/>
  <c r="O119" i="75"/>
  <c r="M120" i="75"/>
  <c r="O120" i="75"/>
  <c r="M121" i="75"/>
  <c r="O121" i="75"/>
  <c r="M122" i="75"/>
  <c r="O122" i="75"/>
  <c r="M123" i="75"/>
  <c r="O123" i="75"/>
  <c r="M124" i="75"/>
  <c r="O124" i="75"/>
  <c r="M125" i="75"/>
  <c r="P125" i="75" s="1"/>
  <c r="O125" i="75"/>
  <c r="M126" i="75"/>
  <c r="O126" i="75"/>
  <c r="M127" i="75"/>
  <c r="O127" i="75"/>
  <c r="P127" i="75" s="1"/>
  <c r="M128" i="75"/>
  <c r="O128" i="75"/>
  <c r="M129" i="75"/>
  <c r="O129" i="75"/>
  <c r="P129" i="75" s="1"/>
  <c r="M130" i="75"/>
  <c r="O130" i="75"/>
  <c r="M131" i="75"/>
  <c r="O131" i="75"/>
  <c r="P131" i="75"/>
  <c r="M132" i="75"/>
  <c r="O132" i="75"/>
  <c r="P132" i="75"/>
  <c r="M133" i="75"/>
  <c r="O133" i="75"/>
  <c r="P133" i="75"/>
  <c r="M134" i="75"/>
  <c r="O134" i="75"/>
  <c r="P134" i="75"/>
  <c r="M135" i="75"/>
  <c r="O135" i="75"/>
  <c r="P135" i="75"/>
  <c r="M136" i="75"/>
  <c r="O136" i="75"/>
  <c r="P136" i="75"/>
  <c r="M137" i="75"/>
  <c r="O137" i="75"/>
  <c r="P137" i="75"/>
  <c r="M138" i="75"/>
  <c r="O138" i="75"/>
  <c r="P138" i="75"/>
  <c r="M139" i="75"/>
  <c r="O139" i="75"/>
  <c r="P139" i="75"/>
  <c r="M140" i="75"/>
  <c r="O140" i="75"/>
  <c r="P140" i="75"/>
  <c r="M141" i="75"/>
  <c r="O141" i="75"/>
  <c r="P141" i="75"/>
  <c r="M142" i="75"/>
  <c r="O142" i="75"/>
  <c r="P142" i="75"/>
  <c r="M143" i="75"/>
  <c r="O143" i="75"/>
  <c r="P143" i="75"/>
  <c r="M144" i="75"/>
  <c r="O144" i="75"/>
  <c r="P144" i="75"/>
  <c r="M145" i="75"/>
  <c r="O145" i="75"/>
  <c r="P145" i="75"/>
  <c r="M146" i="75"/>
  <c r="O146" i="75"/>
  <c r="P146" i="75"/>
  <c r="M147" i="75"/>
  <c r="O147" i="75"/>
  <c r="P147" i="75"/>
  <c r="M148" i="75"/>
  <c r="O148" i="75"/>
  <c r="P148" i="75"/>
  <c r="M149" i="75"/>
  <c r="O149" i="75"/>
  <c r="P149" i="75"/>
  <c r="M150" i="75"/>
  <c r="O150" i="75"/>
  <c r="P150" i="75"/>
  <c r="M151" i="75"/>
  <c r="O151" i="75"/>
  <c r="P151" i="75"/>
  <c r="M152" i="75"/>
  <c r="O152" i="75"/>
  <c r="P152" i="75"/>
  <c r="M153" i="75"/>
  <c r="O153" i="75"/>
  <c r="P153" i="75"/>
  <c r="M154" i="75"/>
  <c r="O154" i="75"/>
  <c r="P154" i="75"/>
  <c r="P1" i="74"/>
  <c r="P83" i="74" s="1"/>
  <c r="D8" i="74"/>
  <c r="D90" i="74" s="1"/>
  <c r="I11" i="74"/>
  <c r="K11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7" i="74"/>
  <c r="L17" i="74" s="1"/>
  <c r="M17" i="74"/>
  <c r="N17" i="74"/>
  <c r="B18" i="74"/>
  <c r="K18" i="74"/>
  <c r="L18" i="74" s="1"/>
  <c r="M18" i="74"/>
  <c r="N18" i="74" s="1"/>
  <c r="B19" i="74"/>
  <c r="K19" i="74"/>
  <c r="L19" i="74" s="1"/>
  <c r="M19" i="74"/>
  <c r="N19" i="74"/>
  <c r="B20" i="74"/>
  <c r="K20" i="74"/>
  <c r="L20" i="74" s="1"/>
  <c r="O20" i="74" s="1"/>
  <c r="M20" i="74"/>
  <c r="N20" i="74"/>
  <c r="B21" i="74"/>
  <c r="K21" i="74"/>
  <c r="L21" i="74" s="1"/>
  <c r="O21" i="74" s="1"/>
  <c r="M21" i="74"/>
  <c r="N21" i="74" s="1"/>
  <c r="B22" i="74"/>
  <c r="I22" i="74"/>
  <c r="K22" i="74"/>
  <c r="L22" i="74" s="1"/>
  <c r="O22" i="74" s="1"/>
  <c r="M22" i="74"/>
  <c r="N22" i="74"/>
  <c r="B23" i="74"/>
  <c r="K23" i="74"/>
  <c r="L23" i="74" s="1"/>
  <c r="M23" i="74"/>
  <c r="N23" i="74" s="1"/>
  <c r="B24" i="74"/>
  <c r="L27" i="74"/>
  <c r="N27" i="74"/>
  <c r="L28" i="74"/>
  <c r="N28" i="74"/>
  <c r="L29" i="74"/>
  <c r="N29" i="74"/>
  <c r="L30" i="74"/>
  <c r="N30" i="74"/>
  <c r="L31" i="74"/>
  <c r="N31" i="74"/>
  <c r="L32" i="74"/>
  <c r="N32" i="74"/>
  <c r="L33" i="74"/>
  <c r="N33" i="74"/>
  <c r="L34" i="74"/>
  <c r="N34" i="74"/>
  <c r="L35" i="74"/>
  <c r="N35" i="74"/>
  <c r="O35" i="74" s="1"/>
  <c r="L36" i="74"/>
  <c r="N36" i="74"/>
  <c r="L37" i="74"/>
  <c r="N37" i="74"/>
  <c r="L38" i="74"/>
  <c r="N38" i="74"/>
  <c r="L39" i="74"/>
  <c r="N39" i="74"/>
  <c r="L40" i="74"/>
  <c r="N40" i="74"/>
  <c r="L41" i="74"/>
  <c r="N41" i="74"/>
  <c r="L42" i="74"/>
  <c r="N42" i="74"/>
  <c r="L43" i="74"/>
  <c r="N43" i="74"/>
  <c r="L44" i="74"/>
  <c r="N44" i="74"/>
  <c r="L45" i="74"/>
  <c r="N45" i="74"/>
  <c r="L46" i="74"/>
  <c r="N46" i="74"/>
  <c r="L47" i="74"/>
  <c r="N47" i="74"/>
  <c r="L48" i="74"/>
  <c r="N48" i="74"/>
  <c r="L49" i="74"/>
  <c r="N49" i="74"/>
  <c r="L50" i="74"/>
  <c r="N50" i="74"/>
  <c r="L51" i="74"/>
  <c r="N51" i="74"/>
  <c r="O51" i="74" s="1"/>
  <c r="L52" i="74"/>
  <c r="N52" i="74"/>
  <c r="L53" i="74"/>
  <c r="N53" i="74"/>
  <c r="L54" i="74"/>
  <c r="N54" i="74"/>
  <c r="L55" i="74"/>
  <c r="N55" i="74"/>
  <c r="L56" i="74"/>
  <c r="N56" i="74"/>
  <c r="L57" i="74"/>
  <c r="N57" i="74"/>
  <c r="L58" i="74"/>
  <c r="N58" i="74"/>
  <c r="L59" i="74"/>
  <c r="N59" i="74"/>
  <c r="O59" i="74" s="1"/>
  <c r="L60" i="74"/>
  <c r="N60" i="74"/>
  <c r="L61" i="74"/>
  <c r="N61" i="74"/>
  <c r="L62" i="74"/>
  <c r="N62" i="74"/>
  <c r="L63" i="74"/>
  <c r="N63" i="74"/>
  <c r="L64" i="74"/>
  <c r="N64" i="74"/>
  <c r="L65" i="74"/>
  <c r="N65" i="74"/>
  <c r="L66" i="74"/>
  <c r="N66" i="74"/>
  <c r="L67" i="74"/>
  <c r="N67" i="74"/>
  <c r="L68" i="74"/>
  <c r="N68" i="74"/>
  <c r="L69" i="74"/>
  <c r="N69" i="74"/>
  <c r="L70" i="74"/>
  <c r="N70" i="74"/>
  <c r="L71" i="74"/>
  <c r="N71" i="74"/>
  <c r="O71" i="74" s="1"/>
  <c r="L72" i="74"/>
  <c r="N72" i="74"/>
  <c r="D89" i="74"/>
  <c r="D91" i="74"/>
  <c r="C99" i="74"/>
  <c r="J93" i="74"/>
  <c r="L93" i="74"/>
  <c r="D96" i="74"/>
  <c r="M99" i="74"/>
  <c r="O99" i="74"/>
  <c r="P99" i="74"/>
  <c r="B100" i="74"/>
  <c r="M100" i="74"/>
  <c r="O100" i="74"/>
  <c r="B101" i="74"/>
  <c r="M101" i="74"/>
  <c r="O101" i="74"/>
  <c r="B102" i="74"/>
  <c r="M102" i="74"/>
  <c r="O102" i="74"/>
  <c r="B103" i="74"/>
  <c r="J103" i="74"/>
  <c r="L103" i="74"/>
  <c r="M103" i="74" s="1"/>
  <c r="P103" i="74" s="1"/>
  <c r="N103" i="74"/>
  <c r="O103" i="74"/>
  <c r="B104" i="74"/>
  <c r="L104" i="74"/>
  <c r="M104" i="74"/>
  <c r="N104" i="74"/>
  <c r="O104" i="74" s="1"/>
  <c r="B105" i="74"/>
  <c r="P105" i="74"/>
  <c r="M107" i="74"/>
  <c r="O107" i="74"/>
  <c r="M108" i="74"/>
  <c r="O108" i="74"/>
  <c r="M109" i="74"/>
  <c r="O109" i="74"/>
  <c r="M110" i="74"/>
  <c r="O110" i="74"/>
  <c r="M111" i="74"/>
  <c r="O111" i="74"/>
  <c r="M112" i="74"/>
  <c r="O112" i="74"/>
  <c r="P112" i="74" s="1"/>
  <c r="M113" i="74"/>
  <c r="O113" i="74"/>
  <c r="M114" i="74"/>
  <c r="O114" i="74"/>
  <c r="P114" i="74" s="1"/>
  <c r="M115" i="74"/>
  <c r="O115" i="74"/>
  <c r="M116" i="74"/>
  <c r="O116" i="74"/>
  <c r="M117" i="74"/>
  <c r="O117" i="74"/>
  <c r="M118" i="74"/>
  <c r="O118" i="74"/>
  <c r="P118" i="74" s="1"/>
  <c r="M119" i="74"/>
  <c r="O119" i="74"/>
  <c r="M120" i="74"/>
  <c r="O120" i="74"/>
  <c r="M121" i="74"/>
  <c r="O121" i="74"/>
  <c r="M122" i="74"/>
  <c r="O122" i="74"/>
  <c r="M123" i="74"/>
  <c r="O123" i="74"/>
  <c r="M124" i="74"/>
  <c r="O124" i="74"/>
  <c r="M125" i="74"/>
  <c r="O125" i="74"/>
  <c r="M126" i="74"/>
  <c r="O126" i="74"/>
  <c r="M127" i="74"/>
  <c r="O127" i="74"/>
  <c r="M128" i="74"/>
  <c r="O128" i="74"/>
  <c r="M129" i="74"/>
  <c r="O129" i="74"/>
  <c r="M130" i="74"/>
  <c r="O130" i="74"/>
  <c r="M131" i="74"/>
  <c r="O131" i="74"/>
  <c r="P131" i="74"/>
  <c r="M132" i="74"/>
  <c r="O132" i="74"/>
  <c r="P132" i="74"/>
  <c r="M133" i="74"/>
  <c r="O133" i="74"/>
  <c r="P133" i="74"/>
  <c r="M134" i="74"/>
  <c r="O134" i="74"/>
  <c r="P134" i="74"/>
  <c r="M135" i="74"/>
  <c r="O135" i="74"/>
  <c r="P135" i="74"/>
  <c r="M136" i="74"/>
  <c r="O136" i="74"/>
  <c r="P136" i="74"/>
  <c r="M137" i="74"/>
  <c r="O137" i="74"/>
  <c r="P137" i="74"/>
  <c r="M138" i="74"/>
  <c r="O138" i="74"/>
  <c r="P138" i="74"/>
  <c r="M139" i="74"/>
  <c r="O139" i="74"/>
  <c r="P139" i="74"/>
  <c r="M140" i="74"/>
  <c r="O140" i="74"/>
  <c r="P140" i="74"/>
  <c r="M141" i="74"/>
  <c r="O141" i="74"/>
  <c r="P141" i="74"/>
  <c r="M142" i="74"/>
  <c r="O142" i="74"/>
  <c r="P142" i="74"/>
  <c r="M143" i="74"/>
  <c r="O143" i="74"/>
  <c r="P143" i="74"/>
  <c r="M144" i="74"/>
  <c r="O144" i="74"/>
  <c r="P144" i="74"/>
  <c r="M145" i="74"/>
  <c r="O145" i="74"/>
  <c r="P145" i="74"/>
  <c r="M146" i="74"/>
  <c r="O146" i="74"/>
  <c r="P146" i="74"/>
  <c r="M147" i="74"/>
  <c r="O147" i="74"/>
  <c r="P147" i="74"/>
  <c r="M148" i="74"/>
  <c r="O148" i="74"/>
  <c r="P148" i="74"/>
  <c r="M149" i="74"/>
  <c r="O149" i="74"/>
  <c r="P149" i="74"/>
  <c r="M150" i="74"/>
  <c r="O150" i="74"/>
  <c r="P150" i="74"/>
  <c r="M151" i="74"/>
  <c r="O151" i="74"/>
  <c r="P151" i="74"/>
  <c r="M152" i="74"/>
  <c r="O152" i="74"/>
  <c r="P152" i="74"/>
  <c r="M153" i="74"/>
  <c r="O153" i="74"/>
  <c r="P153" i="74"/>
  <c r="M154" i="74"/>
  <c r="O154" i="74"/>
  <c r="P154" i="74"/>
  <c r="P1" i="73"/>
  <c r="P83" i="73" s="1"/>
  <c r="I11" i="73"/>
  <c r="K11" i="73"/>
  <c r="C17" i="73"/>
  <c r="C18" i="73"/>
  <c r="C19" i="73"/>
  <c r="C20" i="73" s="1"/>
  <c r="C21" i="73" s="1"/>
  <c r="C22" i="73" s="1"/>
  <c r="C23" i="73" s="1"/>
  <c r="C24" i="73" s="1"/>
  <c r="C25" i="73" s="1"/>
  <c r="C26" i="73" s="1"/>
  <c r="C27" i="73"/>
  <c r="C28" i="73" s="1"/>
  <c r="C29" i="73" s="1"/>
  <c r="C30" i="73" s="1"/>
  <c r="C31" i="73" s="1"/>
  <c r="C32" i="73" s="1"/>
  <c r="C33" i="73" s="1"/>
  <c r="C34" i="73" s="1"/>
  <c r="C35" i="73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7" i="73"/>
  <c r="L17" i="73" s="1"/>
  <c r="O17" i="73" s="1"/>
  <c r="M17" i="73"/>
  <c r="N17" i="73" s="1"/>
  <c r="B18" i="73"/>
  <c r="K18" i="73"/>
  <c r="L18" i="73" s="1"/>
  <c r="M18" i="73"/>
  <c r="N18" i="73" s="1"/>
  <c r="B19" i="73"/>
  <c r="K19" i="73"/>
  <c r="L19" i="73" s="1"/>
  <c r="M19" i="73"/>
  <c r="N19" i="73" s="1"/>
  <c r="O19" i="73" s="1"/>
  <c r="B20" i="73"/>
  <c r="K20" i="73"/>
  <c r="L20" i="73" s="1"/>
  <c r="M20" i="73"/>
  <c r="N20" i="73" s="1"/>
  <c r="O20" i="73" s="1"/>
  <c r="B21" i="73"/>
  <c r="K21" i="73"/>
  <c r="L21" i="73"/>
  <c r="M21" i="73"/>
  <c r="N21" i="73" s="1"/>
  <c r="B22" i="73"/>
  <c r="K22" i="73"/>
  <c r="L22" i="73"/>
  <c r="M22" i="73"/>
  <c r="N22" i="73" s="1"/>
  <c r="B23" i="73"/>
  <c r="I23" i="73"/>
  <c r="K23" i="73"/>
  <c r="L23" i="73" s="1"/>
  <c r="M23" i="73"/>
  <c r="N23" i="73" s="1"/>
  <c r="O23" i="73" s="1"/>
  <c r="B24" i="73"/>
  <c r="K24" i="73"/>
  <c r="L24" i="73"/>
  <c r="M24" i="73"/>
  <c r="N24" i="73" s="1"/>
  <c r="B25" i="73"/>
  <c r="L27" i="73"/>
  <c r="O27" i="73" s="1"/>
  <c r="N27" i="73"/>
  <c r="L28" i="73"/>
  <c r="N28" i="73"/>
  <c r="L29" i="73"/>
  <c r="O29" i="73" s="1"/>
  <c r="N29" i="73"/>
  <c r="L30" i="73"/>
  <c r="N30" i="73"/>
  <c r="L31" i="73"/>
  <c r="O31" i="73" s="1"/>
  <c r="N31" i="73"/>
  <c r="L32" i="73"/>
  <c r="N32" i="73"/>
  <c r="L33" i="73"/>
  <c r="N33" i="73"/>
  <c r="L34" i="73"/>
  <c r="N34" i="73"/>
  <c r="L35" i="73"/>
  <c r="N35" i="73"/>
  <c r="L36" i="73"/>
  <c r="N36" i="73"/>
  <c r="L37" i="73"/>
  <c r="O37" i="73" s="1"/>
  <c r="N37" i="73"/>
  <c r="L38" i="73"/>
  <c r="N38" i="73"/>
  <c r="L39" i="73"/>
  <c r="O39" i="73" s="1"/>
  <c r="N39" i="73"/>
  <c r="L40" i="73"/>
  <c r="N40" i="73"/>
  <c r="L41" i="73"/>
  <c r="O41" i="73" s="1"/>
  <c r="N41" i="73"/>
  <c r="L42" i="73"/>
  <c r="N42" i="73"/>
  <c r="L43" i="73"/>
  <c r="N43" i="73"/>
  <c r="L44" i="73"/>
  <c r="N44" i="73"/>
  <c r="L45" i="73"/>
  <c r="O45" i="73" s="1"/>
  <c r="N45" i="73"/>
  <c r="L46" i="73"/>
  <c r="N46" i="73"/>
  <c r="L47" i="73"/>
  <c r="O47" i="73" s="1"/>
  <c r="N47" i="73"/>
  <c r="L48" i="73"/>
  <c r="N48" i="73"/>
  <c r="L49" i="73"/>
  <c r="O49" i="73" s="1"/>
  <c r="N49" i="73"/>
  <c r="L50" i="73"/>
  <c r="N50" i="73"/>
  <c r="L51" i="73"/>
  <c r="O51" i="73" s="1"/>
  <c r="N51" i="73"/>
  <c r="L52" i="73"/>
  <c r="N52" i="73"/>
  <c r="L53" i="73"/>
  <c r="N53" i="73"/>
  <c r="L54" i="73"/>
  <c r="N54" i="73"/>
  <c r="O54" i="73" s="1"/>
  <c r="L55" i="73"/>
  <c r="N55" i="73"/>
  <c r="L56" i="73"/>
  <c r="N56" i="73"/>
  <c r="L57" i="73"/>
  <c r="N57" i="73"/>
  <c r="L58" i="73"/>
  <c r="N58" i="73"/>
  <c r="L59" i="73"/>
  <c r="O59" i="73" s="1"/>
  <c r="N59" i="73"/>
  <c r="L60" i="73"/>
  <c r="N60" i="73"/>
  <c r="L61" i="73"/>
  <c r="N61" i="73"/>
  <c r="L62" i="73"/>
  <c r="N62" i="73"/>
  <c r="L63" i="73"/>
  <c r="O63" i="73" s="1"/>
  <c r="N63" i="73"/>
  <c r="L64" i="73"/>
  <c r="N64" i="73"/>
  <c r="L65" i="73"/>
  <c r="N65" i="73"/>
  <c r="L66" i="73"/>
  <c r="N66" i="73"/>
  <c r="L67" i="73"/>
  <c r="O67" i="73" s="1"/>
  <c r="N67" i="73"/>
  <c r="L68" i="73"/>
  <c r="N68" i="73"/>
  <c r="L69" i="73"/>
  <c r="O69" i="73" s="1"/>
  <c r="N69" i="73"/>
  <c r="L70" i="73"/>
  <c r="N70" i="73"/>
  <c r="L71" i="73"/>
  <c r="O71" i="73" s="1"/>
  <c r="N71" i="73"/>
  <c r="L72" i="73"/>
  <c r="N72" i="73"/>
  <c r="D89" i="73"/>
  <c r="D91" i="73"/>
  <c r="D93" i="73"/>
  <c r="J93" i="73"/>
  <c r="L93" i="73"/>
  <c r="D94" i="73"/>
  <c r="D96" i="73"/>
  <c r="M99" i="73"/>
  <c r="O99" i="73"/>
  <c r="P99" i="73" s="1"/>
  <c r="B100" i="73"/>
  <c r="M100" i="73"/>
  <c r="O100" i="73"/>
  <c r="B101" i="73"/>
  <c r="M101" i="73"/>
  <c r="O101" i="73"/>
  <c r="B102" i="73"/>
  <c r="M102" i="73"/>
  <c r="O102" i="73"/>
  <c r="P102" i="73"/>
  <c r="B103" i="73"/>
  <c r="M103" i="73"/>
  <c r="O103" i="73"/>
  <c r="B104" i="73"/>
  <c r="J104" i="73"/>
  <c r="L104" i="73"/>
  <c r="M104" i="73" s="1"/>
  <c r="N104" i="73"/>
  <c r="O104" i="73"/>
  <c r="B105" i="73"/>
  <c r="L105" i="73"/>
  <c r="M105" i="73"/>
  <c r="N105" i="73"/>
  <c r="O105" i="73" s="1"/>
  <c r="P105" i="73" s="1"/>
  <c r="B106" i="73"/>
  <c r="M107" i="73"/>
  <c r="O107" i="73"/>
  <c r="P107" i="73" s="1"/>
  <c r="M108" i="73"/>
  <c r="O108" i="73"/>
  <c r="M109" i="73"/>
  <c r="O109" i="73"/>
  <c r="M110" i="73"/>
  <c r="O110" i="73"/>
  <c r="M111" i="73"/>
  <c r="O111" i="73"/>
  <c r="P111" i="73" s="1"/>
  <c r="M112" i="73"/>
  <c r="O112" i="73"/>
  <c r="M113" i="73"/>
  <c r="O113" i="73"/>
  <c r="M114" i="73"/>
  <c r="O114" i="73"/>
  <c r="M115" i="73"/>
  <c r="O115" i="73"/>
  <c r="M116" i="73"/>
  <c r="O116" i="73"/>
  <c r="M117" i="73"/>
  <c r="O117" i="73"/>
  <c r="M118" i="73"/>
  <c r="O118" i="73"/>
  <c r="M119" i="73"/>
  <c r="O119" i="73"/>
  <c r="M120" i="73"/>
  <c r="O120" i="73"/>
  <c r="M121" i="73"/>
  <c r="O121" i="73"/>
  <c r="P121" i="73" s="1"/>
  <c r="M122" i="73"/>
  <c r="O122" i="73"/>
  <c r="M123" i="73"/>
  <c r="O123" i="73"/>
  <c r="P123" i="73" s="1"/>
  <c r="M124" i="73"/>
  <c r="O124" i="73"/>
  <c r="M125" i="73"/>
  <c r="O125" i="73"/>
  <c r="M126" i="73"/>
  <c r="O126" i="73"/>
  <c r="M127" i="73"/>
  <c r="O127" i="73"/>
  <c r="M128" i="73"/>
  <c r="O128" i="73"/>
  <c r="M129" i="73"/>
  <c r="O129" i="73"/>
  <c r="M130" i="73"/>
  <c r="O130" i="73"/>
  <c r="M131" i="73"/>
  <c r="O131" i="73"/>
  <c r="P131" i="73"/>
  <c r="M132" i="73"/>
  <c r="O132" i="73"/>
  <c r="P132" i="73"/>
  <c r="M133" i="73"/>
  <c r="O133" i="73"/>
  <c r="P133" i="73"/>
  <c r="M134" i="73"/>
  <c r="O134" i="73"/>
  <c r="P134" i="73"/>
  <c r="M135" i="73"/>
  <c r="O135" i="73"/>
  <c r="P135" i="73"/>
  <c r="M136" i="73"/>
  <c r="O136" i="73"/>
  <c r="P136" i="73"/>
  <c r="M137" i="73"/>
  <c r="O137" i="73"/>
  <c r="P137" i="73"/>
  <c r="M138" i="73"/>
  <c r="O138" i="73"/>
  <c r="P138" i="73"/>
  <c r="M139" i="73"/>
  <c r="O139" i="73"/>
  <c r="P139" i="73"/>
  <c r="M140" i="73"/>
  <c r="O140" i="73"/>
  <c r="P140" i="73"/>
  <c r="M141" i="73"/>
  <c r="O141" i="73"/>
  <c r="P141" i="73"/>
  <c r="M142" i="73"/>
  <c r="O142" i="73"/>
  <c r="P142" i="73"/>
  <c r="M143" i="73"/>
  <c r="O143" i="73"/>
  <c r="P143" i="73"/>
  <c r="M144" i="73"/>
  <c r="O144" i="73"/>
  <c r="P144" i="73"/>
  <c r="M145" i="73"/>
  <c r="O145" i="73"/>
  <c r="P145" i="73"/>
  <c r="M146" i="73"/>
  <c r="O146" i="73"/>
  <c r="P146" i="73"/>
  <c r="M147" i="73"/>
  <c r="O147" i="73"/>
  <c r="P147" i="73"/>
  <c r="M148" i="73"/>
  <c r="O148" i="73"/>
  <c r="P148" i="73"/>
  <c r="M149" i="73"/>
  <c r="O149" i="73"/>
  <c r="P149" i="73"/>
  <c r="M150" i="73"/>
  <c r="O150" i="73"/>
  <c r="P150" i="73"/>
  <c r="M151" i="73"/>
  <c r="O151" i="73"/>
  <c r="P151" i="73"/>
  <c r="M152" i="73"/>
  <c r="O152" i="73"/>
  <c r="P152" i="73"/>
  <c r="M153" i="73"/>
  <c r="O153" i="73"/>
  <c r="P153" i="73"/>
  <c r="M154" i="73"/>
  <c r="O154" i="73"/>
  <c r="P154" i="73"/>
  <c r="P1" i="72"/>
  <c r="P83" i="72" s="1"/>
  <c r="I11" i="72"/>
  <c r="K11" i="72"/>
  <c r="C17" i="72"/>
  <c r="C18" i="72"/>
  <c r="C19" i="72" s="1"/>
  <c r="C20" i="72" s="1"/>
  <c r="C21" i="72" s="1"/>
  <c r="C22" i="72" s="1"/>
  <c r="C23" i="72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K17" i="72"/>
  <c r="L17" i="72" s="1"/>
  <c r="O17" i="72" s="1"/>
  <c r="M17" i="72"/>
  <c r="N17" i="72" s="1"/>
  <c r="B18" i="72"/>
  <c r="K18" i="72"/>
  <c r="L18" i="72" s="1"/>
  <c r="M18" i="72"/>
  <c r="N18" i="72"/>
  <c r="B19" i="72"/>
  <c r="K19" i="72"/>
  <c r="L19" i="72" s="1"/>
  <c r="M19" i="72"/>
  <c r="N19" i="72" s="1"/>
  <c r="B20" i="72"/>
  <c r="K20" i="72"/>
  <c r="L20" i="72" s="1"/>
  <c r="O20" i="72" s="1"/>
  <c r="M20" i="72"/>
  <c r="N20" i="72" s="1"/>
  <c r="B21" i="72"/>
  <c r="I21" i="72"/>
  <c r="K21" i="72"/>
  <c r="L21" i="72" s="1"/>
  <c r="M21" i="72"/>
  <c r="N21" i="72"/>
  <c r="B22" i="72"/>
  <c r="K22" i="72"/>
  <c r="L22" i="72" s="1"/>
  <c r="M22" i="72"/>
  <c r="N22" i="72" s="1"/>
  <c r="B23" i="72"/>
  <c r="L25" i="72"/>
  <c r="N25" i="72"/>
  <c r="O25" i="72" s="1"/>
  <c r="L26" i="72"/>
  <c r="N26" i="72"/>
  <c r="L27" i="72"/>
  <c r="N27" i="72"/>
  <c r="L28" i="72"/>
  <c r="N28" i="72"/>
  <c r="L29" i="72"/>
  <c r="N29" i="72"/>
  <c r="O29" i="72" s="1"/>
  <c r="L30" i="72"/>
  <c r="N30" i="72"/>
  <c r="L31" i="72"/>
  <c r="N31" i="72"/>
  <c r="O31" i="72" s="1"/>
  <c r="L32" i="72"/>
  <c r="N32" i="72"/>
  <c r="L33" i="72"/>
  <c r="N33" i="72"/>
  <c r="O33" i="72" s="1"/>
  <c r="L34" i="72"/>
  <c r="N34" i="72"/>
  <c r="L35" i="72"/>
  <c r="N35" i="72"/>
  <c r="O35" i="72" s="1"/>
  <c r="L36" i="72"/>
  <c r="N36" i="72"/>
  <c r="L37" i="72"/>
  <c r="N37" i="72"/>
  <c r="L38" i="72"/>
  <c r="N38" i="72"/>
  <c r="L39" i="72"/>
  <c r="N39" i="72"/>
  <c r="O39" i="72" s="1"/>
  <c r="L40" i="72"/>
  <c r="N40" i="72"/>
  <c r="L41" i="72"/>
  <c r="N41" i="72"/>
  <c r="O41" i="72" s="1"/>
  <c r="L42" i="72"/>
  <c r="N42" i="72"/>
  <c r="L43" i="72"/>
  <c r="N43" i="72"/>
  <c r="O43" i="72" s="1"/>
  <c r="L44" i="72"/>
  <c r="N44" i="72"/>
  <c r="L45" i="72"/>
  <c r="N45" i="72"/>
  <c r="L46" i="72"/>
  <c r="N46" i="72"/>
  <c r="L47" i="72"/>
  <c r="N47" i="72"/>
  <c r="O47" i="72" s="1"/>
  <c r="L48" i="72"/>
  <c r="N48" i="72"/>
  <c r="L49" i="72"/>
  <c r="N49" i="72"/>
  <c r="L50" i="72"/>
  <c r="N50" i="72"/>
  <c r="L51" i="72"/>
  <c r="N51" i="72"/>
  <c r="O51" i="72" s="1"/>
  <c r="L52" i="72"/>
  <c r="N52" i="72"/>
  <c r="L53" i="72"/>
  <c r="N53" i="72"/>
  <c r="O53" i="72" s="1"/>
  <c r="L54" i="72"/>
  <c r="N54" i="72"/>
  <c r="L55" i="72"/>
  <c r="N55" i="72"/>
  <c r="L56" i="72"/>
  <c r="N56" i="72"/>
  <c r="L57" i="72"/>
  <c r="N57" i="72"/>
  <c r="O57" i="72" s="1"/>
  <c r="L58" i="72"/>
  <c r="N58" i="72"/>
  <c r="L59" i="72"/>
  <c r="N59" i="72"/>
  <c r="O59" i="72" s="1"/>
  <c r="L60" i="72"/>
  <c r="N60" i="72"/>
  <c r="L61" i="72"/>
  <c r="N61" i="72"/>
  <c r="L62" i="72"/>
  <c r="N62" i="72"/>
  <c r="L63" i="72"/>
  <c r="N63" i="72"/>
  <c r="L64" i="72"/>
  <c r="N64" i="72"/>
  <c r="L65" i="72"/>
  <c r="N65" i="72"/>
  <c r="O65" i="72" s="1"/>
  <c r="L66" i="72"/>
  <c r="N66" i="72"/>
  <c r="L67" i="72"/>
  <c r="N67" i="72"/>
  <c r="L68" i="72"/>
  <c r="N68" i="72"/>
  <c r="L69" i="72"/>
  <c r="N69" i="72"/>
  <c r="O69" i="72" s="1"/>
  <c r="L70" i="72"/>
  <c r="N70" i="72"/>
  <c r="L71" i="72"/>
  <c r="N71" i="72"/>
  <c r="O71" i="72" s="1"/>
  <c r="L72" i="72"/>
  <c r="N72" i="72"/>
  <c r="D89" i="72"/>
  <c r="D91" i="72"/>
  <c r="D93" i="72"/>
  <c r="J93" i="72"/>
  <c r="L93" i="72"/>
  <c r="D94" i="72"/>
  <c r="D96" i="72"/>
  <c r="M99" i="72"/>
  <c r="O99" i="72"/>
  <c r="B100" i="72"/>
  <c r="M100" i="72"/>
  <c r="O100" i="72"/>
  <c r="B101" i="72"/>
  <c r="M101" i="72"/>
  <c r="O101" i="72"/>
  <c r="P101" i="72" s="1"/>
  <c r="B102" i="72"/>
  <c r="J102" i="72"/>
  <c r="L102" i="72"/>
  <c r="M102" i="72"/>
  <c r="N102" i="72"/>
  <c r="O102" i="72" s="1"/>
  <c r="B103" i="72"/>
  <c r="L103" i="72"/>
  <c r="M103" i="72" s="1"/>
  <c r="P103" i="72" s="1"/>
  <c r="N103" i="72"/>
  <c r="O103" i="72"/>
  <c r="B104" i="72"/>
  <c r="M105" i="72"/>
  <c r="O105" i="72"/>
  <c r="M106" i="72"/>
  <c r="P106" i="72" s="1"/>
  <c r="O106" i="72"/>
  <c r="M107" i="72"/>
  <c r="O107" i="72"/>
  <c r="M108" i="72"/>
  <c r="O108" i="72"/>
  <c r="M109" i="72"/>
  <c r="O109" i="72"/>
  <c r="M110" i="72"/>
  <c r="P110" i="72" s="1"/>
  <c r="O110" i="72"/>
  <c r="M111" i="72"/>
  <c r="O111" i="72"/>
  <c r="P111" i="72" s="1"/>
  <c r="M112" i="72"/>
  <c r="O112" i="72"/>
  <c r="M113" i="72"/>
  <c r="O113" i="72"/>
  <c r="M114" i="72"/>
  <c r="P114" i="72" s="1"/>
  <c r="O114" i="72"/>
  <c r="M115" i="72"/>
  <c r="O115" i="72"/>
  <c r="M116" i="72"/>
  <c r="P116" i="72" s="1"/>
  <c r="O116" i="72"/>
  <c r="M117" i="72"/>
  <c r="O117" i="72"/>
  <c r="P117" i="72" s="1"/>
  <c r="M118" i="72"/>
  <c r="P118" i="72" s="1"/>
  <c r="O118" i="72"/>
  <c r="M119" i="72"/>
  <c r="O119" i="72"/>
  <c r="M120" i="72"/>
  <c r="P120" i="72" s="1"/>
  <c r="O120" i="72"/>
  <c r="M121" i="72"/>
  <c r="O121" i="72"/>
  <c r="M122" i="72"/>
  <c r="P122" i="72" s="1"/>
  <c r="O122" i="72"/>
  <c r="M123" i="72"/>
  <c r="O123" i="72"/>
  <c r="M124" i="72"/>
  <c r="O124" i="72"/>
  <c r="M125" i="72"/>
  <c r="O125" i="72"/>
  <c r="M126" i="72"/>
  <c r="O126" i="72"/>
  <c r="M127" i="72"/>
  <c r="O127" i="72"/>
  <c r="P127" i="72" s="1"/>
  <c r="M128" i="72"/>
  <c r="P128" i="72" s="1"/>
  <c r="O128" i="72"/>
  <c r="M129" i="72"/>
  <c r="O129" i="72"/>
  <c r="P129" i="72" s="1"/>
  <c r="M130" i="72"/>
  <c r="P130" i="72" s="1"/>
  <c r="O130" i="72"/>
  <c r="M131" i="72"/>
  <c r="O131" i="72"/>
  <c r="P131" i="72"/>
  <c r="M132" i="72"/>
  <c r="O132" i="72"/>
  <c r="P132" i="72"/>
  <c r="M133" i="72"/>
  <c r="O133" i="72"/>
  <c r="P133" i="72"/>
  <c r="M134" i="72"/>
  <c r="O134" i="72"/>
  <c r="P134" i="72"/>
  <c r="M135" i="72"/>
  <c r="O135" i="72"/>
  <c r="P135" i="72"/>
  <c r="M136" i="72"/>
  <c r="O136" i="72"/>
  <c r="P136" i="72"/>
  <c r="M137" i="72"/>
  <c r="O137" i="72"/>
  <c r="P137" i="72"/>
  <c r="M138" i="72"/>
  <c r="O138" i="72"/>
  <c r="P138" i="72"/>
  <c r="M139" i="72"/>
  <c r="O139" i="72"/>
  <c r="P139" i="72"/>
  <c r="M140" i="72"/>
  <c r="O140" i="72"/>
  <c r="P140" i="72"/>
  <c r="M141" i="72"/>
  <c r="O141" i="72"/>
  <c r="P141" i="72"/>
  <c r="M142" i="72"/>
  <c r="O142" i="72"/>
  <c r="P142" i="72"/>
  <c r="M143" i="72"/>
  <c r="O143" i="72"/>
  <c r="P143" i="72"/>
  <c r="M144" i="72"/>
  <c r="O144" i="72"/>
  <c r="P144" i="72"/>
  <c r="M145" i="72"/>
  <c r="O145" i="72"/>
  <c r="P145" i="72"/>
  <c r="M146" i="72"/>
  <c r="O146" i="72"/>
  <c r="P146" i="72"/>
  <c r="M147" i="72"/>
  <c r="O147" i="72"/>
  <c r="P147" i="72"/>
  <c r="M148" i="72"/>
  <c r="O148" i="72"/>
  <c r="P148" i="72"/>
  <c r="M149" i="72"/>
  <c r="O149" i="72"/>
  <c r="P149" i="72"/>
  <c r="M150" i="72"/>
  <c r="O150" i="72"/>
  <c r="P150" i="72"/>
  <c r="M151" i="72"/>
  <c r="O151" i="72"/>
  <c r="P151" i="72"/>
  <c r="M152" i="72"/>
  <c r="O152" i="72"/>
  <c r="P152" i="72"/>
  <c r="M153" i="72"/>
  <c r="O153" i="72"/>
  <c r="P153" i="72"/>
  <c r="M154" i="72"/>
  <c r="O154" i="72"/>
  <c r="P154" i="72"/>
  <c r="P1" i="71"/>
  <c r="P83" i="71" s="1"/>
  <c r="I11" i="71"/>
  <c r="K11" i="71"/>
  <c r="C17" i="71"/>
  <c r="C18" i="71"/>
  <c r="C19" i="71" s="1"/>
  <c r="C20" i="71" s="1"/>
  <c r="C21" i="71" s="1"/>
  <c r="C22" i="71" s="1"/>
  <c r="C23" i="71" s="1"/>
  <c r="C24" i="71" s="1"/>
  <c r="C25" i="71" s="1"/>
  <c r="C26" i="7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7" i="71"/>
  <c r="L17" i="71" s="1"/>
  <c r="O17" i="71" s="1"/>
  <c r="M17" i="71"/>
  <c r="N17" i="71" s="1"/>
  <c r="B18" i="71"/>
  <c r="K18" i="71"/>
  <c r="L18" i="71" s="1"/>
  <c r="M18" i="71"/>
  <c r="N18" i="71"/>
  <c r="B19" i="71"/>
  <c r="K19" i="71"/>
  <c r="L19" i="71" s="1"/>
  <c r="O19" i="71" s="1"/>
  <c r="M19" i="71"/>
  <c r="N19" i="71" s="1"/>
  <c r="B20" i="71"/>
  <c r="K20" i="71"/>
  <c r="L20" i="71" s="1"/>
  <c r="O20" i="71" s="1"/>
  <c r="M20" i="71"/>
  <c r="N20" i="71" s="1"/>
  <c r="B21" i="71"/>
  <c r="K21" i="71"/>
  <c r="L21" i="71" s="1"/>
  <c r="M21" i="71"/>
  <c r="N21" i="71"/>
  <c r="B22" i="71"/>
  <c r="K22" i="71"/>
  <c r="L22" i="71" s="1"/>
  <c r="M22" i="71"/>
  <c r="N22" i="71" s="1"/>
  <c r="B23" i="71"/>
  <c r="K23" i="71"/>
  <c r="L23" i="71" s="1"/>
  <c r="O23" i="71" s="1"/>
  <c r="M23" i="71"/>
  <c r="N23" i="71" s="1"/>
  <c r="B24" i="71"/>
  <c r="K24" i="71"/>
  <c r="L24" i="71" s="1"/>
  <c r="M24" i="71"/>
  <c r="N24" i="71"/>
  <c r="B25" i="71"/>
  <c r="I25" i="71"/>
  <c r="K25" i="71"/>
  <c r="L25" i="71"/>
  <c r="M25" i="71"/>
  <c r="N25" i="71" s="1"/>
  <c r="B26" i="71"/>
  <c r="K26" i="71"/>
  <c r="L26" i="71"/>
  <c r="M26" i="71"/>
  <c r="N26" i="71" s="1"/>
  <c r="B27" i="71"/>
  <c r="L29" i="71"/>
  <c r="N29" i="71"/>
  <c r="L30" i="71"/>
  <c r="O30" i="71" s="1"/>
  <c r="N30" i="71"/>
  <c r="L31" i="71"/>
  <c r="N31" i="71"/>
  <c r="L32" i="71"/>
  <c r="O32" i="71" s="1"/>
  <c r="N32" i="71"/>
  <c r="L33" i="71"/>
  <c r="N33" i="71"/>
  <c r="L34" i="71"/>
  <c r="N34" i="71"/>
  <c r="L35" i="71"/>
  <c r="N35" i="71"/>
  <c r="L36" i="71"/>
  <c r="N36" i="71"/>
  <c r="L37" i="71"/>
  <c r="N37" i="71"/>
  <c r="L38" i="71"/>
  <c r="N38" i="71"/>
  <c r="L39" i="71"/>
  <c r="N39" i="71"/>
  <c r="L40" i="71"/>
  <c r="N40" i="71"/>
  <c r="L41" i="71"/>
  <c r="N41" i="71"/>
  <c r="L42" i="71"/>
  <c r="N42" i="71"/>
  <c r="L43" i="71"/>
  <c r="N43" i="71"/>
  <c r="L44" i="71"/>
  <c r="N44" i="71"/>
  <c r="L45" i="71"/>
  <c r="N45" i="71"/>
  <c r="L46" i="71"/>
  <c r="N46" i="71"/>
  <c r="L47" i="71"/>
  <c r="N47" i="71"/>
  <c r="L48" i="71"/>
  <c r="N48" i="71"/>
  <c r="L49" i="71"/>
  <c r="N49" i="71"/>
  <c r="L50" i="71"/>
  <c r="N50" i="71"/>
  <c r="L51" i="71"/>
  <c r="N51" i="71"/>
  <c r="L52" i="71"/>
  <c r="N52" i="71"/>
  <c r="L53" i="71"/>
  <c r="N53" i="71"/>
  <c r="L54" i="71"/>
  <c r="N54" i="71"/>
  <c r="L55" i="71"/>
  <c r="N55" i="71"/>
  <c r="L56" i="71"/>
  <c r="N56" i="71"/>
  <c r="L57" i="71"/>
  <c r="N57" i="71"/>
  <c r="L58" i="71"/>
  <c r="N58" i="71"/>
  <c r="L59" i="71"/>
  <c r="N59" i="71"/>
  <c r="L60" i="71"/>
  <c r="N60" i="71"/>
  <c r="L61" i="71"/>
  <c r="N61" i="71"/>
  <c r="O61" i="71" s="1"/>
  <c r="L62" i="71"/>
  <c r="N62" i="71"/>
  <c r="L63" i="71"/>
  <c r="N63" i="71"/>
  <c r="L64" i="71"/>
  <c r="N64" i="71"/>
  <c r="L65" i="71"/>
  <c r="N65" i="71"/>
  <c r="L66" i="71"/>
  <c r="N66" i="71"/>
  <c r="L67" i="71"/>
  <c r="N67" i="71"/>
  <c r="L68" i="71"/>
  <c r="N68" i="71"/>
  <c r="L69" i="71"/>
  <c r="N69" i="71"/>
  <c r="L70" i="71"/>
  <c r="N70" i="71"/>
  <c r="L71" i="71"/>
  <c r="N71" i="71"/>
  <c r="L72" i="71"/>
  <c r="N72" i="71"/>
  <c r="D89" i="71"/>
  <c r="D91" i="71"/>
  <c r="D93" i="71"/>
  <c r="C99" i="71"/>
  <c r="J93" i="71"/>
  <c r="L93" i="71"/>
  <c r="D94" i="71"/>
  <c r="D96" i="71"/>
  <c r="M99" i="71"/>
  <c r="O99" i="71"/>
  <c r="B100" i="71"/>
  <c r="M100" i="71"/>
  <c r="O100" i="71"/>
  <c r="B101" i="71"/>
  <c r="M101" i="71"/>
  <c r="O101" i="71"/>
  <c r="B102" i="71"/>
  <c r="M102" i="71"/>
  <c r="O102" i="71"/>
  <c r="B103" i="71"/>
  <c r="M103" i="71"/>
  <c r="O103" i="71"/>
  <c r="B104" i="71"/>
  <c r="M104" i="71"/>
  <c r="O104" i="71"/>
  <c r="B105" i="71"/>
  <c r="M105" i="71"/>
  <c r="O105" i="71"/>
  <c r="P105" i="71" s="1"/>
  <c r="B106" i="71"/>
  <c r="J106" i="71"/>
  <c r="L106" i="71"/>
  <c r="M106" i="71"/>
  <c r="N106" i="71"/>
  <c r="O106" i="71" s="1"/>
  <c r="B107" i="71"/>
  <c r="L107" i="71"/>
  <c r="M107" i="71"/>
  <c r="N107" i="71"/>
  <c r="O107" i="71" s="1"/>
  <c r="B108" i="71"/>
  <c r="M109" i="71"/>
  <c r="O109" i="71"/>
  <c r="M110" i="71"/>
  <c r="P110" i="71" s="1"/>
  <c r="O110" i="71"/>
  <c r="M111" i="71"/>
  <c r="O111" i="71"/>
  <c r="P111" i="71" s="1"/>
  <c r="M112" i="71"/>
  <c r="P112" i="71" s="1"/>
  <c r="O112" i="71"/>
  <c r="M113" i="71"/>
  <c r="O113" i="71"/>
  <c r="M114" i="71"/>
  <c r="P114" i="71" s="1"/>
  <c r="O114" i="71"/>
  <c r="M115" i="71"/>
  <c r="O115" i="71"/>
  <c r="M116" i="71"/>
  <c r="P116" i="71" s="1"/>
  <c r="O116" i="71"/>
  <c r="M117" i="71"/>
  <c r="O117" i="71"/>
  <c r="M118" i="71"/>
  <c r="P118" i="71" s="1"/>
  <c r="O118" i="71"/>
  <c r="M119" i="71"/>
  <c r="O119" i="71"/>
  <c r="M120" i="71"/>
  <c r="P120" i="71" s="1"/>
  <c r="O120" i="71"/>
  <c r="M121" i="71"/>
  <c r="O121" i="71"/>
  <c r="M122" i="71"/>
  <c r="P122" i="71" s="1"/>
  <c r="O122" i="71"/>
  <c r="M123" i="71"/>
  <c r="O123" i="71"/>
  <c r="P123" i="71" s="1"/>
  <c r="M124" i="71"/>
  <c r="P124" i="71" s="1"/>
  <c r="O124" i="71"/>
  <c r="M125" i="71"/>
  <c r="O125" i="71"/>
  <c r="M126" i="71"/>
  <c r="P126" i="71" s="1"/>
  <c r="O126" i="71"/>
  <c r="M127" i="71"/>
  <c r="O127" i="71"/>
  <c r="M128" i="71"/>
  <c r="P128" i="71" s="1"/>
  <c r="O128" i="71"/>
  <c r="M129" i="71"/>
  <c r="O129" i="71"/>
  <c r="M130" i="71"/>
  <c r="P130" i="71" s="1"/>
  <c r="O130" i="71"/>
  <c r="M131" i="71"/>
  <c r="O131" i="71"/>
  <c r="P131" i="71"/>
  <c r="M132" i="71"/>
  <c r="O132" i="71"/>
  <c r="P132" i="71"/>
  <c r="M133" i="71"/>
  <c r="O133" i="71"/>
  <c r="P133" i="71"/>
  <c r="M134" i="71"/>
  <c r="O134" i="71"/>
  <c r="P134" i="71"/>
  <c r="M135" i="71"/>
  <c r="O135" i="71"/>
  <c r="P135" i="71"/>
  <c r="M136" i="71"/>
  <c r="O136" i="71"/>
  <c r="P136" i="71"/>
  <c r="M137" i="71"/>
  <c r="O137" i="71"/>
  <c r="P137" i="71"/>
  <c r="M138" i="71"/>
  <c r="O138" i="71"/>
  <c r="P138" i="71"/>
  <c r="M139" i="71"/>
  <c r="O139" i="71"/>
  <c r="P139" i="71"/>
  <c r="M140" i="71"/>
  <c r="O140" i="71"/>
  <c r="P140" i="71"/>
  <c r="M141" i="71"/>
  <c r="O141" i="71"/>
  <c r="P141" i="71"/>
  <c r="M142" i="71"/>
  <c r="O142" i="71"/>
  <c r="P142" i="71"/>
  <c r="M143" i="71"/>
  <c r="O143" i="71"/>
  <c r="P143" i="71"/>
  <c r="M144" i="71"/>
  <c r="O144" i="71"/>
  <c r="P144" i="71"/>
  <c r="M145" i="71"/>
  <c r="O145" i="71"/>
  <c r="P145" i="71"/>
  <c r="M146" i="71"/>
  <c r="O146" i="71"/>
  <c r="P146" i="71"/>
  <c r="M147" i="71"/>
  <c r="O147" i="71"/>
  <c r="P147" i="71"/>
  <c r="M148" i="71"/>
  <c r="O148" i="71"/>
  <c r="P148" i="71"/>
  <c r="M149" i="71"/>
  <c r="O149" i="71"/>
  <c r="P149" i="71"/>
  <c r="M150" i="71"/>
  <c r="O150" i="71"/>
  <c r="P150" i="71"/>
  <c r="M151" i="71"/>
  <c r="O151" i="71"/>
  <c r="P151" i="71"/>
  <c r="M152" i="71"/>
  <c r="O152" i="71"/>
  <c r="P152" i="71"/>
  <c r="M153" i="71"/>
  <c r="O153" i="71"/>
  <c r="P153" i="71"/>
  <c r="M154" i="71"/>
  <c r="O154" i="71"/>
  <c r="P154" i="71"/>
  <c r="P1" i="70"/>
  <c r="P83" i="70" s="1"/>
  <c r="I11" i="70"/>
  <c r="K11" i="70"/>
  <c r="C17" i="70"/>
  <c r="C18" i="70"/>
  <c r="C19" i="70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7" i="70"/>
  <c r="L17" i="70" s="1"/>
  <c r="M17" i="70"/>
  <c r="N17" i="70" s="1"/>
  <c r="B18" i="70"/>
  <c r="K18" i="70"/>
  <c r="L18" i="70" s="1"/>
  <c r="M18" i="70"/>
  <c r="N18" i="70"/>
  <c r="B19" i="70"/>
  <c r="K19" i="70"/>
  <c r="L19" i="70" s="1"/>
  <c r="M19" i="70"/>
  <c r="N19" i="70" s="1"/>
  <c r="B20" i="70"/>
  <c r="K20" i="70"/>
  <c r="L20" i="70" s="1"/>
  <c r="M20" i="70"/>
  <c r="N20" i="70"/>
  <c r="B21" i="70"/>
  <c r="K21" i="70"/>
  <c r="L21" i="70" s="1"/>
  <c r="M21" i="70"/>
  <c r="N21" i="70"/>
  <c r="B22" i="70"/>
  <c r="K22" i="70"/>
  <c r="L22" i="70" s="1"/>
  <c r="M22" i="70"/>
  <c r="N22" i="70" s="1"/>
  <c r="B23" i="70"/>
  <c r="K23" i="70"/>
  <c r="L23" i="70" s="1"/>
  <c r="M23" i="70"/>
  <c r="N23" i="70" s="1"/>
  <c r="B24" i="70"/>
  <c r="K24" i="70"/>
  <c r="L24" i="70" s="1"/>
  <c r="O24" i="70" s="1"/>
  <c r="M24" i="70"/>
  <c r="N24" i="70"/>
  <c r="B25" i="70"/>
  <c r="K25" i="70"/>
  <c r="L25" i="70" s="1"/>
  <c r="M25" i="70"/>
  <c r="N25" i="70"/>
  <c r="O25" i="70"/>
  <c r="B26" i="70"/>
  <c r="I26" i="70"/>
  <c r="K26" i="70"/>
  <c r="L26" i="70" s="1"/>
  <c r="M26" i="70"/>
  <c r="N26" i="70" s="1"/>
  <c r="B27" i="70"/>
  <c r="K27" i="70"/>
  <c r="L27" i="70"/>
  <c r="M27" i="70"/>
  <c r="N27" i="70" s="1"/>
  <c r="B28" i="70"/>
  <c r="L30" i="70"/>
  <c r="N30" i="70"/>
  <c r="L31" i="70"/>
  <c r="N31" i="70"/>
  <c r="L32" i="70"/>
  <c r="N32" i="70"/>
  <c r="L33" i="70"/>
  <c r="N33" i="70"/>
  <c r="L34" i="70"/>
  <c r="N34" i="70"/>
  <c r="L35" i="70"/>
  <c r="N35" i="70"/>
  <c r="L36" i="70"/>
  <c r="N36" i="70"/>
  <c r="L37" i="70"/>
  <c r="N37" i="70"/>
  <c r="L38" i="70"/>
  <c r="N38" i="70"/>
  <c r="L39" i="70"/>
  <c r="N39" i="70"/>
  <c r="L40" i="70"/>
  <c r="N40" i="70"/>
  <c r="L41" i="70"/>
  <c r="N41" i="70"/>
  <c r="L42" i="70"/>
  <c r="N42" i="70"/>
  <c r="L43" i="70"/>
  <c r="N43" i="70"/>
  <c r="L44" i="70"/>
  <c r="N44" i="70"/>
  <c r="L45" i="70"/>
  <c r="N45" i="70"/>
  <c r="L46" i="70"/>
  <c r="N46" i="70"/>
  <c r="L47" i="70"/>
  <c r="N47" i="70"/>
  <c r="L48" i="70"/>
  <c r="N48" i="70"/>
  <c r="L49" i="70"/>
  <c r="N49" i="70"/>
  <c r="L50" i="70"/>
  <c r="N50" i="70"/>
  <c r="L51" i="70"/>
  <c r="N51" i="70"/>
  <c r="L52" i="70"/>
  <c r="N52" i="70"/>
  <c r="L53" i="70"/>
  <c r="N53" i="70"/>
  <c r="L54" i="70"/>
  <c r="N54" i="70"/>
  <c r="L55" i="70"/>
  <c r="N55" i="70"/>
  <c r="L56" i="70"/>
  <c r="N56" i="70"/>
  <c r="L57" i="70"/>
  <c r="N57" i="70"/>
  <c r="L58" i="70"/>
  <c r="N58" i="70"/>
  <c r="L59" i="70"/>
  <c r="N59" i="70"/>
  <c r="L60" i="70"/>
  <c r="N60" i="70"/>
  <c r="L61" i="70"/>
  <c r="N61" i="70"/>
  <c r="L62" i="70"/>
  <c r="N62" i="70"/>
  <c r="L63" i="70"/>
  <c r="N63" i="70"/>
  <c r="L64" i="70"/>
  <c r="N64" i="70"/>
  <c r="L65" i="70"/>
  <c r="N65" i="70"/>
  <c r="L66" i="70"/>
  <c r="N66" i="70"/>
  <c r="L67" i="70"/>
  <c r="N67" i="70"/>
  <c r="L68" i="70"/>
  <c r="N68" i="70"/>
  <c r="L69" i="70"/>
  <c r="N69" i="70"/>
  <c r="L70" i="70"/>
  <c r="N70" i="70"/>
  <c r="L71" i="70"/>
  <c r="N71" i="70"/>
  <c r="L72" i="70"/>
  <c r="N72" i="70"/>
  <c r="D89" i="70"/>
  <c r="D90" i="70"/>
  <c r="D90" i="71"/>
  <c r="D90" i="72" s="1"/>
  <c r="D90" i="73" s="1"/>
  <c r="D88" i="74" s="1"/>
  <c r="D91" i="70"/>
  <c r="D93" i="70"/>
  <c r="C99" i="70" s="1"/>
  <c r="J93" i="70"/>
  <c r="L93" i="70"/>
  <c r="D94" i="70"/>
  <c r="D96" i="70"/>
  <c r="J99" i="70"/>
  <c r="M99" i="70"/>
  <c r="O99" i="70"/>
  <c r="B100" i="70"/>
  <c r="J100" i="70"/>
  <c r="M100" i="70"/>
  <c r="O100" i="70"/>
  <c r="B101" i="70"/>
  <c r="J101" i="70"/>
  <c r="M101" i="70"/>
  <c r="O101" i="70"/>
  <c r="B102" i="70"/>
  <c r="J102" i="70"/>
  <c r="M102" i="70"/>
  <c r="O102" i="70"/>
  <c r="B103" i="70"/>
  <c r="J103" i="70"/>
  <c r="M103" i="70"/>
  <c r="O103" i="70"/>
  <c r="B104" i="70"/>
  <c r="J104" i="70"/>
  <c r="M104" i="70"/>
  <c r="O104" i="70"/>
  <c r="B105" i="70"/>
  <c r="J105" i="70"/>
  <c r="M105" i="70"/>
  <c r="O105" i="70"/>
  <c r="B106" i="70"/>
  <c r="J106" i="70"/>
  <c r="M106" i="70"/>
  <c r="O106" i="70"/>
  <c r="B107" i="70"/>
  <c r="J107" i="70"/>
  <c r="L107" i="70"/>
  <c r="M107" i="70"/>
  <c r="N107" i="70"/>
  <c r="O107" i="70"/>
  <c r="B108" i="70"/>
  <c r="L108" i="70"/>
  <c r="M108" i="70" s="1"/>
  <c r="N108" i="70"/>
  <c r="O108" i="70"/>
  <c r="B109" i="70"/>
  <c r="M110" i="70"/>
  <c r="O110" i="70"/>
  <c r="M111" i="70"/>
  <c r="O111" i="70"/>
  <c r="P111" i="70" s="1"/>
  <c r="M112" i="70"/>
  <c r="O112" i="70"/>
  <c r="M113" i="70"/>
  <c r="O113" i="70"/>
  <c r="M114" i="70"/>
  <c r="O114" i="70"/>
  <c r="M115" i="70"/>
  <c r="O115" i="70"/>
  <c r="P115" i="70" s="1"/>
  <c r="M116" i="70"/>
  <c r="O116" i="70"/>
  <c r="M117" i="70"/>
  <c r="O117" i="70"/>
  <c r="P117" i="70" s="1"/>
  <c r="M118" i="70"/>
  <c r="O118" i="70"/>
  <c r="P118" i="70" s="1"/>
  <c r="M119" i="70"/>
  <c r="O119" i="70"/>
  <c r="P119" i="70" s="1"/>
  <c r="M120" i="70"/>
  <c r="O120" i="70"/>
  <c r="M121" i="70"/>
  <c r="O121" i="70"/>
  <c r="M122" i="70"/>
  <c r="O122" i="70"/>
  <c r="M123" i="70"/>
  <c r="O123" i="70"/>
  <c r="P123" i="70" s="1"/>
  <c r="M124" i="70"/>
  <c r="O124" i="70"/>
  <c r="P124" i="70" s="1"/>
  <c r="M125" i="70"/>
  <c r="O125" i="70"/>
  <c r="M126" i="70"/>
  <c r="O126" i="70"/>
  <c r="M127" i="70"/>
  <c r="O127" i="70"/>
  <c r="M128" i="70"/>
  <c r="O128" i="70"/>
  <c r="P128" i="70" s="1"/>
  <c r="M129" i="70"/>
  <c r="O129" i="70"/>
  <c r="M130" i="70"/>
  <c r="O130" i="70"/>
  <c r="M131" i="70"/>
  <c r="O131" i="70"/>
  <c r="P131" i="70"/>
  <c r="M132" i="70"/>
  <c r="O132" i="70"/>
  <c r="P132" i="70"/>
  <c r="M133" i="70"/>
  <c r="O133" i="70"/>
  <c r="P133" i="70"/>
  <c r="M134" i="70"/>
  <c r="O134" i="70"/>
  <c r="P134" i="70"/>
  <c r="M135" i="70"/>
  <c r="O135" i="70"/>
  <c r="P135" i="70"/>
  <c r="M136" i="70"/>
  <c r="O136" i="70"/>
  <c r="P136" i="70"/>
  <c r="M137" i="70"/>
  <c r="O137" i="70"/>
  <c r="P137" i="70"/>
  <c r="M138" i="70"/>
  <c r="O138" i="70"/>
  <c r="P138" i="70"/>
  <c r="M139" i="70"/>
  <c r="O139" i="70"/>
  <c r="P139" i="70"/>
  <c r="M140" i="70"/>
  <c r="O140" i="70"/>
  <c r="P140" i="70"/>
  <c r="M141" i="70"/>
  <c r="O141" i="70"/>
  <c r="P141" i="70"/>
  <c r="M142" i="70"/>
  <c r="O142" i="70"/>
  <c r="P142" i="70"/>
  <c r="M143" i="70"/>
  <c r="O143" i="70"/>
  <c r="P143" i="70"/>
  <c r="M144" i="70"/>
  <c r="O144" i="70"/>
  <c r="P144" i="70"/>
  <c r="M145" i="70"/>
  <c r="O145" i="70"/>
  <c r="P145" i="70"/>
  <c r="M146" i="70"/>
  <c r="O146" i="70"/>
  <c r="P146" i="70"/>
  <c r="M147" i="70"/>
  <c r="O147" i="70"/>
  <c r="P147" i="70"/>
  <c r="M148" i="70"/>
  <c r="O148" i="70"/>
  <c r="P148" i="70"/>
  <c r="M149" i="70"/>
  <c r="O149" i="70"/>
  <c r="P149" i="70"/>
  <c r="M150" i="70"/>
  <c r="O150" i="70"/>
  <c r="P150" i="70"/>
  <c r="M151" i="70"/>
  <c r="O151" i="70"/>
  <c r="P151" i="70"/>
  <c r="M152" i="70"/>
  <c r="O152" i="70"/>
  <c r="P152" i="70"/>
  <c r="M153" i="70"/>
  <c r="O153" i="70"/>
  <c r="P153" i="70"/>
  <c r="M154" i="70"/>
  <c r="O154" i="70"/>
  <c r="P154" i="70"/>
  <c r="P1" i="69"/>
  <c r="P83" i="69" s="1"/>
  <c r="I11" i="69"/>
  <c r="K11" i="69"/>
  <c r="C17" i="69"/>
  <c r="C18" i="69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7" i="69"/>
  <c r="L17" i="69" s="1"/>
  <c r="O17" i="69" s="1"/>
  <c r="M17" i="69"/>
  <c r="N17" i="69" s="1"/>
  <c r="B18" i="69"/>
  <c r="K18" i="69"/>
  <c r="L18" i="69" s="1"/>
  <c r="M18" i="69"/>
  <c r="N18" i="69" s="1"/>
  <c r="O18" i="69" s="1"/>
  <c r="B19" i="69"/>
  <c r="K19" i="69"/>
  <c r="L19" i="69" s="1"/>
  <c r="O19" i="69" s="1"/>
  <c r="M19" i="69"/>
  <c r="N19" i="69"/>
  <c r="B20" i="69"/>
  <c r="K20" i="69"/>
  <c r="L20" i="69" s="1"/>
  <c r="M20" i="69"/>
  <c r="N20" i="69"/>
  <c r="O20" i="69" s="1"/>
  <c r="B21" i="69"/>
  <c r="K21" i="69"/>
  <c r="L21" i="69" s="1"/>
  <c r="O21" i="69" s="1"/>
  <c r="M21" i="69"/>
  <c r="N21" i="69" s="1"/>
  <c r="B22" i="69"/>
  <c r="K22" i="69"/>
  <c r="L22" i="69" s="1"/>
  <c r="M22" i="69"/>
  <c r="N22" i="69" s="1"/>
  <c r="O22" i="69" s="1"/>
  <c r="B23" i="69"/>
  <c r="K23" i="69"/>
  <c r="L23" i="69" s="1"/>
  <c r="M23" i="69"/>
  <c r="N23" i="69" s="1"/>
  <c r="B24" i="69"/>
  <c r="K24" i="69"/>
  <c r="L24" i="69" s="1"/>
  <c r="M24" i="69"/>
  <c r="N24" i="69" s="1"/>
  <c r="B25" i="69"/>
  <c r="K25" i="69"/>
  <c r="L25" i="69" s="1"/>
  <c r="M25" i="69"/>
  <c r="N25" i="69"/>
  <c r="B26" i="69"/>
  <c r="I26" i="69"/>
  <c r="K26" i="69"/>
  <c r="L26" i="69" s="1"/>
  <c r="M26" i="69"/>
  <c r="N26" i="69" s="1"/>
  <c r="B27" i="69"/>
  <c r="K27" i="69"/>
  <c r="L27" i="69" s="1"/>
  <c r="M27" i="69"/>
  <c r="N27" i="69" s="1"/>
  <c r="B28" i="69"/>
  <c r="L30" i="69"/>
  <c r="N30" i="69"/>
  <c r="L31" i="69"/>
  <c r="N31" i="69"/>
  <c r="L32" i="69"/>
  <c r="N32" i="69"/>
  <c r="L33" i="69"/>
  <c r="N33" i="69"/>
  <c r="L34" i="69"/>
  <c r="N34" i="69"/>
  <c r="L35" i="69"/>
  <c r="N35" i="69"/>
  <c r="L36" i="69"/>
  <c r="N36" i="69"/>
  <c r="L37" i="69"/>
  <c r="N37" i="69"/>
  <c r="L38" i="69"/>
  <c r="N38" i="69"/>
  <c r="L39" i="69"/>
  <c r="N39" i="69"/>
  <c r="L40" i="69"/>
  <c r="N40" i="69"/>
  <c r="L41" i="69"/>
  <c r="N41" i="69"/>
  <c r="L42" i="69"/>
  <c r="N42" i="69"/>
  <c r="L43" i="69"/>
  <c r="N43" i="69"/>
  <c r="L44" i="69"/>
  <c r="N44" i="69"/>
  <c r="L45" i="69"/>
  <c r="N45" i="69"/>
  <c r="L46" i="69"/>
  <c r="N46" i="69"/>
  <c r="L47" i="69"/>
  <c r="N47" i="69"/>
  <c r="L48" i="69"/>
  <c r="N48" i="69"/>
  <c r="L49" i="69"/>
  <c r="N49" i="69"/>
  <c r="L50" i="69"/>
  <c r="N50" i="69"/>
  <c r="L51" i="69"/>
  <c r="N51" i="69"/>
  <c r="L52" i="69"/>
  <c r="N52" i="69"/>
  <c r="L53" i="69"/>
  <c r="N53" i="69"/>
  <c r="L54" i="69"/>
  <c r="N54" i="69"/>
  <c r="L55" i="69"/>
  <c r="N55" i="69"/>
  <c r="L56" i="69"/>
  <c r="N56" i="69"/>
  <c r="L57" i="69"/>
  <c r="N57" i="69"/>
  <c r="L58" i="69"/>
  <c r="N58" i="69"/>
  <c r="L59" i="69"/>
  <c r="N59" i="69"/>
  <c r="L60" i="69"/>
  <c r="N60" i="69"/>
  <c r="L61" i="69"/>
  <c r="N61" i="69"/>
  <c r="L62" i="69"/>
  <c r="N62" i="69"/>
  <c r="L63" i="69"/>
  <c r="N63" i="69"/>
  <c r="L64" i="69"/>
  <c r="N64" i="69"/>
  <c r="L65" i="69"/>
  <c r="N65" i="69"/>
  <c r="L66" i="69"/>
  <c r="N66" i="69"/>
  <c r="L67" i="69"/>
  <c r="N67" i="69"/>
  <c r="L68" i="69"/>
  <c r="N68" i="69"/>
  <c r="L69" i="69"/>
  <c r="N69" i="69"/>
  <c r="L70" i="69"/>
  <c r="N70" i="69"/>
  <c r="L71" i="69"/>
  <c r="N71" i="69"/>
  <c r="L72" i="69"/>
  <c r="N72" i="69"/>
  <c r="D89" i="69"/>
  <c r="D91" i="69"/>
  <c r="J93" i="69"/>
  <c r="L93" i="69"/>
  <c r="D94" i="69"/>
  <c r="D96" i="69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99" i="69"/>
  <c r="O99" i="69"/>
  <c r="P99" i="69"/>
  <c r="B100" i="69"/>
  <c r="M100" i="69"/>
  <c r="O100" i="69"/>
  <c r="B101" i="69"/>
  <c r="M101" i="69"/>
  <c r="O101" i="69"/>
  <c r="B102" i="69"/>
  <c r="M102" i="69"/>
  <c r="O102" i="69"/>
  <c r="P102" i="69"/>
  <c r="B103" i="69"/>
  <c r="M103" i="69"/>
  <c r="O103" i="69"/>
  <c r="P103" i="69" s="1"/>
  <c r="B104" i="69"/>
  <c r="M104" i="69"/>
  <c r="O104" i="69"/>
  <c r="B105" i="69"/>
  <c r="M105" i="69"/>
  <c r="O105" i="69"/>
  <c r="B106" i="69"/>
  <c r="M106" i="69"/>
  <c r="O106" i="69"/>
  <c r="P106" i="69"/>
  <c r="B107" i="69"/>
  <c r="J107" i="69"/>
  <c r="L107" i="69"/>
  <c r="M107" i="69" s="1"/>
  <c r="N107" i="69"/>
  <c r="O107" i="69" s="1"/>
  <c r="B108" i="69"/>
  <c r="L108" i="69"/>
  <c r="M108" i="69" s="1"/>
  <c r="N108" i="69"/>
  <c r="O108" i="69"/>
  <c r="B109" i="69"/>
  <c r="M110" i="69"/>
  <c r="O110" i="69"/>
  <c r="M111" i="69"/>
  <c r="O111" i="69"/>
  <c r="M112" i="69"/>
  <c r="O112" i="69"/>
  <c r="M113" i="69"/>
  <c r="O113" i="69"/>
  <c r="M114" i="69"/>
  <c r="O114" i="69"/>
  <c r="M115" i="69"/>
  <c r="O115" i="69"/>
  <c r="M116" i="69"/>
  <c r="O116" i="69"/>
  <c r="P116" i="69" s="1"/>
  <c r="M117" i="69"/>
  <c r="O117" i="69"/>
  <c r="M118" i="69"/>
  <c r="O118" i="69"/>
  <c r="M119" i="69"/>
  <c r="O119" i="69"/>
  <c r="M120" i="69"/>
  <c r="O120" i="69"/>
  <c r="M121" i="69"/>
  <c r="O121" i="69"/>
  <c r="M122" i="69"/>
  <c r="O122" i="69"/>
  <c r="M123" i="69"/>
  <c r="O123" i="69"/>
  <c r="M124" i="69"/>
  <c r="O124" i="69"/>
  <c r="M125" i="69"/>
  <c r="O125" i="69"/>
  <c r="M126" i="69"/>
  <c r="O126" i="69"/>
  <c r="M127" i="69"/>
  <c r="O127" i="69"/>
  <c r="M128" i="69"/>
  <c r="O128" i="69"/>
  <c r="P128" i="69" s="1"/>
  <c r="M129" i="69"/>
  <c r="O129" i="69"/>
  <c r="M130" i="69"/>
  <c r="O130" i="69"/>
  <c r="M131" i="69"/>
  <c r="O131" i="69"/>
  <c r="P131" i="69"/>
  <c r="M132" i="69"/>
  <c r="O132" i="69"/>
  <c r="P132" i="69"/>
  <c r="M133" i="69"/>
  <c r="O133" i="69"/>
  <c r="P133" i="69"/>
  <c r="M134" i="69"/>
  <c r="O134" i="69"/>
  <c r="P134" i="69"/>
  <c r="M135" i="69"/>
  <c r="O135" i="69"/>
  <c r="P135" i="69"/>
  <c r="M136" i="69"/>
  <c r="O136" i="69"/>
  <c r="P136" i="69"/>
  <c r="M137" i="69"/>
  <c r="O137" i="69"/>
  <c r="P137" i="69"/>
  <c r="M138" i="69"/>
  <c r="O138" i="69"/>
  <c r="P138" i="69"/>
  <c r="M139" i="69"/>
  <c r="O139" i="69"/>
  <c r="P139" i="69"/>
  <c r="M140" i="69"/>
  <c r="O140" i="69"/>
  <c r="P140" i="69"/>
  <c r="M141" i="69"/>
  <c r="O141" i="69"/>
  <c r="P141" i="69"/>
  <c r="M142" i="69"/>
  <c r="O142" i="69"/>
  <c r="P142" i="69"/>
  <c r="M143" i="69"/>
  <c r="O143" i="69"/>
  <c r="P143" i="69"/>
  <c r="M144" i="69"/>
  <c r="O144" i="69"/>
  <c r="P144" i="69"/>
  <c r="M145" i="69"/>
  <c r="O145" i="69"/>
  <c r="P145" i="69"/>
  <c r="M146" i="69"/>
  <c r="O146" i="69"/>
  <c r="P146" i="69"/>
  <c r="M147" i="69"/>
  <c r="O147" i="69"/>
  <c r="P147" i="69"/>
  <c r="M148" i="69"/>
  <c r="O148" i="69"/>
  <c r="P148" i="69"/>
  <c r="M149" i="69"/>
  <c r="O149" i="69"/>
  <c r="P149" i="69"/>
  <c r="M150" i="69"/>
  <c r="O150" i="69"/>
  <c r="P150" i="69"/>
  <c r="M151" i="69"/>
  <c r="O151" i="69"/>
  <c r="P151" i="69"/>
  <c r="M152" i="69"/>
  <c r="O152" i="69"/>
  <c r="P152" i="69"/>
  <c r="M153" i="69"/>
  <c r="O153" i="69"/>
  <c r="P153" i="69"/>
  <c r="M154" i="69"/>
  <c r="O154" i="69"/>
  <c r="P154" i="69"/>
  <c r="P1" i="68"/>
  <c r="P83" i="68" s="1"/>
  <c r="D8" i="68"/>
  <c r="D90" i="68" s="1"/>
  <c r="I11" i="68"/>
  <c r="K11" i="68"/>
  <c r="C17" i="68"/>
  <c r="K17" i="68"/>
  <c r="L17" i="68" s="1"/>
  <c r="M17" i="68"/>
  <c r="N17" i="68" s="1"/>
  <c r="O17" i="68" s="1"/>
  <c r="B18" i="68"/>
  <c r="C18" i="68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8" i="68"/>
  <c r="L18" i="68" s="1"/>
  <c r="M18" i="68"/>
  <c r="N18" i="68"/>
  <c r="O18" i="68" s="1"/>
  <c r="B19" i="68"/>
  <c r="I19" i="68"/>
  <c r="K19" i="68"/>
  <c r="L19" i="68"/>
  <c r="M19" i="68"/>
  <c r="N19" i="68" s="1"/>
  <c r="O19" i="68" s="1"/>
  <c r="B20" i="68"/>
  <c r="K20" i="68"/>
  <c r="L20" i="68" s="1"/>
  <c r="M20" i="68"/>
  <c r="N20" i="68" s="1"/>
  <c r="O20" i="68" s="1"/>
  <c r="B21" i="68"/>
  <c r="L23" i="68"/>
  <c r="N23" i="68"/>
  <c r="L24" i="68"/>
  <c r="N24" i="68"/>
  <c r="L25" i="68"/>
  <c r="N25" i="68"/>
  <c r="L26" i="68"/>
  <c r="N26" i="68"/>
  <c r="L27" i="68"/>
  <c r="N27" i="68"/>
  <c r="L28" i="68"/>
  <c r="N28" i="68"/>
  <c r="L29" i="68"/>
  <c r="N29" i="68"/>
  <c r="L30" i="68"/>
  <c r="N30" i="68"/>
  <c r="L31" i="68"/>
  <c r="N31" i="68"/>
  <c r="L32" i="68"/>
  <c r="N32" i="68"/>
  <c r="L33" i="68"/>
  <c r="N33" i="68"/>
  <c r="L34" i="68"/>
  <c r="N34" i="68"/>
  <c r="L35" i="68"/>
  <c r="N35" i="68"/>
  <c r="L36" i="68"/>
  <c r="N36" i="68"/>
  <c r="L37" i="68"/>
  <c r="N37" i="68"/>
  <c r="L38" i="68"/>
  <c r="N38" i="68"/>
  <c r="L39" i="68"/>
  <c r="N39" i="68"/>
  <c r="L40" i="68"/>
  <c r="N40" i="68"/>
  <c r="L41" i="68"/>
  <c r="N41" i="68"/>
  <c r="L42" i="68"/>
  <c r="N42" i="68"/>
  <c r="L43" i="68"/>
  <c r="N43" i="68"/>
  <c r="L44" i="68"/>
  <c r="N44" i="68"/>
  <c r="L45" i="68"/>
  <c r="N45" i="68"/>
  <c r="L46" i="68"/>
  <c r="N46" i="68"/>
  <c r="L47" i="68"/>
  <c r="N47" i="68"/>
  <c r="L48" i="68"/>
  <c r="N48" i="68"/>
  <c r="L49" i="68"/>
  <c r="N49" i="68"/>
  <c r="L50" i="68"/>
  <c r="N50" i="68"/>
  <c r="L51" i="68"/>
  <c r="N51" i="68"/>
  <c r="L52" i="68"/>
  <c r="N52" i="68"/>
  <c r="L53" i="68"/>
  <c r="N53" i="68"/>
  <c r="L54" i="68"/>
  <c r="N54" i="68"/>
  <c r="L55" i="68"/>
  <c r="N55" i="68"/>
  <c r="L56" i="68"/>
  <c r="N56" i="68"/>
  <c r="L57" i="68"/>
  <c r="N57" i="68"/>
  <c r="L58" i="68"/>
  <c r="N58" i="68"/>
  <c r="L59" i="68"/>
  <c r="N59" i="68"/>
  <c r="L60" i="68"/>
  <c r="N60" i="68"/>
  <c r="L61" i="68"/>
  <c r="N61" i="68"/>
  <c r="L62" i="68"/>
  <c r="N62" i="68"/>
  <c r="L63" i="68"/>
  <c r="N63" i="68"/>
  <c r="O63" i="68" s="1"/>
  <c r="L64" i="68"/>
  <c r="N64" i="68"/>
  <c r="L65" i="68"/>
  <c r="N65" i="68"/>
  <c r="O65" i="68" s="1"/>
  <c r="L66" i="68"/>
  <c r="N66" i="68"/>
  <c r="L67" i="68"/>
  <c r="N67" i="68"/>
  <c r="O67" i="68" s="1"/>
  <c r="L68" i="68"/>
  <c r="N68" i="68"/>
  <c r="L69" i="68"/>
  <c r="N69" i="68"/>
  <c r="O69" i="68" s="1"/>
  <c r="L70" i="68"/>
  <c r="N70" i="68"/>
  <c r="L71" i="68"/>
  <c r="N71" i="68"/>
  <c r="O71" i="68" s="1"/>
  <c r="L72" i="68"/>
  <c r="N72" i="68"/>
  <c r="D89" i="68"/>
  <c r="D91" i="68"/>
  <c r="J93" i="68"/>
  <c r="L93" i="68"/>
  <c r="D96" i="68"/>
  <c r="L99" i="68"/>
  <c r="M99" i="68"/>
  <c r="N99" i="68"/>
  <c r="O99" i="68"/>
  <c r="B100" i="68"/>
  <c r="J100" i="68"/>
  <c r="L100" i="68"/>
  <c r="M100" i="68" s="1"/>
  <c r="N100" i="68"/>
  <c r="O100" i="68"/>
  <c r="B101" i="68"/>
  <c r="J101" i="68"/>
  <c r="L101" i="68"/>
  <c r="M101" i="68" s="1"/>
  <c r="N101" i="68"/>
  <c r="O101" i="68" s="1"/>
  <c r="B102" i="68"/>
  <c r="M103" i="68"/>
  <c r="O103" i="68"/>
  <c r="M104" i="68"/>
  <c r="O104" i="68"/>
  <c r="P104" i="68" s="1"/>
  <c r="M105" i="68"/>
  <c r="O105" i="68"/>
  <c r="M106" i="68"/>
  <c r="O106" i="68"/>
  <c r="M107" i="68"/>
  <c r="O107" i="68"/>
  <c r="M108" i="68"/>
  <c r="O108" i="68"/>
  <c r="M109" i="68"/>
  <c r="O109" i="68"/>
  <c r="M110" i="68"/>
  <c r="O110" i="68"/>
  <c r="M111" i="68"/>
  <c r="O111" i="68"/>
  <c r="M112" i="68"/>
  <c r="O112" i="68"/>
  <c r="M113" i="68"/>
  <c r="O113" i="68"/>
  <c r="M114" i="68"/>
  <c r="O114" i="68"/>
  <c r="M115" i="68"/>
  <c r="O115" i="68"/>
  <c r="M116" i="68"/>
  <c r="O116" i="68"/>
  <c r="M117" i="68"/>
  <c r="O117" i="68"/>
  <c r="M118" i="68"/>
  <c r="O118" i="68"/>
  <c r="M119" i="68"/>
  <c r="O119" i="68"/>
  <c r="M120" i="68"/>
  <c r="O120" i="68"/>
  <c r="P120" i="68" s="1"/>
  <c r="M121" i="68"/>
  <c r="O121" i="68"/>
  <c r="M122" i="68"/>
  <c r="O122" i="68"/>
  <c r="P122" i="68" s="1"/>
  <c r="M123" i="68"/>
  <c r="O123" i="68"/>
  <c r="M124" i="68"/>
  <c r="O124" i="68"/>
  <c r="M125" i="68"/>
  <c r="O125" i="68"/>
  <c r="P125" i="68" s="1"/>
  <c r="M126" i="68"/>
  <c r="O126" i="68"/>
  <c r="M127" i="68"/>
  <c r="O127" i="68"/>
  <c r="P127" i="68" s="1"/>
  <c r="M128" i="68"/>
  <c r="O128" i="68"/>
  <c r="M129" i="68"/>
  <c r="O129" i="68"/>
  <c r="P129" i="68" s="1"/>
  <c r="M130" i="68"/>
  <c r="O130" i="68"/>
  <c r="M131" i="68"/>
  <c r="O131" i="68"/>
  <c r="P131" i="68"/>
  <c r="M132" i="68"/>
  <c r="O132" i="68"/>
  <c r="P132" i="68"/>
  <c r="M133" i="68"/>
  <c r="O133" i="68"/>
  <c r="P133" i="68"/>
  <c r="M134" i="68"/>
  <c r="O134" i="68"/>
  <c r="P134" i="68"/>
  <c r="M135" i="68"/>
  <c r="O135" i="68"/>
  <c r="P135" i="68"/>
  <c r="M136" i="68"/>
  <c r="O136" i="68"/>
  <c r="P136" i="68"/>
  <c r="M137" i="68"/>
  <c r="O137" i="68"/>
  <c r="P137" i="68"/>
  <c r="M138" i="68"/>
  <c r="O138" i="68"/>
  <c r="P138" i="68"/>
  <c r="M139" i="68"/>
  <c r="O139" i="68"/>
  <c r="P139" i="68"/>
  <c r="M140" i="68"/>
  <c r="O140" i="68"/>
  <c r="P140" i="68"/>
  <c r="M141" i="68"/>
  <c r="O141" i="68"/>
  <c r="P141" i="68"/>
  <c r="M142" i="68"/>
  <c r="O142" i="68"/>
  <c r="P142" i="68"/>
  <c r="M143" i="68"/>
  <c r="O143" i="68"/>
  <c r="P143" i="68"/>
  <c r="M144" i="68"/>
  <c r="O144" i="68"/>
  <c r="P144" i="68"/>
  <c r="M145" i="68"/>
  <c r="O145" i="68"/>
  <c r="P145" i="68"/>
  <c r="M146" i="68"/>
  <c r="O146" i="68"/>
  <c r="P146" i="68"/>
  <c r="M147" i="68"/>
  <c r="O147" i="68"/>
  <c r="P147" i="68"/>
  <c r="M148" i="68"/>
  <c r="O148" i="68"/>
  <c r="P148" i="68"/>
  <c r="M149" i="68"/>
  <c r="O149" i="68"/>
  <c r="P149" i="68"/>
  <c r="M150" i="68"/>
  <c r="O150" i="68"/>
  <c r="P150" i="68"/>
  <c r="M151" i="68"/>
  <c r="O151" i="68"/>
  <c r="P151" i="68"/>
  <c r="M152" i="68"/>
  <c r="O152" i="68"/>
  <c r="P152" i="68"/>
  <c r="M153" i="68"/>
  <c r="O153" i="68"/>
  <c r="P153" i="68"/>
  <c r="M154" i="68"/>
  <c r="O154" i="68"/>
  <c r="P154" i="68"/>
  <c r="P1" i="67"/>
  <c r="P83" i="67" s="1"/>
  <c r="D8" i="67"/>
  <c r="D90" i="67" s="1"/>
  <c r="I11" i="67"/>
  <c r="K11" i="67"/>
  <c r="C17" i="67"/>
  <c r="C18" i="67"/>
  <c r="C19" i="67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7" i="67"/>
  <c r="L17" i="67"/>
  <c r="M17" i="67"/>
  <c r="N17" i="67" s="1"/>
  <c r="B18" i="67"/>
  <c r="K18" i="67"/>
  <c r="L18" i="67" s="1"/>
  <c r="M18" i="67"/>
  <c r="N18" i="67" s="1"/>
  <c r="B19" i="67"/>
  <c r="I19" i="67"/>
  <c r="K19" i="67"/>
  <c r="L19" i="67" s="1"/>
  <c r="M19" i="67"/>
  <c r="N19" i="67" s="1"/>
  <c r="O19" i="67" s="1"/>
  <c r="B20" i="67"/>
  <c r="K20" i="67"/>
  <c r="L20" i="67" s="1"/>
  <c r="M20" i="67"/>
  <c r="N20" i="67" s="1"/>
  <c r="B21" i="67"/>
  <c r="L23" i="67"/>
  <c r="N23" i="67"/>
  <c r="O23" i="67" s="1"/>
  <c r="L24" i="67"/>
  <c r="N24" i="67"/>
  <c r="L25" i="67"/>
  <c r="N25" i="67"/>
  <c r="L26" i="67"/>
  <c r="N26" i="67"/>
  <c r="L27" i="67"/>
  <c r="N27" i="67"/>
  <c r="O27" i="67" s="1"/>
  <c r="L28" i="67"/>
  <c r="N28" i="67"/>
  <c r="L29" i="67"/>
  <c r="N29" i="67"/>
  <c r="O29" i="67" s="1"/>
  <c r="L30" i="67"/>
  <c r="N30" i="67"/>
  <c r="L31" i="67"/>
  <c r="N31" i="67"/>
  <c r="O31" i="67" s="1"/>
  <c r="L32" i="67"/>
  <c r="N32" i="67"/>
  <c r="L33" i="67"/>
  <c r="N33" i="67"/>
  <c r="O33" i="67" s="1"/>
  <c r="L34" i="67"/>
  <c r="N34" i="67"/>
  <c r="L35" i="67"/>
  <c r="N35" i="67"/>
  <c r="O35" i="67" s="1"/>
  <c r="L36" i="67"/>
  <c r="N36" i="67"/>
  <c r="L37" i="67"/>
  <c r="N37" i="67"/>
  <c r="L38" i="67"/>
  <c r="N38" i="67"/>
  <c r="L39" i="67"/>
  <c r="N39" i="67"/>
  <c r="L40" i="67"/>
  <c r="N40" i="67"/>
  <c r="L41" i="67"/>
  <c r="N41" i="67"/>
  <c r="O41" i="67" s="1"/>
  <c r="L42" i="67"/>
  <c r="N42" i="67"/>
  <c r="L43" i="67"/>
  <c r="N43" i="67"/>
  <c r="O43" i="67" s="1"/>
  <c r="L44" i="67"/>
  <c r="N44" i="67"/>
  <c r="L45" i="67"/>
  <c r="N45" i="67"/>
  <c r="L46" i="67"/>
  <c r="N46" i="67"/>
  <c r="L47" i="67"/>
  <c r="N47" i="67"/>
  <c r="O47" i="67" s="1"/>
  <c r="L48" i="67"/>
  <c r="N48" i="67"/>
  <c r="L49" i="67"/>
  <c r="N49" i="67"/>
  <c r="L50" i="67"/>
  <c r="N50" i="67"/>
  <c r="L51" i="67"/>
  <c r="N51" i="67"/>
  <c r="O51" i="67" s="1"/>
  <c r="L52" i="67"/>
  <c r="N52" i="67"/>
  <c r="L53" i="67"/>
  <c r="N53" i="67"/>
  <c r="O53" i="67" s="1"/>
  <c r="L54" i="67"/>
  <c r="N54" i="67"/>
  <c r="L55" i="67"/>
  <c r="N55" i="67"/>
  <c r="O55" i="67" s="1"/>
  <c r="L56" i="67"/>
  <c r="N56" i="67"/>
  <c r="L57" i="67"/>
  <c r="N57" i="67"/>
  <c r="L58" i="67"/>
  <c r="N58" i="67"/>
  <c r="L59" i="67"/>
  <c r="N59" i="67"/>
  <c r="O59" i="67" s="1"/>
  <c r="L60" i="67"/>
  <c r="N60" i="67"/>
  <c r="L61" i="67"/>
  <c r="N61" i="67"/>
  <c r="L62" i="67"/>
  <c r="N62" i="67"/>
  <c r="L63" i="67"/>
  <c r="N63" i="67"/>
  <c r="O63" i="67" s="1"/>
  <c r="L64" i="67"/>
  <c r="N64" i="67"/>
  <c r="L65" i="67"/>
  <c r="N65" i="67"/>
  <c r="O65" i="67" s="1"/>
  <c r="L66" i="67"/>
  <c r="N66" i="67"/>
  <c r="L67" i="67"/>
  <c r="N67" i="67"/>
  <c r="O67" i="67" s="1"/>
  <c r="L68" i="67"/>
  <c r="N68" i="67"/>
  <c r="L69" i="67"/>
  <c r="N69" i="67"/>
  <c r="O69" i="67" s="1"/>
  <c r="L70" i="67"/>
  <c r="N70" i="67"/>
  <c r="L71" i="67"/>
  <c r="N71" i="67"/>
  <c r="L72" i="67"/>
  <c r="N72" i="67"/>
  <c r="D89" i="67"/>
  <c r="D91" i="67"/>
  <c r="J93" i="67"/>
  <c r="L93" i="67"/>
  <c r="D96" i="67"/>
  <c r="J99" i="67"/>
  <c r="L99" i="67"/>
  <c r="M99" i="67"/>
  <c r="N99" i="67"/>
  <c r="O99" i="67" s="1"/>
  <c r="B100" i="67"/>
  <c r="J100" i="67"/>
  <c r="L100" i="67"/>
  <c r="M100" i="67" s="1"/>
  <c r="N100" i="67"/>
  <c r="O100" i="67"/>
  <c r="B101" i="67"/>
  <c r="L101" i="67"/>
  <c r="M101" i="67" s="1"/>
  <c r="N101" i="67"/>
  <c r="O101" i="67"/>
  <c r="B102" i="67"/>
  <c r="M103" i="67"/>
  <c r="P103" i="67" s="1"/>
  <c r="O103" i="67"/>
  <c r="M104" i="67"/>
  <c r="O104" i="67"/>
  <c r="P104" i="67"/>
  <c r="M105" i="67"/>
  <c r="O105" i="67"/>
  <c r="M106" i="67"/>
  <c r="O106" i="67"/>
  <c r="P106" i="67" s="1"/>
  <c r="M107" i="67"/>
  <c r="O107" i="67"/>
  <c r="M108" i="67"/>
  <c r="O108" i="67"/>
  <c r="P108" i="67" s="1"/>
  <c r="M109" i="67"/>
  <c r="O109" i="67"/>
  <c r="P109" i="67" s="1"/>
  <c r="M110" i="67"/>
  <c r="O110" i="67"/>
  <c r="P110" i="67" s="1"/>
  <c r="M111" i="67"/>
  <c r="O111" i="67"/>
  <c r="P111" i="67" s="1"/>
  <c r="M112" i="67"/>
  <c r="O112" i="67"/>
  <c r="P112" i="67" s="1"/>
  <c r="M113" i="67"/>
  <c r="O113" i="67"/>
  <c r="M114" i="67"/>
  <c r="O114" i="67"/>
  <c r="P114" i="67" s="1"/>
  <c r="M115" i="67"/>
  <c r="O115" i="67"/>
  <c r="M116" i="67"/>
  <c r="O116" i="67"/>
  <c r="P116" i="67" s="1"/>
  <c r="M117" i="67"/>
  <c r="O117" i="67"/>
  <c r="P117" i="67" s="1"/>
  <c r="M118" i="67"/>
  <c r="O118" i="67"/>
  <c r="P118" i="67" s="1"/>
  <c r="M119" i="67"/>
  <c r="O119" i="67"/>
  <c r="M120" i="67"/>
  <c r="O120" i="67"/>
  <c r="P120" i="67" s="1"/>
  <c r="M121" i="67"/>
  <c r="O121" i="67"/>
  <c r="M122" i="67"/>
  <c r="O122" i="67"/>
  <c r="P122" i="67" s="1"/>
  <c r="M123" i="67"/>
  <c r="O123" i="67"/>
  <c r="P123" i="67" s="1"/>
  <c r="M124" i="67"/>
  <c r="O124" i="67"/>
  <c r="M125" i="67"/>
  <c r="O125" i="67"/>
  <c r="P125" i="67" s="1"/>
  <c r="M126" i="67"/>
  <c r="O126" i="67"/>
  <c r="M127" i="67"/>
  <c r="O127" i="67"/>
  <c r="P127" i="67" s="1"/>
  <c r="M128" i="67"/>
  <c r="O128" i="67"/>
  <c r="M129" i="67"/>
  <c r="O129" i="67"/>
  <c r="P129" i="67" s="1"/>
  <c r="M130" i="67"/>
  <c r="O130" i="67"/>
  <c r="P130" i="67" s="1"/>
  <c r="M131" i="67"/>
  <c r="O131" i="67"/>
  <c r="P131" i="67"/>
  <c r="M132" i="67"/>
  <c r="O132" i="67"/>
  <c r="P132" i="67"/>
  <c r="M133" i="67"/>
  <c r="O133" i="67"/>
  <c r="P133" i="67"/>
  <c r="M134" i="67"/>
  <c r="O134" i="67"/>
  <c r="P134" i="67"/>
  <c r="M135" i="67"/>
  <c r="O135" i="67"/>
  <c r="P135" i="67"/>
  <c r="M136" i="67"/>
  <c r="O136" i="67"/>
  <c r="P136" i="67"/>
  <c r="M137" i="67"/>
  <c r="O137" i="67"/>
  <c r="P137" i="67"/>
  <c r="M138" i="67"/>
  <c r="O138" i="67"/>
  <c r="P138" i="67"/>
  <c r="M139" i="67"/>
  <c r="O139" i="67"/>
  <c r="P139" i="67"/>
  <c r="M140" i="67"/>
  <c r="O140" i="67"/>
  <c r="P140" i="67"/>
  <c r="M141" i="67"/>
  <c r="O141" i="67"/>
  <c r="P141" i="67"/>
  <c r="M142" i="67"/>
  <c r="O142" i="67"/>
  <c r="P142" i="67"/>
  <c r="M143" i="67"/>
  <c r="O143" i="67"/>
  <c r="P143" i="67"/>
  <c r="M144" i="67"/>
  <c r="O144" i="67"/>
  <c r="P144" i="67"/>
  <c r="M145" i="67"/>
  <c r="O145" i="67"/>
  <c r="P145" i="67"/>
  <c r="M146" i="67"/>
  <c r="O146" i="67"/>
  <c r="P146" i="67"/>
  <c r="M147" i="67"/>
  <c r="O147" i="67"/>
  <c r="P147" i="67"/>
  <c r="M148" i="67"/>
  <c r="O148" i="67"/>
  <c r="P148" i="67"/>
  <c r="M149" i="67"/>
  <c r="O149" i="67"/>
  <c r="P149" i="67"/>
  <c r="M150" i="67"/>
  <c r="O150" i="67"/>
  <c r="P150" i="67"/>
  <c r="M151" i="67"/>
  <c r="O151" i="67"/>
  <c r="P151" i="67"/>
  <c r="M152" i="67"/>
  <c r="O152" i="67"/>
  <c r="P152" i="67"/>
  <c r="M153" i="67"/>
  <c r="O153" i="67"/>
  <c r="P153" i="67"/>
  <c r="M154" i="67"/>
  <c r="O154" i="67"/>
  <c r="P154" i="67"/>
  <c r="P1" i="66"/>
  <c r="P83" i="66" s="1"/>
  <c r="D8" i="66"/>
  <c r="I11" i="66"/>
  <c r="K11" i="66"/>
  <c r="C17" i="66"/>
  <c r="C18" i="66"/>
  <c r="C19" i="66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7" i="66"/>
  <c r="L17" i="66"/>
  <c r="M17" i="66"/>
  <c r="N17" i="66" s="1"/>
  <c r="B18" i="66"/>
  <c r="K18" i="66"/>
  <c r="L18" i="66" s="1"/>
  <c r="M18" i="66"/>
  <c r="N18" i="66" s="1"/>
  <c r="B19" i="66"/>
  <c r="I19" i="66"/>
  <c r="K19" i="66"/>
  <c r="L19" i="66" s="1"/>
  <c r="M19" i="66"/>
  <c r="N19" i="66" s="1"/>
  <c r="B20" i="66"/>
  <c r="K20" i="66"/>
  <c r="L20" i="66" s="1"/>
  <c r="O20" i="66" s="1"/>
  <c r="M20" i="66"/>
  <c r="N20" i="66" s="1"/>
  <c r="B21" i="66"/>
  <c r="L23" i="66"/>
  <c r="N23" i="66"/>
  <c r="L24" i="66"/>
  <c r="N24" i="66"/>
  <c r="L25" i="66"/>
  <c r="N25" i="66"/>
  <c r="L26" i="66"/>
  <c r="N26" i="66"/>
  <c r="L27" i="66"/>
  <c r="N27" i="66"/>
  <c r="L28" i="66"/>
  <c r="N28" i="66"/>
  <c r="L29" i="66"/>
  <c r="N29" i="66"/>
  <c r="L30" i="66"/>
  <c r="N30" i="66"/>
  <c r="L31" i="66"/>
  <c r="N31" i="66"/>
  <c r="L32" i="66"/>
  <c r="N32" i="66"/>
  <c r="L33" i="66"/>
  <c r="O33" i="66" s="1"/>
  <c r="N33" i="66"/>
  <c r="L34" i="66"/>
  <c r="N34" i="66"/>
  <c r="L35" i="66"/>
  <c r="N35" i="66"/>
  <c r="L36" i="66"/>
  <c r="N36" i="66"/>
  <c r="L37" i="66"/>
  <c r="N37" i="66"/>
  <c r="L38" i="66"/>
  <c r="N38" i="66"/>
  <c r="L39" i="66"/>
  <c r="N39" i="66"/>
  <c r="L40" i="66"/>
  <c r="N40" i="66"/>
  <c r="L41" i="66"/>
  <c r="N41" i="66"/>
  <c r="L42" i="66"/>
  <c r="N42" i="66"/>
  <c r="L43" i="66"/>
  <c r="N43" i="66"/>
  <c r="L44" i="66"/>
  <c r="N44" i="66"/>
  <c r="L45" i="66"/>
  <c r="N45" i="66"/>
  <c r="L46" i="66"/>
  <c r="N46" i="66"/>
  <c r="L47" i="66"/>
  <c r="N47" i="66"/>
  <c r="L48" i="66"/>
  <c r="N48" i="66"/>
  <c r="L49" i="66"/>
  <c r="N49" i="66"/>
  <c r="L50" i="66"/>
  <c r="N50" i="66"/>
  <c r="L51" i="66"/>
  <c r="N51" i="66"/>
  <c r="L52" i="66"/>
  <c r="N52" i="66"/>
  <c r="L53" i="66"/>
  <c r="N53" i="66"/>
  <c r="L54" i="66"/>
  <c r="N54" i="66"/>
  <c r="L55" i="66"/>
  <c r="N55" i="66"/>
  <c r="L56" i="66"/>
  <c r="N56" i="66"/>
  <c r="L57" i="66"/>
  <c r="N57" i="66"/>
  <c r="L58" i="66"/>
  <c r="N58" i="66"/>
  <c r="L59" i="66"/>
  <c r="N59" i="66"/>
  <c r="L60" i="66"/>
  <c r="N60" i="66"/>
  <c r="L61" i="66"/>
  <c r="N61" i="66"/>
  <c r="L62" i="66"/>
  <c r="N62" i="66"/>
  <c r="L63" i="66"/>
  <c r="N63" i="66"/>
  <c r="L64" i="66"/>
  <c r="N64" i="66"/>
  <c r="L65" i="66"/>
  <c r="N65" i="66"/>
  <c r="L66" i="66"/>
  <c r="N66" i="66"/>
  <c r="L67" i="66"/>
  <c r="N67" i="66"/>
  <c r="L68" i="66"/>
  <c r="N68" i="66"/>
  <c r="L69" i="66"/>
  <c r="N69" i="66"/>
  <c r="L70" i="66"/>
  <c r="N70" i="66"/>
  <c r="L71" i="66"/>
  <c r="N71" i="66"/>
  <c r="L72" i="66"/>
  <c r="N72" i="66"/>
  <c r="D89" i="66"/>
  <c r="D90" i="66"/>
  <c r="D91" i="66"/>
  <c r="J93" i="66"/>
  <c r="L93" i="66"/>
  <c r="D96" i="66"/>
  <c r="L99" i="66"/>
  <c r="M99" i="66"/>
  <c r="N99" i="66"/>
  <c r="O99" i="66" s="1"/>
  <c r="B100" i="66"/>
  <c r="J100" i="66"/>
  <c r="L100" i="66"/>
  <c r="M100" i="66"/>
  <c r="N100" i="66"/>
  <c r="O100" i="66"/>
  <c r="B101" i="66"/>
  <c r="L101" i="66"/>
  <c r="M101" i="66" s="1"/>
  <c r="N101" i="66"/>
  <c r="O101" i="66" s="1"/>
  <c r="B102" i="66"/>
  <c r="M103" i="66"/>
  <c r="O103" i="66"/>
  <c r="M104" i="66"/>
  <c r="P104" i="66" s="1"/>
  <c r="O104" i="66"/>
  <c r="M105" i="66"/>
  <c r="O105" i="66"/>
  <c r="P105" i="66" s="1"/>
  <c r="M106" i="66"/>
  <c r="P106" i="66" s="1"/>
  <c r="O106" i="66"/>
  <c r="M107" i="66"/>
  <c r="O107" i="66"/>
  <c r="M108" i="66"/>
  <c r="O108" i="66"/>
  <c r="M109" i="66"/>
  <c r="O109" i="66"/>
  <c r="P109" i="66" s="1"/>
  <c r="M110" i="66"/>
  <c r="P110" i="66" s="1"/>
  <c r="O110" i="66"/>
  <c r="M111" i="66"/>
  <c r="O111" i="66"/>
  <c r="M112" i="66"/>
  <c r="O112" i="66"/>
  <c r="M113" i="66"/>
  <c r="O113" i="66"/>
  <c r="P113" i="66" s="1"/>
  <c r="M114" i="66"/>
  <c r="O114" i="66"/>
  <c r="M115" i="66"/>
  <c r="O115" i="66"/>
  <c r="M116" i="66"/>
  <c r="O116" i="66"/>
  <c r="M117" i="66"/>
  <c r="O117" i="66"/>
  <c r="M118" i="66"/>
  <c r="O118" i="66"/>
  <c r="M119" i="66"/>
  <c r="O119" i="66"/>
  <c r="M120" i="66"/>
  <c r="P120" i="66" s="1"/>
  <c r="O120" i="66"/>
  <c r="M121" i="66"/>
  <c r="O121" i="66"/>
  <c r="M122" i="66"/>
  <c r="P122" i="66" s="1"/>
  <c r="O122" i="66"/>
  <c r="M123" i="66"/>
  <c r="O123" i="66"/>
  <c r="M124" i="66"/>
  <c r="P124" i="66" s="1"/>
  <c r="O124" i="66"/>
  <c r="M125" i="66"/>
  <c r="O125" i="66"/>
  <c r="M126" i="66"/>
  <c r="P126" i="66" s="1"/>
  <c r="O126" i="66"/>
  <c r="M127" i="66"/>
  <c r="O127" i="66"/>
  <c r="M128" i="66"/>
  <c r="O128" i="66"/>
  <c r="M129" i="66"/>
  <c r="O129" i="66"/>
  <c r="M130" i="66"/>
  <c r="P130" i="66" s="1"/>
  <c r="O130" i="66"/>
  <c r="M131" i="66"/>
  <c r="O131" i="66"/>
  <c r="P131" i="66"/>
  <c r="M132" i="66"/>
  <c r="O132" i="66"/>
  <c r="P132" i="66"/>
  <c r="M133" i="66"/>
  <c r="O133" i="66"/>
  <c r="P133" i="66"/>
  <c r="M134" i="66"/>
  <c r="O134" i="66"/>
  <c r="P134" i="66"/>
  <c r="M135" i="66"/>
  <c r="O135" i="66"/>
  <c r="P135" i="66"/>
  <c r="M136" i="66"/>
  <c r="O136" i="66"/>
  <c r="P136" i="66"/>
  <c r="M137" i="66"/>
  <c r="O137" i="66"/>
  <c r="P137" i="66"/>
  <c r="M138" i="66"/>
  <c r="O138" i="66"/>
  <c r="P138" i="66"/>
  <c r="M139" i="66"/>
  <c r="O139" i="66"/>
  <c r="P139" i="66"/>
  <c r="M140" i="66"/>
  <c r="O140" i="66"/>
  <c r="P140" i="66"/>
  <c r="M141" i="66"/>
  <c r="O141" i="66"/>
  <c r="P141" i="66"/>
  <c r="M142" i="66"/>
  <c r="O142" i="66"/>
  <c r="P142" i="66"/>
  <c r="M143" i="66"/>
  <c r="O143" i="66"/>
  <c r="P143" i="66"/>
  <c r="M144" i="66"/>
  <c r="O144" i="66"/>
  <c r="P144" i="66"/>
  <c r="M145" i="66"/>
  <c r="O145" i="66"/>
  <c r="P145" i="66"/>
  <c r="M146" i="66"/>
  <c r="O146" i="66"/>
  <c r="P146" i="66"/>
  <c r="M147" i="66"/>
  <c r="O147" i="66"/>
  <c r="P147" i="66"/>
  <c r="M148" i="66"/>
  <c r="O148" i="66"/>
  <c r="P148" i="66"/>
  <c r="M149" i="66"/>
  <c r="O149" i="66"/>
  <c r="P149" i="66"/>
  <c r="M150" i="66"/>
  <c r="O150" i="66"/>
  <c r="P150" i="66"/>
  <c r="M151" i="66"/>
  <c r="O151" i="66"/>
  <c r="P151" i="66"/>
  <c r="M152" i="66"/>
  <c r="O152" i="66"/>
  <c r="P152" i="66"/>
  <c r="M153" i="66"/>
  <c r="O153" i="66"/>
  <c r="P153" i="66"/>
  <c r="M154" i="66"/>
  <c r="O154" i="66"/>
  <c r="P154" i="66"/>
  <c r="P1" i="65"/>
  <c r="P83" i="65" s="1"/>
  <c r="D8" i="65"/>
  <c r="D90" i="65" s="1"/>
  <c r="I11" i="65"/>
  <c r="K11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7" i="65"/>
  <c r="L17" i="65" s="1"/>
  <c r="O17" i="65" s="1"/>
  <c r="M17" i="65"/>
  <c r="N17" i="65" s="1"/>
  <c r="B18" i="65"/>
  <c r="K18" i="65"/>
  <c r="L18" i="65" s="1"/>
  <c r="O18" i="65" s="1"/>
  <c r="M18" i="65"/>
  <c r="N18" i="65"/>
  <c r="B19" i="65"/>
  <c r="I19" i="65"/>
  <c r="K19" i="65"/>
  <c r="L19" i="65" s="1"/>
  <c r="M19" i="65"/>
  <c r="N19" i="65" s="1"/>
  <c r="B20" i="65"/>
  <c r="K20" i="65"/>
  <c r="L20" i="65" s="1"/>
  <c r="O20" i="65" s="1"/>
  <c r="M20" i="65"/>
  <c r="N20" i="65"/>
  <c r="B21" i="65"/>
  <c r="L23" i="65"/>
  <c r="N23" i="65"/>
  <c r="L24" i="65"/>
  <c r="N24" i="65"/>
  <c r="L25" i="65"/>
  <c r="N25" i="65"/>
  <c r="L26" i="65"/>
  <c r="N26" i="65"/>
  <c r="O26" i="65" s="1"/>
  <c r="L27" i="65"/>
  <c r="N27" i="65"/>
  <c r="L28" i="65"/>
  <c r="N28" i="65"/>
  <c r="L29" i="65"/>
  <c r="N29" i="65"/>
  <c r="L30" i="65"/>
  <c r="N30" i="65"/>
  <c r="L31" i="65"/>
  <c r="N31" i="65"/>
  <c r="L32" i="65"/>
  <c r="N32" i="65"/>
  <c r="L33" i="65"/>
  <c r="N33" i="65"/>
  <c r="L34" i="65"/>
  <c r="N34" i="65"/>
  <c r="L35" i="65"/>
  <c r="N35" i="65"/>
  <c r="O35" i="65" s="1"/>
  <c r="L36" i="65"/>
  <c r="N36" i="65"/>
  <c r="L37" i="65"/>
  <c r="N37" i="65"/>
  <c r="L38" i="65"/>
  <c r="N38" i="65"/>
  <c r="L39" i="65"/>
  <c r="N39" i="65"/>
  <c r="L40" i="65"/>
  <c r="N40" i="65"/>
  <c r="L41" i="65"/>
  <c r="N41" i="65"/>
  <c r="L42" i="65"/>
  <c r="N42" i="65"/>
  <c r="L43" i="65"/>
  <c r="N43" i="65"/>
  <c r="L44" i="65"/>
  <c r="N44" i="65"/>
  <c r="L45" i="65"/>
  <c r="N45" i="65"/>
  <c r="L46" i="65"/>
  <c r="N46" i="65"/>
  <c r="L47" i="65"/>
  <c r="N47" i="65"/>
  <c r="L48" i="65"/>
  <c r="N48" i="65"/>
  <c r="L49" i="65"/>
  <c r="N49" i="65"/>
  <c r="L50" i="65"/>
  <c r="N50" i="65"/>
  <c r="L51" i="65"/>
  <c r="N51" i="65"/>
  <c r="O51" i="65" s="1"/>
  <c r="L52" i="65"/>
  <c r="N52" i="65"/>
  <c r="L53" i="65"/>
  <c r="N53" i="65"/>
  <c r="L54" i="65"/>
  <c r="N54" i="65"/>
  <c r="L55" i="65"/>
  <c r="N55" i="65"/>
  <c r="L56" i="65"/>
  <c r="N56" i="65"/>
  <c r="L57" i="65"/>
  <c r="N57" i="65"/>
  <c r="L58" i="65"/>
  <c r="N58" i="65"/>
  <c r="L59" i="65"/>
  <c r="N59" i="65"/>
  <c r="L60" i="65"/>
  <c r="N60" i="65"/>
  <c r="L61" i="65"/>
  <c r="N61" i="65"/>
  <c r="L62" i="65"/>
  <c r="N62" i="65"/>
  <c r="L63" i="65"/>
  <c r="N63" i="65"/>
  <c r="L64" i="65"/>
  <c r="N64" i="65"/>
  <c r="L65" i="65"/>
  <c r="N65" i="65"/>
  <c r="L66" i="65"/>
  <c r="N66" i="65"/>
  <c r="L67" i="65"/>
  <c r="N67" i="65"/>
  <c r="L68" i="65"/>
  <c r="N68" i="65"/>
  <c r="L69" i="65"/>
  <c r="N69" i="65"/>
  <c r="L70" i="65"/>
  <c r="N70" i="65"/>
  <c r="L71" i="65"/>
  <c r="N71" i="65"/>
  <c r="L72" i="65"/>
  <c r="N72" i="65"/>
  <c r="D89" i="65"/>
  <c r="D91" i="65"/>
  <c r="J93" i="65"/>
  <c r="L93" i="65"/>
  <c r="D96" i="65"/>
  <c r="L99" i="65"/>
  <c r="M99" i="65"/>
  <c r="N99" i="65"/>
  <c r="O99" i="65" s="1"/>
  <c r="B100" i="65"/>
  <c r="J100" i="65"/>
  <c r="L100" i="65"/>
  <c r="M100" i="65"/>
  <c r="N100" i="65"/>
  <c r="O100" i="65" s="1"/>
  <c r="B101" i="65"/>
  <c r="L101" i="65"/>
  <c r="M101" i="65"/>
  <c r="N101" i="65"/>
  <c r="O101" i="65"/>
  <c r="P101" i="65"/>
  <c r="M103" i="65"/>
  <c r="O103" i="65"/>
  <c r="M104" i="65"/>
  <c r="O104" i="65"/>
  <c r="M105" i="65"/>
  <c r="O105" i="65"/>
  <c r="M106" i="65"/>
  <c r="P106" i="65" s="1"/>
  <c r="O106" i="65"/>
  <c r="M107" i="65"/>
  <c r="O107" i="65"/>
  <c r="M108" i="65"/>
  <c r="O108" i="65"/>
  <c r="M109" i="65"/>
  <c r="O109" i="65"/>
  <c r="M110" i="65"/>
  <c r="P110" i="65" s="1"/>
  <c r="O110" i="65"/>
  <c r="M111" i="65"/>
  <c r="O111" i="65"/>
  <c r="M112" i="65"/>
  <c r="O112" i="65"/>
  <c r="M113" i="65"/>
  <c r="O113" i="65"/>
  <c r="M114" i="65"/>
  <c r="P114" i="65" s="1"/>
  <c r="O114" i="65"/>
  <c r="M115" i="65"/>
  <c r="O115" i="65"/>
  <c r="M116" i="65"/>
  <c r="P116" i="65" s="1"/>
  <c r="O116" i="65"/>
  <c r="M117" i="65"/>
  <c r="O117" i="65"/>
  <c r="M118" i="65"/>
  <c r="P118" i="65" s="1"/>
  <c r="O118" i="65"/>
  <c r="M119" i="65"/>
  <c r="O119" i="65"/>
  <c r="M120" i="65"/>
  <c r="P120" i="65" s="1"/>
  <c r="O120" i="65"/>
  <c r="M121" i="65"/>
  <c r="O121" i="65"/>
  <c r="M122" i="65"/>
  <c r="P122" i="65" s="1"/>
  <c r="O122" i="65"/>
  <c r="M123" i="65"/>
  <c r="O123" i="65"/>
  <c r="M124" i="65"/>
  <c r="P124" i="65" s="1"/>
  <c r="O124" i="65"/>
  <c r="M125" i="65"/>
  <c r="O125" i="65"/>
  <c r="M126" i="65"/>
  <c r="P126" i="65" s="1"/>
  <c r="O126" i="65"/>
  <c r="M127" i="65"/>
  <c r="O127" i="65"/>
  <c r="M128" i="65"/>
  <c r="P128" i="65" s="1"/>
  <c r="O128" i="65"/>
  <c r="M129" i="65"/>
  <c r="O129" i="65"/>
  <c r="M130" i="65"/>
  <c r="O130" i="65"/>
  <c r="M131" i="65"/>
  <c r="O131" i="65"/>
  <c r="P131" i="65"/>
  <c r="M132" i="65"/>
  <c r="O132" i="65"/>
  <c r="P132" i="65"/>
  <c r="M133" i="65"/>
  <c r="O133" i="65"/>
  <c r="P133" i="65"/>
  <c r="M134" i="65"/>
  <c r="O134" i="65"/>
  <c r="P134" i="65"/>
  <c r="M135" i="65"/>
  <c r="O135" i="65"/>
  <c r="P135" i="65"/>
  <c r="M136" i="65"/>
  <c r="O136" i="65"/>
  <c r="P136" i="65"/>
  <c r="M137" i="65"/>
  <c r="O137" i="65"/>
  <c r="P137" i="65"/>
  <c r="M138" i="65"/>
  <c r="O138" i="65"/>
  <c r="P138" i="65"/>
  <c r="M139" i="65"/>
  <c r="O139" i="65"/>
  <c r="P139" i="65"/>
  <c r="M140" i="65"/>
  <c r="O140" i="65"/>
  <c r="P140" i="65"/>
  <c r="M141" i="65"/>
  <c r="O141" i="65"/>
  <c r="P141" i="65"/>
  <c r="M142" i="65"/>
  <c r="O142" i="65"/>
  <c r="P142" i="65"/>
  <c r="M143" i="65"/>
  <c r="O143" i="65"/>
  <c r="P143" i="65"/>
  <c r="M144" i="65"/>
  <c r="O144" i="65"/>
  <c r="P144" i="65"/>
  <c r="M145" i="65"/>
  <c r="O145" i="65"/>
  <c r="P145" i="65"/>
  <c r="M146" i="65"/>
  <c r="O146" i="65"/>
  <c r="P146" i="65"/>
  <c r="M147" i="65"/>
  <c r="O147" i="65"/>
  <c r="P147" i="65"/>
  <c r="M148" i="65"/>
  <c r="O148" i="65"/>
  <c r="P148" i="65"/>
  <c r="M149" i="65"/>
  <c r="O149" i="65"/>
  <c r="P149" i="65"/>
  <c r="M150" i="65"/>
  <c r="O150" i="65"/>
  <c r="P150" i="65"/>
  <c r="M151" i="65"/>
  <c r="O151" i="65"/>
  <c r="P151" i="65"/>
  <c r="M152" i="65"/>
  <c r="O152" i="65"/>
  <c r="P152" i="65"/>
  <c r="M153" i="65"/>
  <c r="O153" i="65"/>
  <c r="P153" i="65"/>
  <c r="M154" i="65"/>
  <c r="O154" i="65"/>
  <c r="P154" i="65"/>
  <c r="P1" i="64"/>
  <c r="P83" i="64" s="1"/>
  <c r="D8" i="64"/>
  <c r="D90" i="64"/>
  <c r="I11" i="64"/>
  <c r="K11" i="64"/>
  <c r="C17" i="64"/>
  <c r="C18" i="64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7" i="64"/>
  <c r="L17" i="64" s="1"/>
  <c r="M17" i="64"/>
  <c r="N17" i="64" s="1"/>
  <c r="B18" i="64"/>
  <c r="K18" i="64"/>
  <c r="L18" i="64" s="1"/>
  <c r="O18" i="64" s="1"/>
  <c r="M18" i="64"/>
  <c r="N18" i="64"/>
  <c r="B19" i="64"/>
  <c r="K19" i="64"/>
  <c r="L19" i="64" s="1"/>
  <c r="M19" i="64"/>
  <c r="N19" i="64" s="1"/>
  <c r="B20" i="64"/>
  <c r="I20" i="64"/>
  <c r="K20" i="64"/>
  <c r="L20" i="64" s="1"/>
  <c r="M20" i="64"/>
  <c r="N20" i="64" s="1"/>
  <c r="B21" i="64"/>
  <c r="K21" i="64"/>
  <c r="L21" i="64" s="1"/>
  <c r="M21" i="64"/>
  <c r="N21" i="64"/>
  <c r="B22" i="64"/>
  <c r="L24" i="64"/>
  <c r="N24" i="64"/>
  <c r="L25" i="64"/>
  <c r="N25" i="64"/>
  <c r="L26" i="64"/>
  <c r="N26" i="64"/>
  <c r="L27" i="64"/>
  <c r="N27" i="64"/>
  <c r="L28" i="64"/>
  <c r="N28" i="64"/>
  <c r="L29" i="64"/>
  <c r="N29" i="64"/>
  <c r="L30" i="64"/>
  <c r="N30" i="64"/>
  <c r="L31" i="64"/>
  <c r="N31" i="64"/>
  <c r="L32" i="64"/>
  <c r="N32" i="64"/>
  <c r="L33" i="64"/>
  <c r="N33" i="64"/>
  <c r="L34" i="64"/>
  <c r="N34" i="64"/>
  <c r="L35" i="64"/>
  <c r="N35" i="64"/>
  <c r="L36" i="64"/>
  <c r="N36" i="64"/>
  <c r="L37" i="64"/>
  <c r="N37" i="64"/>
  <c r="L38" i="64"/>
  <c r="N38" i="64"/>
  <c r="L39" i="64"/>
  <c r="N39" i="64"/>
  <c r="L40" i="64"/>
  <c r="N40" i="64"/>
  <c r="L41" i="64"/>
  <c r="N41" i="64"/>
  <c r="L42" i="64"/>
  <c r="N42" i="64"/>
  <c r="L43" i="64"/>
  <c r="N43" i="64"/>
  <c r="L44" i="64"/>
  <c r="N44" i="64"/>
  <c r="L45" i="64"/>
  <c r="N45" i="64"/>
  <c r="L46" i="64"/>
  <c r="N46" i="64"/>
  <c r="L47" i="64"/>
  <c r="N47" i="64"/>
  <c r="L48" i="64"/>
  <c r="N48" i="64"/>
  <c r="L49" i="64"/>
  <c r="N49" i="64"/>
  <c r="L50" i="64"/>
  <c r="N50" i="64"/>
  <c r="L51" i="64"/>
  <c r="N51" i="64"/>
  <c r="L52" i="64"/>
  <c r="N52" i="64"/>
  <c r="L53" i="64"/>
  <c r="N53" i="64"/>
  <c r="L54" i="64"/>
  <c r="N54" i="64"/>
  <c r="L55" i="64"/>
  <c r="N55" i="64"/>
  <c r="L56" i="64"/>
  <c r="N56" i="64"/>
  <c r="L57" i="64"/>
  <c r="N57" i="64"/>
  <c r="L58" i="64"/>
  <c r="N58" i="64"/>
  <c r="L59" i="64"/>
  <c r="N59" i="64"/>
  <c r="L60" i="64"/>
  <c r="N60" i="64"/>
  <c r="L61" i="64"/>
  <c r="N61" i="64"/>
  <c r="L62" i="64"/>
  <c r="N62" i="64"/>
  <c r="L63" i="64"/>
  <c r="N63" i="64"/>
  <c r="L64" i="64"/>
  <c r="N64" i="64"/>
  <c r="L65" i="64"/>
  <c r="N65" i="64"/>
  <c r="L66" i="64"/>
  <c r="N66" i="64"/>
  <c r="L67" i="64"/>
  <c r="N67" i="64"/>
  <c r="L68" i="64"/>
  <c r="N68" i="64"/>
  <c r="L69" i="64"/>
  <c r="N69" i="64"/>
  <c r="L70" i="64"/>
  <c r="N70" i="64"/>
  <c r="L71" i="64"/>
  <c r="N71" i="64"/>
  <c r="L72" i="64"/>
  <c r="N72" i="64"/>
  <c r="D89" i="64"/>
  <c r="D91" i="64"/>
  <c r="D92" i="64"/>
  <c r="B103" i="64" s="1"/>
  <c r="J93" i="64"/>
  <c r="L93" i="64"/>
  <c r="D96" i="64"/>
  <c r="L99" i="64"/>
  <c r="M99" i="64" s="1"/>
  <c r="N99" i="64"/>
  <c r="O99" i="64" s="1"/>
  <c r="B100" i="64"/>
  <c r="J100" i="64"/>
  <c r="L100" i="64"/>
  <c r="M100" i="64" s="1"/>
  <c r="N100" i="64"/>
  <c r="O100" i="64" s="1"/>
  <c r="B101" i="64"/>
  <c r="J101" i="64"/>
  <c r="L101" i="64"/>
  <c r="M101" i="64" s="1"/>
  <c r="N101" i="64"/>
  <c r="O101" i="64" s="1"/>
  <c r="B102" i="64"/>
  <c r="L102" i="64"/>
  <c r="M102" i="64"/>
  <c r="N102" i="64"/>
  <c r="O102" i="64"/>
  <c r="P102" i="64" s="1"/>
  <c r="M104" i="64"/>
  <c r="O104" i="64"/>
  <c r="M105" i="64"/>
  <c r="O105" i="64"/>
  <c r="M106" i="64"/>
  <c r="O106" i="64"/>
  <c r="M107" i="64"/>
  <c r="O107" i="64"/>
  <c r="M108" i="64"/>
  <c r="O108" i="64"/>
  <c r="M109" i="64"/>
  <c r="O109" i="64"/>
  <c r="M110" i="64"/>
  <c r="O110" i="64"/>
  <c r="M111" i="64"/>
  <c r="O111" i="64"/>
  <c r="M112" i="64"/>
  <c r="O112" i="64"/>
  <c r="M113" i="64"/>
  <c r="O113" i="64"/>
  <c r="M114" i="64"/>
  <c r="O114" i="64"/>
  <c r="M115" i="64"/>
  <c r="O115" i="64"/>
  <c r="M116" i="64"/>
  <c r="O116" i="64"/>
  <c r="M117" i="64"/>
  <c r="O117" i="64"/>
  <c r="M118" i="64"/>
  <c r="O118" i="64"/>
  <c r="M119" i="64"/>
  <c r="O119" i="64"/>
  <c r="M120" i="64"/>
  <c r="O120" i="64"/>
  <c r="M121" i="64"/>
  <c r="O121" i="64"/>
  <c r="M122" i="64"/>
  <c r="O122" i="64"/>
  <c r="M123" i="64"/>
  <c r="O123" i="64"/>
  <c r="M124" i="64"/>
  <c r="O124" i="64"/>
  <c r="M125" i="64"/>
  <c r="O125" i="64"/>
  <c r="M126" i="64"/>
  <c r="P126" i="64" s="1"/>
  <c r="O126" i="64"/>
  <c r="M127" i="64"/>
  <c r="O127" i="64"/>
  <c r="M128" i="64"/>
  <c r="P128" i="64" s="1"/>
  <c r="O128" i="64"/>
  <c r="M129" i="64"/>
  <c r="O129" i="64"/>
  <c r="M130" i="64"/>
  <c r="P130" i="64" s="1"/>
  <c r="O130" i="64"/>
  <c r="M131" i="64"/>
  <c r="O131" i="64"/>
  <c r="P131" i="64"/>
  <c r="M132" i="64"/>
  <c r="O132" i="64"/>
  <c r="P132" i="64"/>
  <c r="M133" i="64"/>
  <c r="O133" i="64"/>
  <c r="P133" i="64"/>
  <c r="M134" i="64"/>
  <c r="O134" i="64"/>
  <c r="P134" i="64"/>
  <c r="M135" i="64"/>
  <c r="O135" i="64"/>
  <c r="P135" i="64"/>
  <c r="M136" i="64"/>
  <c r="O136" i="64"/>
  <c r="P136" i="64"/>
  <c r="M137" i="64"/>
  <c r="O137" i="64"/>
  <c r="P137" i="64"/>
  <c r="M138" i="64"/>
  <c r="O138" i="64"/>
  <c r="P138" i="64"/>
  <c r="M139" i="64"/>
  <c r="O139" i="64"/>
  <c r="P139" i="64"/>
  <c r="M140" i="64"/>
  <c r="O140" i="64"/>
  <c r="P140" i="64"/>
  <c r="M141" i="64"/>
  <c r="O141" i="64"/>
  <c r="P141" i="64"/>
  <c r="M142" i="64"/>
  <c r="O142" i="64"/>
  <c r="P142" i="64"/>
  <c r="M143" i="64"/>
  <c r="O143" i="64"/>
  <c r="P143" i="64"/>
  <c r="M144" i="64"/>
  <c r="O144" i="64"/>
  <c r="P144" i="64"/>
  <c r="M145" i="64"/>
  <c r="O145" i="64"/>
  <c r="P145" i="64"/>
  <c r="M146" i="64"/>
  <c r="O146" i="64"/>
  <c r="P146" i="64"/>
  <c r="M147" i="64"/>
  <c r="O147" i="64"/>
  <c r="P147" i="64"/>
  <c r="M148" i="64"/>
  <c r="O148" i="64"/>
  <c r="P148" i="64"/>
  <c r="M149" i="64"/>
  <c r="O149" i="64"/>
  <c r="P149" i="64"/>
  <c r="M150" i="64"/>
  <c r="O150" i="64"/>
  <c r="P150" i="64"/>
  <c r="M151" i="64"/>
  <c r="O151" i="64"/>
  <c r="P151" i="64"/>
  <c r="M152" i="64"/>
  <c r="O152" i="64"/>
  <c r="P152" i="64"/>
  <c r="M153" i="64"/>
  <c r="O153" i="64"/>
  <c r="P153" i="64"/>
  <c r="M154" i="64"/>
  <c r="O154" i="64"/>
  <c r="P154" i="64"/>
  <c r="P1" i="60"/>
  <c r="P83" i="60" s="1"/>
  <c r="D8" i="60"/>
  <c r="D90" i="60" s="1"/>
  <c r="I11" i="60"/>
  <c r="K11" i="60"/>
  <c r="C17" i="60"/>
  <c r="C18" i="60" s="1"/>
  <c r="C19" i="60" s="1"/>
  <c r="C20" i="60" s="1"/>
  <c r="C21" i="60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K17" i="60"/>
  <c r="L17" i="60" s="1"/>
  <c r="M17" i="60"/>
  <c r="N17" i="60" s="1"/>
  <c r="B18" i="60"/>
  <c r="K18" i="60"/>
  <c r="L18" i="60"/>
  <c r="M18" i="60"/>
  <c r="N18" i="60"/>
  <c r="B19" i="60"/>
  <c r="K19" i="60"/>
  <c r="L19" i="60" s="1"/>
  <c r="M19" i="60"/>
  <c r="N19" i="60" s="1"/>
  <c r="B20" i="60"/>
  <c r="I20" i="60"/>
  <c r="K20" i="60"/>
  <c r="L20" i="60" s="1"/>
  <c r="M20" i="60"/>
  <c r="N20" i="60" s="1"/>
  <c r="B21" i="60"/>
  <c r="K21" i="60"/>
  <c r="L21" i="60" s="1"/>
  <c r="O21" i="60" s="1"/>
  <c r="M21" i="60"/>
  <c r="N21" i="60"/>
  <c r="B22" i="60"/>
  <c r="L24" i="60"/>
  <c r="N24" i="60"/>
  <c r="L25" i="60"/>
  <c r="N25" i="60"/>
  <c r="L26" i="60"/>
  <c r="N26" i="60"/>
  <c r="L27" i="60"/>
  <c r="N27" i="60"/>
  <c r="L28" i="60"/>
  <c r="N28" i="60"/>
  <c r="L29" i="60"/>
  <c r="N29" i="60"/>
  <c r="L30" i="60"/>
  <c r="N30" i="60"/>
  <c r="L31" i="60"/>
  <c r="N31" i="60"/>
  <c r="L32" i="60"/>
  <c r="N32" i="60"/>
  <c r="L33" i="60"/>
  <c r="N33" i="60"/>
  <c r="L34" i="60"/>
  <c r="N34" i="60"/>
  <c r="L35" i="60"/>
  <c r="N35" i="60"/>
  <c r="L36" i="60"/>
  <c r="N36" i="60"/>
  <c r="L37" i="60"/>
  <c r="N37" i="60"/>
  <c r="L38" i="60"/>
  <c r="N38" i="60"/>
  <c r="L39" i="60"/>
  <c r="N39" i="60"/>
  <c r="O39" i="60" s="1"/>
  <c r="L40" i="60"/>
  <c r="N40" i="60"/>
  <c r="L41" i="60"/>
  <c r="N41" i="60"/>
  <c r="L42" i="60"/>
  <c r="N42" i="60"/>
  <c r="L43" i="60"/>
  <c r="N43" i="60"/>
  <c r="L44" i="60"/>
  <c r="N44" i="60"/>
  <c r="L45" i="60"/>
  <c r="N45" i="60"/>
  <c r="L46" i="60"/>
  <c r="N46" i="60"/>
  <c r="L47" i="60"/>
  <c r="N47" i="60"/>
  <c r="L48" i="60"/>
  <c r="N48" i="60"/>
  <c r="L49" i="60"/>
  <c r="N49" i="60"/>
  <c r="L50" i="60"/>
  <c r="N50" i="60"/>
  <c r="L51" i="60"/>
  <c r="N51" i="60"/>
  <c r="L52" i="60"/>
  <c r="N52" i="60"/>
  <c r="L53" i="60"/>
  <c r="N53" i="60"/>
  <c r="O53" i="60" s="1"/>
  <c r="L54" i="60"/>
  <c r="N54" i="60"/>
  <c r="L55" i="60"/>
  <c r="N55" i="60"/>
  <c r="L56" i="60"/>
  <c r="N56" i="60"/>
  <c r="L57" i="60"/>
  <c r="N57" i="60"/>
  <c r="L58" i="60"/>
  <c r="N58" i="60"/>
  <c r="Q58" i="60"/>
  <c r="L59" i="60"/>
  <c r="N59" i="60"/>
  <c r="L60" i="60"/>
  <c r="N60" i="60"/>
  <c r="L61" i="60"/>
  <c r="N61" i="60"/>
  <c r="L62" i="60"/>
  <c r="N62" i="60"/>
  <c r="L63" i="60"/>
  <c r="N63" i="60"/>
  <c r="L64" i="60"/>
  <c r="N64" i="60"/>
  <c r="L65" i="60"/>
  <c r="N65" i="60"/>
  <c r="L66" i="60"/>
  <c r="N66" i="60"/>
  <c r="L67" i="60"/>
  <c r="N67" i="60"/>
  <c r="L68" i="60"/>
  <c r="N68" i="60"/>
  <c r="L69" i="60"/>
  <c r="N69" i="60"/>
  <c r="L70" i="60"/>
  <c r="N70" i="60"/>
  <c r="L71" i="60"/>
  <c r="N71" i="60"/>
  <c r="L72" i="60"/>
  <c r="N72" i="60"/>
  <c r="D89" i="60"/>
  <c r="D91" i="60"/>
  <c r="D92" i="60"/>
  <c r="J93" i="60"/>
  <c r="L93" i="60"/>
  <c r="D94" i="60"/>
  <c r="D96" i="60"/>
  <c r="C99" i="60"/>
  <c r="C100" i="60"/>
  <c r="C101" i="60"/>
  <c r="C102" i="60" s="1"/>
  <c r="C103" i="60" s="1"/>
  <c r="C104" i="60" s="1"/>
  <c r="C105" i="60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L99" i="60"/>
  <c r="M99" i="60" s="1"/>
  <c r="N99" i="60"/>
  <c r="O99" i="60" s="1"/>
  <c r="P99" i="60" s="1"/>
  <c r="B100" i="60"/>
  <c r="L100" i="60"/>
  <c r="M100" i="60" s="1"/>
  <c r="N100" i="60"/>
  <c r="O100" i="60" s="1"/>
  <c r="B101" i="60"/>
  <c r="J101" i="60"/>
  <c r="L101" i="60"/>
  <c r="M101" i="60"/>
  <c r="N101" i="60"/>
  <c r="O101" i="60" s="1"/>
  <c r="B102" i="60"/>
  <c r="L102" i="60"/>
  <c r="M102" i="60"/>
  <c r="N102" i="60"/>
  <c r="O102" i="60" s="1"/>
  <c r="B103" i="60"/>
  <c r="M104" i="60"/>
  <c r="O104" i="60"/>
  <c r="M105" i="60"/>
  <c r="O105" i="60"/>
  <c r="P105" i="60" s="1"/>
  <c r="M106" i="60"/>
  <c r="O106" i="60"/>
  <c r="M107" i="60"/>
  <c r="O107" i="60"/>
  <c r="P107" i="60" s="1"/>
  <c r="M108" i="60"/>
  <c r="O108" i="60"/>
  <c r="M109" i="60"/>
  <c r="O109" i="60"/>
  <c r="P109" i="60" s="1"/>
  <c r="M110" i="60"/>
  <c r="O110" i="60"/>
  <c r="M111" i="60"/>
  <c r="O111" i="60"/>
  <c r="P111" i="60" s="1"/>
  <c r="M112" i="60"/>
  <c r="O112" i="60"/>
  <c r="M113" i="60"/>
  <c r="O113" i="60"/>
  <c r="M114" i="60"/>
  <c r="O114" i="60"/>
  <c r="M115" i="60"/>
  <c r="O115" i="60"/>
  <c r="M116" i="60"/>
  <c r="O116" i="60"/>
  <c r="M117" i="60"/>
  <c r="O117" i="60"/>
  <c r="P117" i="60" s="1"/>
  <c r="M118" i="60"/>
  <c r="O118" i="60"/>
  <c r="M119" i="60"/>
  <c r="O119" i="60"/>
  <c r="M120" i="60"/>
  <c r="O120" i="60"/>
  <c r="M121" i="60"/>
  <c r="O121" i="60"/>
  <c r="P121" i="60" s="1"/>
  <c r="M122" i="60"/>
  <c r="O122" i="60"/>
  <c r="M123" i="60"/>
  <c r="O123" i="60"/>
  <c r="P123" i="60" s="1"/>
  <c r="M124" i="60"/>
  <c r="O124" i="60"/>
  <c r="M125" i="60"/>
  <c r="O125" i="60"/>
  <c r="P125" i="60" s="1"/>
  <c r="M126" i="60"/>
  <c r="O126" i="60"/>
  <c r="M127" i="60"/>
  <c r="O127" i="60"/>
  <c r="P127" i="60" s="1"/>
  <c r="M128" i="60"/>
  <c r="O128" i="60"/>
  <c r="M129" i="60"/>
  <c r="O129" i="60"/>
  <c r="M130" i="60"/>
  <c r="O130" i="60"/>
  <c r="M131" i="60"/>
  <c r="O131" i="60"/>
  <c r="P131" i="60"/>
  <c r="M132" i="60"/>
  <c r="O132" i="60"/>
  <c r="P132" i="60"/>
  <c r="M133" i="60"/>
  <c r="O133" i="60"/>
  <c r="P133" i="60"/>
  <c r="M134" i="60"/>
  <c r="O134" i="60"/>
  <c r="P134" i="60"/>
  <c r="M135" i="60"/>
  <c r="O135" i="60"/>
  <c r="P135" i="60"/>
  <c r="M136" i="60"/>
  <c r="O136" i="60"/>
  <c r="P136" i="60"/>
  <c r="M137" i="60"/>
  <c r="O137" i="60"/>
  <c r="P137" i="60"/>
  <c r="M138" i="60"/>
  <c r="O138" i="60"/>
  <c r="P138" i="60"/>
  <c r="M139" i="60"/>
  <c r="O139" i="60"/>
  <c r="P139" i="60"/>
  <c r="M140" i="60"/>
  <c r="O140" i="60"/>
  <c r="P140" i="60"/>
  <c r="M141" i="60"/>
  <c r="O141" i="60"/>
  <c r="P141" i="60"/>
  <c r="M142" i="60"/>
  <c r="O142" i="60"/>
  <c r="P142" i="60"/>
  <c r="M143" i="60"/>
  <c r="O143" i="60"/>
  <c r="P143" i="60"/>
  <c r="M144" i="60"/>
  <c r="O144" i="60"/>
  <c r="P144" i="60"/>
  <c r="M145" i="60"/>
  <c r="O145" i="60"/>
  <c r="P145" i="60"/>
  <c r="M146" i="60"/>
  <c r="O146" i="60"/>
  <c r="P146" i="60"/>
  <c r="M147" i="60"/>
  <c r="O147" i="60"/>
  <c r="P147" i="60"/>
  <c r="M148" i="60"/>
  <c r="O148" i="60"/>
  <c r="P148" i="60"/>
  <c r="M149" i="60"/>
  <c r="O149" i="60"/>
  <c r="P149" i="60"/>
  <c r="M150" i="60"/>
  <c r="O150" i="60"/>
  <c r="P150" i="60"/>
  <c r="M151" i="60"/>
  <c r="O151" i="60"/>
  <c r="P151" i="60"/>
  <c r="M152" i="60"/>
  <c r="O152" i="60"/>
  <c r="P152" i="60"/>
  <c r="M153" i="60"/>
  <c r="O153" i="60"/>
  <c r="P153" i="60"/>
  <c r="M154" i="60"/>
  <c r="O154" i="60"/>
  <c r="P154" i="60"/>
  <c r="P1" i="62"/>
  <c r="P83" i="62" s="1"/>
  <c r="D8" i="62"/>
  <c r="D90" i="62"/>
  <c r="I11" i="62"/>
  <c r="K11" i="62"/>
  <c r="C17" i="62"/>
  <c r="C18" i="62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7" i="62"/>
  <c r="L17" i="62" s="1"/>
  <c r="M17" i="62"/>
  <c r="N17" i="62" s="1"/>
  <c r="B18" i="62"/>
  <c r="K18" i="62"/>
  <c r="L18" i="62"/>
  <c r="M18" i="62"/>
  <c r="N18" i="62" s="1"/>
  <c r="O18" i="62" s="1"/>
  <c r="B19" i="62"/>
  <c r="K19" i="62"/>
  <c r="L19" i="62" s="1"/>
  <c r="M19" i="62"/>
  <c r="N19" i="62" s="1"/>
  <c r="B20" i="62"/>
  <c r="I20" i="62"/>
  <c r="K20" i="62"/>
  <c r="L20" i="62" s="1"/>
  <c r="M20" i="62"/>
  <c r="N20" i="62" s="1"/>
  <c r="O20" i="62" s="1"/>
  <c r="B21" i="62"/>
  <c r="K21" i="62"/>
  <c r="L21" i="62" s="1"/>
  <c r="M21" i="62"/>
  <c r="N21" i="62" s="1"/>
  <c r="B22" i="62"/>
  <c r="L24" i="62"/>
  <c r="N24" i="62"/>
  <c r="L25" i="62"/>
  <c r="N25" i="62"/>
  <c r="L26" i="62"/>
  <c r="N26" i="62"/>
  <c r="L27" i="62"/>
  <c r="N27" i="62"/>
  <c r="L28" i="62"/>
  <c r="N28" i="62"/>
  <c r="L29" i="62"/>
  <c r="N29" i="62"/>
  <c r="L30" i="62"/>
  <c r="N30" i="62"/>
  <c r="L31" i="62"/>
  <c r="N31" i="62"/>
  <c r="L32" i="62"/>
  <c r="N32" i="62"/>
  <c r="L33" i="62"/>
  <c r="N33" i="62"/>
  <c r="L34" i="62"/>
  <c r="N34" i="62"/>
  <c r="L35" i="62"/>
  <c r="N35" i="62"/>
  <c r="L36" i="62"/>
  <c r="N36" i="62"/>
  <c r="L37" i="62"/>
  <c r="N37" i="62"/>
  <c r="L38" i="62"/>
  <c r="N38" i="62"/>
  <c r="L39" i="62"/>
  <c r="N39" i="62"/>
  <c r="L40" i="62"/>
  <c r="N40" i="62"/>
  <c r="L41" i="62"/>
  <c r="N41" i="62"/>
  <c r="L42" i="62"/>
  <c r="N42" i="62"/>
  <c r="L43" i="62"/>
  <c r="N43" i="62"/>
  <c r="L44" i="62"/>
  <c r="N44" i="62"/>
  <c r="L45" i="62"/>
  <c r="N45" i="62"/>
  <c r="L46" i="62"/>
  <c r="N46" i="62"/>
  <c r="L47" i="62"/>
  <c r="N47" i="62"/>
  <c r="L48" i="62"/>
  <c r="N48" i="62"/>
  <c r="L49" i="62"/>
  <c r="N49" i="62"/>
  <c r="L50" i="62"/>
  <c r="N50" i="62"/>
  <c r="L51" i="62"/>
  <c r="N51" i="62"/>
  <c r="L52" i="62"/>
  <c r="N52" i="62"/>
  <c r="L53" i="62"/>
  <c r="N53" i="62"/>
  <c r="L54" i="62"/>
  <c r="N54" i="62"/>
  <c r="L55" i="62"/>
  <c r="N55" i="62"/>
  <c r="L56" i="62"/>
  <c r="N56" i="62"/>
  <c r="L57" i="62"/>
  <c r="N57" i="62"/>
  <c r="L58" i="62"/>
  <c r="N58" i="62"/>
  <c r="Q58" i="62"/>
  <c r="L59" i="62"/>
  <c r="N59" i="62"/>
  <c r="O59" i="62" s="1"/>
  <c r="L60" i="62"/>
  <c r="N60" i="62"/>
  <c r="L61" i="62"/>
  <c r="N61" i="62"/>
  <c r="O61" i="62" s="1"/>
  <c r="L62" i="62"/>
  <c r="N62" i="62"/>
  <c r="L63" i="62"/>
  <c r="N63" i="62"/>
  <c r="O63" i="62" s="1"/>
  <c r="L64" i="62"/>
  <c r="N64" i="62"/>
  <c r="L65" i="62"/>
  <c r="N65" i="62"/>
  <c r="O65" i="62" s="1"/>
  <c r="L66" i="62"/>
  <c r="N66" i="62"/>
  <c r="L67" i="62"/>
  <c r="N67" i="62"/>
  <c r="L68" i="62"/>
  <c r="N68" i="62"/>
  <c r="L69" i="62"/>
  <c r="N69" i="62"/>
  <c r="O69" i="62" s="1"/>
  <c r="L70" i="62"/>
  <c r="N70" i="62"/>
  <c r="L71" i="62"/>
  <c r="N71" i="62"/>
  <c r="O71" i="62" s="1"/>
  <c r="L72" i="62"/>
  <c r="N72" i="62"/>
  <c r="D89" i="62"/>
  <c r="D91" i="62"/>
  <c r="D92" i="62"/>
  <c r="J93" i="62"/>
  <c r="L93" i="62"/>
  <c r="D94" i="62"/>
  <c r="D96" i="62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L99" i="62"/>
  <c r="M99" i="62" s="1"/>
  <c r="N99" i="62"/>
  <c r="O99" i="62" s="1"/>
  <c r="B100" i="62"/>
  <c r="L100" i="62"/>
  <c r="M100" i="62" s="1"/>
  <c r="N100" i="62"/>
  <c r="O100" i="62"/>
  <c r="B101" i="62"/>
  <c r="J101" i="62"/>
  <c r="L101" i="62"/>
  <c r="M101" i="62"/>
  <c r="N101" i="62"/>
  <c r="O101" i="62" s="1"/>
  <c r="B102" i="62"/>
  <c r="L102" i="62"/>
  <c r="M102" i="62" s="1"/>
  <c r="N102" i="62"/>
  <c r="O102" i="62" s="1"/>
  <c r="B103" i="62"/>
  <c r="M104" i="62"/>
  <c r="O104" i="62"/>
  <c r="M105" i="62"/>
  <c r="O105" i="62"/>
  <c r="P105" i="62" s="1"/>
  <c r="M106" i="62"/>
  <c r="P106" i="62" s="1"/>
  <c r="O106" i="62"/>
  <c r="M107" i="62"/>
  <c r="O107" i="62"/>
  <c r="M108" i="62"/>
  <c r="O108" i="62"/>
  <c r="M109" i="62"/>
  <c r="O109" i="62"/>
  <c r="P109" i="62" s="1"/>
  <c r="M110" i="62"/>
  <c r="P110" i="62" s="1"/>
  <c r="O110" i="62"/>
  <c r="M111" i="62"/>
  <c r="O111" i="62"/>
  <c r="M112" i="62"/>
  <c r="O112" i="62"/>
  <c r="M113" i="62"/>
  <c r="O113" i="62"/>
  <c r="P113" i="62" s="1"/>
  <c r="M114" i="62"/>
  <c r="O114" i="62"/>
  <c r="M115" i="62"/>
  <c r="O115" i="62"/>
  <c r="P115" i="62" s="1"/>
  <c r="M116" i="62"/>
  <c r="O116" i="62"/>
  <c r="M117" i="62"/>
  <c r="O117" i="62"/>
  <c r="P117" i="62" s="1"/>
  <c r="M118" i="62"/>
  <c r="O118" i="62"/>
  <c r="M119" i="62"/>
  <c r="O119" i="62"/>
  <c r="P119" i="62" s="1"/>
  <c r="M120" i="62"/>
  <c r="P120" i="62" s="1"/>
  <c r="O120" i="62"/>
  <c r="M121" i="62"/>
  <c r="O121" i="62"/>
  <c r="P121" i="62" s="1"/>
  <c r="M122" i="62"/>
  <c r="P122" i="62" s="1"/>
  <c r="O122" i="62"/>
  <c r="M123" i="62"/>
  <c r="O123" i="62"/>
  <c r="M124" i="62"/>
  <c r="O124" i="62"/>
  <c r="M125" i="62"/>
  <c r="O125" i="62"/>
  <c r="P125" i="62" s="1"/>
  <c r="M126" i="62"/>
  <c r="O126" i="62"/>
  <c r="M127" i="62"/>
  <c r="O127" i="62"/>
  <c r="P127" i="62" s="1"/>
  <c r="M128" i="62"/>
  <c r="O128" i="62"/>
  <c r="M129" i="62"/>
  <c r="O129" i="62"/>
  <c r="M130" i="62"/>
  <c r="P130" i="62" s="1"/>
  <c r="O130" i="62"/>
  <c r="M131" i="62"/>
  <c r="O131" i="62"/>
  <c r="P131" i="62"/>
  <c r="M132" i="62"/>
  <c r="O132" i="62"/>
  <c r="P132" i="62"/>
  <c r="M133" i="62"/>
  <c r="O133" i="62"/>
  <c r="P133" i="62"/>
  <c r="M134" i="62"/>
  <c r="O134" i="62"/>
  <c r="P134" i="62"/>
  <c r="M135" i="62"/>
  <c r="O135" i="62"/>
  <c r="P135" i="62"/>
  <c r="M136" i="62"/>
  <c r="O136" i="62"/>
  <c r="P136" i="62"/>
  <c r="M137" i="62"/>
  <c r="O137" i="62"/>
  <c r="P137" i="62"/>
  <c r="M138" i="62"/>
  <c r="O138" i="62"/>
  <c r="P138" i="62"/>
  <c r="M139" i="62"/>
  <c r="O139" i="62"/>
  <c r="P139" i="62"/>
  <c r="M140" i="62"/>
  <c r="O140" i="62"/>
  <c r="P140" i="62"/>
  <c r="M141" i="62"/>
  <c r="O141" i="62"/>
  <c r="P141" i="62"/>
  <c r="M142" i="62"/>
  <c r="O142" i="62"/>
  <c r="P142" i="62"/>
  <c r="M143" i="62"/>
  <c r="O143" i="62"/>
  <c r="P143" i="62"/>
  <c r="M144" i="62"/>
  <c r="O144" i="62"/>
  <c r="P144" i="62"/>
  <c r="M145" i="62"/>
  <c r="O145" i="62"/>
  <c r="P145" i="62"/>
  <c r="M146" i="62"/>
  <c r="O146" i="62"/>
  <c r="P146" i="62"/>
  <c r="M147" i="62"/>
  <c r="O147" i="62"/>
  <c r="P147" i="62"/>
  <c r="M148" i="62"/>
  <c r="O148" i="62"/>
  <c r="P148" i="62"/>
  <c r="M149" i="62"/>
  <c r="O149" i="62"/>
  <c r="P149" i="62"/>
  <c r="M150" i="62"/>
  <c r="O150" i="62"/>
  <c r="P150" i="62"/>
  <c r="M151" i="62"/>
  <c r="O151" i="62"/>
  <c r="P151" i="62"/>
  <c r="M152" i="62"/>
  <c r="O152" i="62"/>
  <c r="P152" i="62"/>
  <c r="M153" i="62"/>
  <c r="O153" i="62"/>
  <c r="P153" i="62"/>
  <c r="M154" i="62"/>
  <c r="O154" i="62"/>
  <c r="P154" i="62"/>
  <c r="P1" i="63"/>
  <c r="P83" i="63" s="1"/>
  <c r="D8" i="63"/>
  <c r="D90" i="63" s="1"/>
  <c r="I11" i="63"/>
  <c r="K11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7" i="63"/>
  <c r="L17" i="63" s="1"/>
  <c r="M17" i="63"/>
  <c r="N17" i="63" s="1"/>
  <c r="O17" i="63" s="1"/>
  <c r="B18" i="63"/>
  <c r="K18" i="63"/>
  <c r="L18" i="63" s="1"/>
  <c r="O18" i="63" s="1"/>
  <c r="M18" i="63"/>
  <c r="N18" i="63"/>
  <c r="B19" i="63"/>
  <c r="K19" i="63"/>
  <c r="L19" i="63" s="1"/>
  <c r="O19" i="63" s="1"/>
  <c r="M19" i="63"/>
  <c r="N19" i="63" s="1"/>
  <c r="B20" i="63"/>
  <c r="I20" i="63"/>
  <c r="K20" i="63"/>
  <c r="L20" i="63" s="1"/>
  <c r="M20" i="63"/>
  <c r="N20" i="63" s="1"/>
  <c r="O20" i="63" s="1"/>
  <c r="B21" i="63"/>
  <c r="K21" i="63"/>
  <c r="L21" i="63"/>
  <c r="M21" i="63"/>
  <c r="N21" i="63" s="1"/>
  <c r="O21" i="63" s="1"/>
  <c r="B22" i="63"/>
  <c r="L24" i="63"/>
  <c r="N24" i="63"/>
  <c r="L25" i="63"/>
  <c r="N25" i="63"/>
  <c r="L26" i="63"/>
  <c r="N26" i="63"/>
  <c r="L27" i="63"/>
  <c r="N27" i="63"/>
  <c r="L28" i="63"/>
  <c r="N28" i="63"/>
  <c r="L29" i="63"/>
  <c r="N29" i="63"/>
  <c r="L30" i="63"/>
  <c r="N30" i="63"/>
  <c r="L31" i="63"/>
  <c r="N31" i="63"/>
  <c r="L32" i="63"/>
  <c r="N32" i="63"/>
  <c r="L33" i="63"/>
  <c r="N33" i="63"/>
  <c r="L34" i="63"/>
  <c r="N34" i="63"/>
  <c r="L35" i="63"/>
  <c r="N35" i="63"/>
  <c r="L36" i="63"/>
  <c r="N36" i="63"/>
  <c r="L37" i="63"/>
  <c r="N37" i="63"/>
  <c r="L38" i="63"/>
  <c r="N38" i="63"/>
  <c r="L39" i="63"/>
  <c r="N39" i="63"/>
  <c r="L40" i="63"/>
  <c r="N40" i="63"/>
  <c r="L41" i="63"/>
  <c r="N41" i="63"/>
  <c r="L42" i="63"/>
  <c r="N42" i="63"/>
  <c r="L43" i="63"/>
  <c r="N43" i="63"/>
  <c r="L44" i="63"/>
  <c r="N44" i="63"/>
  <c r="L45" i="63"/>
  <c r="N45" i="63"/>
  <c r="L46" i="63"/>
  <c r="N46" i="63"/>
  <c r="L47" i="63"/>
  <c r="N47" i="63"/>
  <c r="L48" i="63"/>
  <c r="N48" i="63"/>
  <c r="L49" i="63"/>
  <c r="N49" i="63"/>
  <c r="L50" i="63"/>
  <c r="N50" i="63"/>
  <c r="L51" i="63"/>
  <c r="N51" i="63"/>
  <c r="L52" i="63"/>
  <c r="N52" i="63"/>
  <c r="L53" i="63"/>
  <c r="N53" i="63"/>
  <c r="L54" i="63"/>
  <c r="N54" i="63"/>
  <c r="L55" i="63"/>
  <c r="N55" i="63"/>
  <c r="L56" i="63"/>
  <c r="N56" i="63"/>
  <c r="L57" i="63"/>
  <c r="N57" i="63"/>
  <c r="L58" i="63"/>
  <c r="N58" i="63"/>
  <c r="Q58" i="63"/>
  <c r="L59" i="63"/>
  <c r="N59" i="63"/>
  <c r="O59" i="63" s="1"/>
  <c r="L60" i="63"/>
  <c r="N60" i="63"/>
  <c r="L61" i="63"/>
  <c r="N61" i="63"/>
  <c r="O61" i="63" s="1"/>
  <c r="L62" i="63"/>
  <c r="N62" i="63"/>
  <c r="L63" i="63"/>
  <c r="N63" i="63"/>
  <c r="O63" i="63" s="1"/>
  <c r="L64" i="63"/>
  <c r="N64" i="63"/>
  <c r="L65" i="63"/>
  <c r="N65" i="63"/>
  <c r="L66" i="63"/>
  <c r="N66" i="63"/>
  <c r="L67" i="63"/>
  <c r="N67" i="63"/>
  <c r="L68" i="63"/>
  <c r="N68" i="63"/>
  <c r="L69" i="63"/>
  <c r="N69" i="63"/>
  <c r="O69" i="63" s="1"/>
  <c r="L70" i="63"/>
  <c r="N70" i="63"/>
  <c r="L71" i="63"/>
  <c r="N71" i="63"/>
  <c r="L72" i="63"/>
  <c r="N72" i="63"/>
  <c r="D89" i="63"/>
  <c r="D91" i="63"/>
  <c r="D92" i="63"/>
  <c r="J93" i="63"/>
  <c r="L93" i="63"/>
  <c r="D94" i="63"/>
  <c r="D96" i="63"/>
  <c r="C99" i="63"/>
  <c r="C100" i="63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L99" i="63"/>
  <c r="M99" i="63"/>
  <c r="N99" i="63"/>
  <c r="O99" i="63"/>
  <c r="B100" i="63"/>
  <c r="L100" i="63"/>
  <c r="M100" i="63" s="1"/>
  <c r="N100" i="63"/>
  <c r="O100" i="63" s="1"/>
  <c r="B101" i="63"/>
  <c r="J101" i="63"/>
  <c r="L101" i="63"/>
  <c r="M101" i="63"/>
  <c r="N101" i="63"/>
  <c r="O101" i="63" s="1"/>
  <c r="B102" i="63"/>
  <c r="L102" i="63"/>
  <c r="M102" i="63"/>
  <c r="N102" i="63"/>
  <c r="O102" i="63" s="1"/>
  <c r="P102" i="63" s="1"/>
  <c r="M104" i="63"/>
  <c r="O104" i="63"/>
  <c r="P104" i="63" s="1"/>
  <c r="M105" i="63"/>
  <c r="O105" i="63"/>
  <c r="M106" i="63"/>
  <c r="O106" i="63"/>
  <c r="P106" i="63" s="1"/>
  <c r="M107" i="63"/>
  <c r="O107" i="63"/>
  <c r="M108" i="63"/>
  <c r="O108" i="63"/>
  <c r="P108" i="63" s="1"/>
  <c r="M109" i="63"/>
  <c r="O109" i="63"/>
  <c r="M110" i="63"/>
  <c r="O110" i="63"/>
  <c r="P110" i="63" s="1"/>
  <c r="M111" i="63"/>
  <c r="O111" i="63"/>
  <c r="M112" i="63"/>
  <c r="O112" i="63"/>
  <c r="P112" i="63" s="1"/>
  <c r="M113" i="63"/>
  <c r="O113" i="63"/>
  <c r="M114" i="63"/>
  <c r="O114" i="63"/>
  <c r="P114" i="63" s="1"/>
  <c r="M115" i="63"/>
  <c r="P115" i="63" s="1"/>
  <c r="O115" i="63"/>
  <c r="M116" i="63"/>
  <c r="O116" i="63"/>
  <c r="P116" i="63" s="1"/>
  <c r="M117" i="63"/>
  <c r="P117" i="63" s="1"/>
  <c r="O117" i="63"/>
  <c r="M118" i="63"/>
  <c r="O118" i="63"/>
  <c r="P118" i="63" s="1"/>
  <c r="M119" i="63"/>
  <c r="P119" i="63" s="1"/>
  <c r="O119" i="63"/>
  <c r="M120" i="63"/>
  <c r="O120" i="63"/>
  <c r="P120" i="63" s="1"/>
  <c r="M121" i="63"/>
  <c r="O121" i="63"/>
  <c r="M122" i="63"/>
  <c r="O122" i="63"/>
  <c r="P122" i="63" s="1"/>
  <c r="M123" i="63"/>
  <c r="O123" i="63"/>
  <c r="M124" i="63"/>
  <c r="O124" i="63"/>
  <c r="P124" i="63" s="1"/>
  <c r="M125" i="63"/>
  <c r="O125" i="63"/>
  <c r="M126" i="63"/>
  <c r="O126" i="63"/>
  <c r="P126" i="63" s="1"/>
  <c r="M127" i="63"/>
  <c r="O127" i="63"/>
  <c r="M128" i="63"/>
  <c r="O128" i="63"/>
  <c r="P128" i="63" s="1"/>
  <c r="M129" i="63"/>
  <c r="O129" i="63"/>
  <c r="M130" i="63"/>
  <c r="O130" i="63"/>
  <c r="P130" i="63" s="1"/>
  <c r="M131" i="63"/>
  <c r="O131" i="63"/>
  <c r="P131" i="63"/>
  <c r="M132" i="63"/>
  <c r="O132" i="63"/>
  <c r="P132" i="63"/>
  <c r="M133" i="63"/>
  <c r="O133" i="63"/>
  <c r="P133" i="63"/>
  <c r="M134" i="63"/>
  <c r="O134" i="63"/>
  <c r="P134" i="63"/>
  <c r="M135" i="63"/>
  <c r="O135" i="63"/>
  <c r="P135" i="63"/>
  <c r="M136" i="63"/>
  <c r="O136" i="63"/>
  <c r="P136" i="63"/>
  <c r="M137" i="63"/>
  <c r="O137" i="63"/>
  <c r="P137" i="63"/>
  <c r="M138" i="63"/>
  <c r="O138" i="63"/>
  <c r="P138" i="63"/>
  <c r="M139" i="63"/>
  <c r="O139" i="63"/>
  <c r="P139" i="63"/>
  <c r="M140" i="63"/>
  <c r="O140" i="63"/>
  <c r="P140" i="63"/>
  <c r="M141" i="63"/>
  <c r="O141" i="63"/>
  <c r="P141" i="63"/>
  <c r="M142" i="63"/>
  <c r="O142" i="63"/>
  <c r="P142" i="63"/>
  <c r="M143" i="63"/>
  <c r="O143" i="63"/>
  <c r="P143" i="63"/>
  <c r="M144" i="63"/>
  <c r="O144" i="63"/>
  <c r="P144" i="63"/>
  <c r="M145" i="63"/>
  <c r="O145" i="63"/>
  <c r="P145" i="63"/>
  <c r="M146" i="63"/>
  <c r="O146" i="63"/>
  <c r="P146" i="63"/>
  <c r="M147" i="63"/>
  <c r="O147" i="63"/>
  <c r="P147" i="63"/>
  <c r="M148" i="63"/>
  <c r="O148" i="63"/>
  <c r="P148" i="63"/>
  <c r="M149" i="63"/>
  <c r="O149" i="63"/>
  <c r="P149" i="63"/>
  <c r="M150" i="63"/>
  <c r="O150" i="63"/>
  <c r="P150" i="63"/>
  <c r="M151" i="63"/>
  <c r="O151" i="63"/>
  <c r="P151" i="63"/>
  <c r="M152" i="63"/>
  <c r="O152" i="63"/>
  <c r="P152" i="63"/>
  <c r="M153" i="63"/>
  <c r="O153" i="63"/>
  <c r="P153" i="63"/>
  <c r="M154" i="63"/>
  <c r="O154" i="63"/>
  <c r="P154" i="63"/>
  <c r="P1" i="61"/>
  <c r="P83" i="61" s="1"/>
  <c r="D8" i="61"/>
  <c r="I11" i="61"/>
  <c r="K11" i="61"/>
  <c r="C17" i="61"/>
  <c r="C18" i="61" s="1"/>
  <c r="C19" i="61" s="1"/>
  <c r="C20" i="61" s="1"/>
  <c r="C21" i="61" s="1"/>
  <c r="C22" i="61" s="1"/>
  <c r="C23" i="61" s="1"/>
  <c r="C24" i="61" s="1"/>
  <c r="C25" i="6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7" i="61"/>
  <c r="L17" i="61" s="1"/>
  <c r="O17" i="61" s="1"/>
  <c r="M17" i="61"/>
  <c r="N17" i="61" s="1"/>
  <c r="B18" i="61"/>
  <c r="K18" i="61"/>
  <c r="L18" i="61"/>
  <c r="M18" i="61"/>
  <c r="N18" i="61" s="1"/>
  <c r="O18" i="61" s="1"/>
  <c r="B19" i="61"/>
  <c r="K19" i="61"/>
  <c r="L19" i="61" s="1"/>
  <c r="O19" i="61" s="1"/>
  <c r="M19" i="61"/>
  <c r="N19" i="61" s="1"/>
  <c r="B20" i="61"/>
  <c r="K20" i="61"/>
  <c r="L20" i="61"/>
  <c r="O20" i="61" s="1"/>
  <c r="M20" i="61"/>
  <c r="N20" i="61" s="1"/>
  <c r="B21" i="61"/>
  <c r="K21" i="61"/>
  <c r="L21" i="61" s="1"/>
  <c r="M21" i="61"/>
  <c r="N21" i="61" s="1"/>
  <c r="O21" i="61" s="1"/>
  <c r="B22" i="61"/>
  <c r="L24" i="61"/>
  <c r="N24" i="61"/>
  <c r="L25" i="61"/>
  <c r="N25" i="61"/>
  <c r="L26" i="61"/>
  <c r="N26" i="61"/>
  <c r="L27" i="61"/>
  <c r="N27" i="61"/>
  <c r="L28" i="61"/>
  <c r="N28" i="61"/>
  <c r="L29" i="61"/>
  <c r="N29" i="61"/>
  <c r="L30" i="61"/>
  <c r="N30" i="61"/>
  <c r="L31" i="61"/>
  <c r="N31" i="61"/>
  <c r="L32" i="61"/>
  <c r="N32" i="61"/>
  <c r="L33" i="61"/>
  <c r="N33" i="61"/>
  <c r="L34" i="61"/>
  <c r="N34" i="61"/>
  <c r="L35" i="61"/>
  <c r="N35" i="61"/>
  <c r="L36" i="61"/>
  <c r="N36" i="61"/>
  <c r="L37" i="61"/>
  <c r="N37" i="61"/>
  <c r="L38" i="61"/>
  <c r="N38" i="61"/>
  <c r="L39" i="61"/>
  <c r="N39" i="61"/>
  <c r="L40" i="61"/>
  <c r="N40" i="61"/>
  <c r="L41" i="61"/>
  <c r="N41" i="61"/>
  <c r="L42" i="61"/>
  <c r="N42" i="61"/>
  <c r="L43" i="61"/>
  <c r="N43" i="61"/>
  <c r="L44" i="61"/>
  <c r="N44" i="61"/>
  <c r="L45" i="61"/>
  <c r="N45" i="61"/>
  <c r="L46" i="61"/>
  <c r="N46" i="61"/>
  <c r="L47" i="61"/>
  <c r="N47" i="61"/>
  <c r="L48" i="61"/>
  <c r="N48" i="61"/>
  <c r="L49" i="61"/>
  <c r="N49" i="61"/>
  <c r="L50" i="61"/>
  <c r="N50" i="61"/>
  <c r="L51" i="61"/>
  <c r="N51" i="61"/>
  <c r="L52" i="61"/>
  <c r="N52" i="61"/>
  <c r="L53" i="61"/>
  <c r="N53" i="61"/>
  <c r="L54" i="61"/>
  <c r="N54" i="61"/>
  <c r="L55" i="61"/>
  <c r="N55" i="61"/>
  <c r="L56" i="61"/>
  <c r="N56" i="61"/>
  <c r="L57" i="61"/>
  <c r="N57" i="61"/>
  <c r="L58" i="61"/>
  <c r="N58" i="61"/>
  <c r="Q58" i="61"/>
  <c r="L59" i="61"/>
  <c r="N59" i="61"/>
  <c r="L60" i="61"/>
  <c r="N60" i="61"/>
  <c r="L61" i="61"/>
  <c r="N61" i="61"/>
  <c r="L62" i="61"/>
  <c r="N62" i="61"/>
  <c r="L63" i="61"/>
  <c r="N63" i="61"/>
  <c r="L64" i="61"/>
  <c r="N64" i="61"/>
  <c r="L65" i="61"/>
  <c r="N65" i="61"/>
  <c r="L66" i="61"/>
  <c r="N66" i="61"/>
  <c r="L67" i="61"/>
  <c r="N67" i="61"/>
  <c r="L68" i="61"/>
  <c r="N68" i="61"/>
  <c r="L69" i="61"/>
  <c r="N69" i="61"/>
  <c r="L70" i="61"/>
  <c r="N70" i="61"/>
  <c r="O70" i="61" s="1"/>
  <c r="L71" i="61"/>
  <c r="N71" i="61"/>
  <c r="L72" i="61"/>
  <c r="N72" i="61"/>
  <c r="O72" i="61" s="1"/>
  <c r="D89" i="61"/>
  <c r="D90" i="61"/>
  <c r="D91" i="61"/>
  <c r="D92" i="61"/>
  <c r="B103" i="61" s="1"/>
  <c r="D93" i="61"/>
  <c r="J93" i="61"/>
  <c r="L93" i="61"/>
  <c r="D94" i="61"/>
  <c r="D96" i="61"/>
  <c r="L99" i="61"/>
  <c r="M99" i="61" s="1"/>
  <c r="N99" i="61"/>
  <c r="O99" i="61" s="1"/>
  <c r="B100" i="61"/>
  <c r="L100" i="61"/>
  <c r="M100" i="61"/>
  <c r="N100" i="61"/>
  <c r="O100" i="61"/>
  <c r="P100" i="61" s="1"/>
  <c r="B101" i="61"/>
  <c r="L101" i="61"/>
  <c r="M101" i="61"/>
  <c r="N101" i="61"/>
  <c r="O101" i="61"/>
  <c r="B102" i="61"/>
  <c r="L102" i="61"/>
  <c r="M102" i="61" s="1"/>
  <c r="N102" i="61"/>
  <c r="O102" i="61" s="1"/>
  <c r="M104" i="61"/>
  <c r="O104" i="61"/>
  <c r="M105" i="61"/>
  <c r="O105" i="61"/>
  <c r="M106" i="61"/>
  <c r="O106" i="61"/>
  <c r="M107" i="61"/>
  <c r="O107" i="61"/>
  <c r="M108" i="61"/>
  <c r="O108" i="61"/>
  <c r="M109" i="61"/>
  <c r="O109" i="61"/>
  <c r="M110" i="61"/>
  <c r="O110" i="61"/>
  <c r="M111" i="61"/>
  <c r="O111" i="61"/>
  <c r="M112" i="61"/>
  <c r="O112" i="61"/>
  <c r="M113" i="61"/>
  <c r="O113" i="61"/>
  <c r="M114" i="61"/>
  <c r="O114" i="61"/>
  <c r="M115" i="61"/>
  <c r="O115" i="61"/>
  <c r="P115" i="61" s="1"/>
  <c r="M116" i="61"/>
  <c r="O116" i="61"/>
  <c r="M117" i="61"/>
  <c r="O117" i="61"/>
  <c r="M118" i="61"/>
  <c r="O118" i="61"/>
  <c r="M119" i="61"/>
  <c r="O119" i="61"/>
  <c r="M120" i="61"/>
  <c r="P120" i="61" s="1"/>
  <c r="O120" i="61"/>
  <c r="M121" i="61"/>
  <c r="O121" i="61"/>
  <c r="M122" i="61"/>
  <c r="O122" i="61"/>
  <c r="M123" i="61"/>
  <c r="O123" i="61"/>
  <c r="M124" i="61"/>
  <c r="O124" i="61"/>
  <c r="M125" i="61"/>
  <c r="O125" i="61"/>
  <c r="M126" i="61"/>
  <c r="O126" i="61"/>
  <c r="M127" i="61"/>
  <c r="O127" i="61"/>
  <c r="M128" i="61"/>
  <c r="O128" i="61"/>
  <c r="M129" i="61"/>
  <c r="O129" i="61"/>
  <c r="P129" i="61" s="1"/>
  <c r="M130" i="61"/>
  <c r="O130" i="61"/>
  <c r="M131" i="61"/>
  <c r="O131" i="61"/>
  <c r="P131" i="61"/>
  <c r="M132" i="61"/>
  <c r="O132" i="61"/>
  <c r="P132" i="61"/>
  <c r="M133" i="61"/>
  <c r="O133" i="61"/>
  <c r="P133" i="61"/>
  <c r="M134" i="61"/>
  <c r="O134" i="61"/>
  <c r="P134" i="61"/>
  <c r="M135" i="61"/>
  <c r="O135" i="61"/>
  <c r="P135" i="61"/>
  <c r="M136" i="61"/>
  <c r="O136" i="61"/>
  <c r="P136" i="61"/>
  <c r="M137" i="61"/>
  <c r="O137" i="61"/>
  <c r="P137" i="61"/>
  <c r="M138" i="61"/>
  <c r="O138" i="61"/>
  <c r="P138" i="61"/>
  <c r="M139" i="61"/>
  <c r="O139" i="61"/>
  <c r="P139" i="61"/>
  <c r="M140" i="61"/>
  <c r="O140" i="61"/>
  <c r="P140" i="61"/>
  <c r="M141" i="61"/>
  <c r="O141" i="61"/>
  <c r="P141" i="61"/>
  <c r="M142" i="61"/>
  <c r="O142" i="61"/>
  <c r="P142" i="61"/>
  <c r="M143" i="61"/>
  <c r="O143" i="61"/>
  <c r="P143" i="61"/>
  <c r="M144" i="61"/>
  <c r="O144" i="61"/>
  <c r="P144" i="61"/>
  <c r="M145" i="61"/>
  <c r="O145" i="61"/>
  <c r="P145" i="61"/>
  <c r="M146" i="61"/>
  <c r="O146" i="61"/>
  <c r="P146" i="61"/>
  <c r="M147" i="61"/>
  <c r="O147" i="61"/>
  <c r="P147" i="61"/>
  <c r="M148" i="61"/>
  <c r="O148" i="61"/>
  <c r="P148" i="61"/>
  <c r="M149" i="61"/>
  <c r="O149" i="61"/>
  <c r="P149" i="61"/>
  <c r="M150" i="61"/>
  <c r="O150" i="61"/>
  <c r="P150" i="61"/>
  <c r="M151" i="61"/>
  <c r="O151" i="61"/>
  <c r="P151" i="61"/>
  <c r="M152" i="61"/>
  <c r="O152" i="61"/>
  <c r="P152" i="61"/>
  <c r="M153" i="61"/>
  <c r="O153" i="61"/>
  <c r="P153" i="61"/>
  <c r="M154" i="61"/>
  <c r="O154" i="61"/>
  <c r="P154" i="61"/>
  <c r="P1" i="59"/>
  <c r="P83" i="59" s="1"/>
  <c r="D8" i="59"/>
  <c r="I11" i="59"/>
  <c r="K11" i="59"/>
  <c r="C17" i="59"/>
  <c r="C18" i="59" s="1"/>
  <c r="C19" i="59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7" i="59"/>
  <c r="L17" i="59" s="1"/>
  <c r="M17" i="59"/>
  <c r="N17" i="59" s="1"/>
  <c r="B18" i="59"/>
  <c r="K18" i="59"/>
  <c r="L18" i="59"/>
  <c r="M18" i="59"/>
  <c r="N18" i="59" s="1"/>
  <c r="O18" i="59" s="1"/>
  <c r="B19" i="59"/>
  <c r="K19" i="59"/>
  <c r="L19" i="59" s="1"/>
  <c r="M19" i="59"/>
  <c r="N19" i="59" s="1"/>
  <c r="B20" i="59"/>
  <c r="I20" i="59"/>
  <c r="K20" i="59"/>
  <c r="L20" i="59"/>
  <c r="M20" i="59"/>
  <c r="N20" i="59" s="1"/>
  <c r="B21" i="59"/>
  <c r="K21" i="59"/>
  <c r="L21" i="59" s="1"/>
  <c r="M21" i="59"/>
  <c r="N21" i="59" s="1"/>
  <c r="O21" i="59" s="1"/>
  <c r="B22" i="59"/>
  <c r="L24" i="59"/>
  <c r="N24" i="59"/>
  <c r="L25" i="59"/>
  <c r="N25" i="59"/>
  <c r="L26" i="59"/>
  <c r="N26" i="59"/>
  <c r="O26" i="59" s="1"/>
  <c r="L27" i="59"/>
  <c r="N27" i="59"/>
  <c r="L28" i="59"/>
  <c r="N28" i="59"/>
  <c r="L29" i="59"/>
  <c r="N29" i="59"/>
  <c r="L30" i="59"/>
  <c r="N30" i="59"/>
  <c r="L31" i="59"/>
  <c r="N31" i="59"/>
  <c r="L32" i="59"/>
  <c r="N32" i="59"/>
  <c r="O32" i="59" s="1"/>
  <c r="L33" i="59"/>
  <c r="N33" i="59"/>
  <c r="L34" i="59"/>
  <c r="N34" i="59"/>
  <c r="O34" i="59" s="1"/>
  <c r="L35" i="59"/>
  <c r="N35" i="59"/>
  <c r="L36" i="59"/>
  <c r="N36" i="59"/>
  <c r="O36" i="59" s="1"/>
  <c r="L37" i="59"/>
  <c r="N37" i="59"/>
  <c r="O37" i="59" s="1"/>
  <c r="L38" i="59"/>
  <c r="N38" i="59"/>
  <c r="O38" i="59" s="1"/>
  <c r="L39" i="59"/>
  <c r="N39" i="59"/>
  <c r="O39" i="59" s="1"/>
  <c r="L40" i="59"/>
  <c r="N40" i="59"/>
  <c r="O40" i="59" s="1"/>
  <c r="L41" i="59"/>
  <c r="N41" i="59"/>
  <c r="L42" i="59"/>
  <c r="N42" i="59"/>
  <c r="O42" i="59" s="1"/>
  <c r="L43" i="59"/>
  <c r="N43" i="59"/>
  <c r="L44" i="59"/>
  <c r="N44" i="59"/>
  <c r="L45" i="59"/>
  <c r="N45" i="59"/>
  <c r="L46" i="59"/>
  <c r="N46" i="59"/>
  <c r="O46" i="59" s="1"/>
  <c r="L47" i="59"/>
  <c r="N47" i="59"/>
  <c r="L48" i="59"/>
  <c r="N48" i="59"/>
  <c r="O48" i="59" s="1"/>
  <c r="L49" i="59"/>
  <c r="N49" i="59"/>
  <c r="L50" i="59"/>
  <c r="N50" i="59"/>
  <c r="L51" i="59"/>
  <c r="N51" i="59"/>
  <c r="L52" i="59"/>
  <c r="N52" i="59"/>
  <c r="O52" i="59" s="1"/>
  <c r="L53" i="59"/>
  <c r="N53" i="59"/>
  <c r="L54" i="59"/>
  <c r="N54" i="59"/>
  <c r="L55" i="59"/>
  <c r="N55" i="59"/>
  <c r="L56" i="59"/>
  <c r="N56" i="59"/>
  <c r="O56" i="59" s="1"/>
  <c r="L57" i="59"/>
  <c r="N57" i="59"/>
  <c r="L58" i="59"/>
  <c r="N58" i="59"/>
  <c r="O58" i="59" s="1"/>
  <c r="Q58" i="59"/>
  <c r="L59" i="59"/>
  <c r="N59" i="59"/>
  <c r="L60" i="59"/>
  <c r="N60" i="59"/>
  <c r="L61" i="59"/>
  <c r="N61" i="59"/>
  <c r="L62" i="59"/>
  <c r="N62" i="59"/>
  <c r="L63" i="59"/>
  <c r="N63" i="59"/>
  <c r="L64" i="59"/>
  <c r="N64" i="59"/>
  <c r="L65" i="59"/>
  <c r="N65" i="59"/>
  <c r="L66" i="59"/>
  <c r="N66" i="59"/>
  <c r="L67" i="59"/>
  <c r="N67" i="59"/>
  <c r="L68" i="59"/>
  <c r="N68" i="59"/>
  <c r="L69" i="59"/>
  <c r="N69" i="59"/>
  <c r="L70" i="59"/>
  <c r="N70" i="59"/>
  <c r="L71" i="59"/>
  <c r="N71" i="59"/>
  <c r="L72" i="59"/>
  <c r="N72" i="59"/>
  <c r="D89" i="59"/>
  <c r="D90" i="59"/>
  <c r="D91" i="59"/>
  <c r="D92" i="59"/>
  <c r="B103" i="59" s="1"/>
  <c r="D93" i="59"/>
  <c r="J93" i="59"/>
  <c r="L93" i="59"/>
  <c r="D94" i="59"/>
  <c r="D96" i="59"/>
  <c r="L99" i="59"/>
  <c r="M99" i="59" s="1"/>
  <c r="N99" i="59"/>
  <c r="O99" i="59" s="1"/>
  <c r="P99" i="59" s="1"/>
  <c r="B100" i="59"/>
  <c r="L100" i="59"/>
  <c r="M100" i="59" s="1"/>
  <c r="N100" i="59"/>
  <c r="O100" i="59" s="1"/>
  <c r="B101" i="59"/>
  <c r="J101" i="59"/>
  <c r="L101" i="59"/>
  <c r="M101" i="59"/>
  <c r="N101" i="59"/>
  <c r="O101" i="59" s="1"/>
  <c r="B102" i="59"/>
  <c r="L102" i="59"/>
  <c r="M102" i="59"/>
  <c r="N102" i="59"/>
  <c r="O102" i="59" s="1"/>
  <c r="M104" i="59"/>
  <c r="O104" i="59"/>
  <c r="M105" i="59"/>
  <c r="O105" i="59"/>
  <c r="M106" i="59"/>
  <c r="O106" i="59"/>
  <c r="M107" i="59"/>
  <c r="O107" i="59"/>
  <c r="M108" i="59"/>
  <c r="O108" i="59"/>
  <c r="M109" i="59"/>
  <c r="O109" i="59"/>
  <c r="M110" i="59"/>
  <c r="O110" i="59"/>
  <c r="M111" i="59"/>
  <c r="O111" i="59"/>
  <c r="M112" i="59"/>
  <c r="O112" i="59"/>
  <c r="M113" i="59"/>
  <c r="O113" i="59"/>
  <c r="M114" i="59"/>
  <c r="O114" i="59"/>
  <c r="P114" i="59" s="1"/>
  <c r="M115" i="59"/>
  <c r="O115" i="59"/>
  <c r="M116" i="59"/>
  <c r="O116" i="59"/>
  <c r="M117" i="59"/>
  <c r="O117" i="59"/>
  <c r="M118" i="59"/>
  <c r="O118" i="59"/>
  <c r="M119" i="59"/>
  <c r="O119" i="59"/>
  <c r="M120" i="59"/>
  <c r="O120" i="59"/>
  <c r="M121" i="59"/>
  <c r="O121" i="59"/>
  <c r="M122" i="59"/>
  <c r="O122" i="59"/>
  <c r="M123" i="59"/>
  <c r="O123" i="59"/>
  <c r="M124" i="59"/>
  <c r="O124" i="59"/>
  <c r="M125" i="59"/>
  <c r="O125" i="59"/>
  <c r="M126" i="59"/>
  <c r="O126" i="59"/>
  <c r="P126" i="59" s="1"/>
  <c r="M127" i="59"/>
  <c r="O127" i="59"/>
  <c r="M128" i="59"/>
  <c r="O128" i="59"/>
  <c r="M129" i="59"/>
  <c r="O129" i="59"/>
  <c r="M130" i="59"/>
  <c r="O130" i="59"/>
  <c r="M131" i="59"/>
  <c r="O131" i="59"/>
  <c r="P131" i="59"/>
  <c r="M132" i="59"/>
  <c r="O132" i="59"/>
  <c r="P132" i="59"/>
  <c r="M133" i="59"/>
  <c r="O133" i="59"/>
  <c r="P133" i="59"/>
  <c r="M134" i="59"/>
  <c r="O134" i="59"/>
  <c r="P134" i="59"/>
  <c r="M135" i="59"/>
  <c r="O135" i="59"/>
  <c r="P135" i="59"/>
  <c r="M136" i="59"/>
  <c r="O136" i="59"/>
  <c r="P136" i="59"/>
  <c r="M137" i="59"/>
  <c r="O137" i="59"/>
  <c r="P137" i="59"/>
  <c r="M138" i="59"/>
  <c r="O138" i="59"/>
  <c r="P138" i="59"/>
  <c r="M139" i="59"/>
  <c r="O139" i="59"/>
  <c r="P139" i="59"/>
  <c r="M140" i="59"/>
  <c r="O140" i="59"/>
  <c r="P140" i="59"/>
  <c r="M141" i="59"/>
  <c r="O141" i="59"/>
  <c r="P141" i="59"/>
  <c r="M142" i="59"/>
  <c r="O142" i="59"/>
  <c r="P142" i="59"/>
  <c r="M143" i="59"/>
  <c r="O143" i="59"/>
  <c r="P143" i="59"/>
  <c r="M144" i="59"/>
  <c r="O144" i="59"/>
  <c r="P144" i="59"/>
  <c r="M145" i="59"/>
  <c r="O145" i="59"/>
  <c r="P145" i="59"/>
  <c r="M146" i="59"/>
  <c r="O146" i="59"/>
  <c r="P146" i="59"/>
  <c r="M147" i="59"/>
  <c r="O147" i="59"/>
  <c r="P147" i="59"/>
  <c r="M148" i="59"/>
  <c r="O148" i="59"/>
  <c r="P148" i="59"/>
  <c r="M149" i="59"/>
  <c r="O149" i="59"/>
  <c r="P149" i="59"/>
  <c r="M150" i="59"/>
  <c r="O150" i="59"/>
  <c r="P150" i="59"/>
  <c r="M151" i="59"/>
  <c r="O151" i="59"/>
  <c r="P151" i="59"/>
  <c r="M152" i="59"/>
  <c r="O152" i="59"/>
  <c r="P152" i="59"/>
  <c r="M153" i="59"/>
  <c r="O153" i="59"/>
  <c r="P153" i="59"/>
  <c r="M154" i="59"/>
  <c r="O154" i="59"/>
  <c r="P154" i="59"/>
  <c r="P1" i="58"/>
  <c r="P83" i="58" s="1"/>
  <c r="O3" i="58"/>
  <c r="D8" i="58"/>
  <c r="D90" i="58" s="1"/>
  <c r="K11" i="58"/>
  <c r="C17" i="58"/>
  <c r="C18" i="58"/>
  <c r="C19" i="58" s="1"/>
  <c r="C20" i="58" s="1"/>
  <c r="C21" i="58" s="1"/>
  <c r="C22" i="58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K17" i="58"/>
  <c r="L17" i="58"/>
  <c r="M17" i="58"/>
  <c r="N17" i="58" s="1"/>
  <c r="B18" i="58"/>
  <c r="K18" i="58"/>
  <c r="L18" i="58"/>
  <c r="M18" i="58"/>
  <c r="N18" i="58"/>
  <c r="O18" i="58" s="1"/>
  <c r="B19" i="58"/>
  <c r="K19" i="58"/>
  <c r="L19" i="58" s="1"/>
  <c r="M19" i="58"/>
  <c r="N19" i="58" s="1"/>
  <c r="O19" i="58" s="1"/>
  <c r="B20" i="58"/>
  <c r="K20" i="58"/>
  <c r="L20" i="58" s="1"/>
  <c r="M20" i="58"/>
  <c r="N20" i="58" s="1"/>
  <c r="B21" i="58"/>
  <c r="I21" i="58"/>
  <c r="K21" i="58"/>
  <c r="L21" i="58" s="1"/>
  <c r="M21" i="58"/>
  <c r="N21" i="58" s="1"/>
  <c r="B22" i="58"/>
  <c r="K22" i="58"/>
  <c r="L22" i="58" s="1"/>
  <c r="M22" i="58"/>
  <c r="N22" i="58" s="1"/>
  <c r="B23" i="58"/>
  <c r="L25" i="58"/>
  <c r="N25" i="58"/>
  <c r="L26" i="58"/>
  <c r="N26" i="58"/>
  <c r="L27" i="58"/>
  <c r="N27" i="58"/>
  <c r="L28" i="58"/>
  <c r="N28" i="58"/>
  <c r="L29" i="58"/>
  <c r="N29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Q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J99" i="58"/>
  <c r="L99" i="58"/>
  <c r="M99" i="58" s="1"/>
  <c r="N99" i="58"/>
  <c r="O99" i="58" s="1"/>
  <c r="P99" i="58"/>
  <c r="B100" i="58"/>
  <c r="L100" i="58"/>
  <c r="M100" i="58" s="1"/>
  <c r="N100" i="58"/>
  <c r="O100" i="58" s="1"/>
  <c r="B101" i="58"/>
  <c r="L101" i="58"/>
  <c r="M101" i="58"/>
  <c r="N101" i="58"/>
  <c r="O101" i="58"/>
  <c r="P101" i="58" s="1"/>
  <c r="B102" i="58"/>
  <c r="J102" i="58"/>
  <c r="L102" i="58"/>
  <c r="M102" i="58" s="1"/>
  <c r="N102" i="58"/>
  <c r="O102" i="58" s="1"/>
  <c r="B103" i="58"/>
  <c r="L103" i="58"/>
  <c r="M103" i="58"/>
  <c r="N103" i="58"/>
  <c r="O103" i="58"/>
  <c r="P103" i="58" s="1"/>
  <c r="B104" i="58"/>
  <c r="M105" i="58"/>
  <c r="O105" i="58"/>
  <c r="M106" i="58"/>
  <c r="O106" i="58"/>
  <c r="P106" i="58" s="1"/>
  <c r="M107" i="58"/>
  <c r="O107" i="58"/>
  <c r="M108" i="58"/>
  <c r="O108" i="58"/>
  <c r="P108" i="58" s="1"/>
  <c r="M109" i="58"/>
  <c r="O109" i="58"/>
  <c r="M110" i="58"/>
  <c r="O110" i="58"/>
  <c r="P110" i="58" s="1"/>
  <c r="M111" i="58"/>
  <c r="O111" i="58"/>
  <c r="M112" i="58"/>
  <c r="O112" i="58"/>
  <c r="M113" i="58"/>
  <c r="O113" i="58"/>
  <c r="M114" i="58"/>
  <c r="O114" i="58"/>
  <c r="P114" i="58" s="1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P120" i="58" s="1"/>
  <c r="M121" i="58"/>
  <c r="O121" i="58"/>
  <c r="M122" i="58"/>
  <c r="O122" i="58"/>
  <c r="P122" i="58" s="1"/>
  <c r="M123" i="58"/>
  <c r="O123" i="58"/>
  <c r="M124" i="58"/>
  <c r="O124" i="58"/>
  <c r="M125" i="58"/>
  <c r="O125" i="58"/>
  <c r="M126" i="58"/>
  <c r="O126" i="58"/>
  <c r="P126" i="58" s="1"/>
  <c r="M127" i="58"/>
  <c r="O127" i="58"/>
  <c r="M128" i="58"/>
  <c r="O128" i="58"/>
  <c r="P128" i="58" s="1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P134" i="58" s="1"/>
  <c r="M135" i="58"/>
  <c r="O135" i="58"/>
  <c r="M136" i="58"/>
  <c r="O136" i="58"/>
  <c r="P136" i="58" s="1"/>
  <c r="M137" i="58"/>
  <c r="O137" i="58"/>
  <c r="M138" i="58"/>
  <c r="O138" i="58"/>
  <c r="P138" i="58" s="1"/>
  <c r="M139" i="58"/>
  <c r="O139" i="58"/>
  <c r="M140" i="58"/>
  <c r="O140" i="58"/>
  <c r="M141" i="58"/>
  <c r="O141" i="58"/>
  <c r="M142" i="58"/>
  <c r="O142" i="58"/>
  <c r="P142" i="58" s="1"/>
  <c r="M143" i="58"/>
  <c r="O143" i="58"/>
  <c r="M144" i="58"/>
  <c r="O144" i="58"/>
  <c r="P144" i="58" s="1"/>
  <c r="M145" i="58"/>
  <c r="O145" i="58"/>
  <c r="M146" i="58"/>
  <c r="O146" i="58"/>
  <c r="M147" i="58"/>
  <c r="O147" i="58"/>
  <c r="M148" i="58"/>
  <c r="O148" i="58"/>
  <c r="P148" i="58" s="1"/>
  <c r="M149" i="58"/>
  <c r="O149" i="58"/>
  <c r="M150" i="58"/>
  <c r="O150" i="58"/>
  <c r="P150" i="58" s="1"/>
  <c r="M151" i="58"/>
  <c r="O151" i="58"/>
  <c r="M152" i="58"/>
  <c r="O152" i="58"/>
  <c r="P152" i="58" s="1"/>
  <c r="M153" i="58"/>
  <c r="O153" i="58"/>
  <c r="M154" i="58"/>
  <c r="O154" i="58"/>
  <c r="P154" i="58" s="1"/>
  <c r="P1" i="57"/>
  <c r="P83" i="57" s="1"/>
  <c r="O3" i="57"/>
  <c r="D8" i="57"/>
  <c r="K11" i="57"/>
  <c r="C17" i="57"/>
  <c r="C18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K17" i="57"/>
  <c r="L17" i="57"/>
  <c r="M17" i="57"/>
  <c r="N17" i="57" s="1"/>
  <c r="O17" i="57" s="1"/>
  <c r="B18" i="57"/>
  <c r="K18" i="57"/>
  <c r="L18" i="57" s="1"/>
  <c r="M18" i="57"/>
  <c r="N18" i="57" s="1"/>
  <c r="O18" i="57" s="1"/>
  <c r="B19" i="57"/>
  <c r="K19" i="57"/>
  <c r="L19" i="57"/>
  <c r="M19" i="57"/>
  <c r="N19" i="57"/>
  <c r="B20" i="57"/>
  <c r="K20" i="57"/>
  <c r="L20" i="57" s="1"/>
  <c r="O20" i="57" s="1"/>
  <c r="M20" i="57"/>
  <c r="N20" i="57" s="1"/>
  <c r="B21" i="57"/>
  <c r="I21" i="57"/>
  <c r="K21" i="57"/>
  <c r="L21" i="57" s="1"/>
  <c r="M21" i="57"/>
  <c r="N21" i="57"/>
  <c r="B22" i="57"/>
  <c r="K22" i="57"/>
  <c r="L22" i="57"/>
  <c r="M22" i="57"/>
  <c r="N22" i="57"/>
  <c r="O22" i="57" s="1"/>
  <c r="B23" i="57"/>
  <c r="L25" i="57"/>
  <c r="N25" i="57"/>
  <c r="L26" i="57"/>
  <c r="N26" i="57"/>
  <c r="L27" i="57"/>
  <c r="N27" i="57"/>
  <c r="O27" i="57" s="1"/>
  <c r="L28" i="57"/>
  <c r="N28" i="57"/>
  <c r="L29" i="57"/>
  <c r="N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Q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0" i="57"/>
  <c r="D91" i="57"/>
  <c r="D92" i="57"/>
  <c r="J93" i="57"/>
  <c r="L93" i="57"/>
  <c r="D96" i="57"/>
  <c r="J99" i="57"/>
  <c r="L99" i="57"/>
  <c r="M99" i="57" s="1"/>
  <c r="N99" i="57"/>
  <c r="O99" i="57" s="1"/>
  <c r="P99" i="57"/>
  <c r="B100" i="57"/>
  <c r="L100" i="57"/>
  <c r="M100" i="57"/>
  <c r="N100" i="57"/>
  <c r="O100" i="57" s="1"/>
  <c r="B101" i="57"/>
  <c r="L101" i="57"/>
  <c r="M101" i="57"/>
  <c r="N101" i="57"/>
  <c r="O101" i="57"/>
  <c r="B102" i="57"/>
  <c r="J102" i="57"/>
  <c r="L102" i="57"/>
  <c r="M102" i="57"/>
  <c r="N102" i="57"/>
  <c r="O102" i="57"/>
  <c r="B103" i="57"/>
  <c r="L103" i="57"/>
  <c r="M103" i="57" s="1"/>
  <c r="N103" i="57"/>
  <c r="O103" i="57" s="1"/>
  <c r="B104" i="57"/>
  <c r="M105" i="57"/>
  <c r="O105" i="57"/>
  <c r="P105" i="57" s="1"/>
  <c r="M106" i="57"/>
  <c r="P106" i="57" s="1"/>
  <c r="O106" i="57"/>
  <c r="M107" i="57"/>
  <c r="O107" i="57"/>
  <c r="P107" i="57" s="1"/>
  <c r="M108" i="57"/>
  <c r="P108" i="57" s="1"/>
  <c r="O108" i="57"/>
  <c r="M109" i="57"/>
  <c r="O109" i="57"/>
  <c r="P109" i="57" s="1"/>
  <c r="M110" i="57"/>
  <c r="O110" i="57"/>
  <c r="M111" i="57"/>
  <c r="O111" i="57"/>
  <c r="P111" i="57" s="1"/>
  <c r="M112" i="57"/>
  <c r="O112" i="57"/>
  <c r="M113" i="57"/>
  <c r="O113" i="57"/>
  <c r="P113" i="57" s="1"/>
  <c r="M114" i="57"/>
  <c r="P114" i="57" s="1"/>
  <c r="O114" i="57"/>
  <c r="M115" i="57"/>
  <c r="O115" i="57"/>
  <c r="P115" i="57" s="1"/>
  <c r="M116" i="57"/>
  <c r="P116" i="57" s="1"/>
  <c r="O116" i="57"/>
  <c r="M117" i="57"/>
  <c r="O117" i="57"/>
  <c r="P117" i="57" s="1"/>
  <c r="M118" i="57"/>
  <c r="O118" i="57"/>
  <c r="M119" i="57"/>
  <c r="O119" i="57"/>
  <c r="P119" i="57" s="1"/>
  <c r="M120" i="57"/>
  <c r="P120" i="57" s="1"/>
  <c r="O120" i="57"/>
  <c r="M121" i="57"/>
  <c r="O121" i="57"/>
  <c r="P121" i="57" s="1"/>
  <c r="M122" i="57"/>
  <c r="O122" i="57"/>
  <c r="M123" i="57"/>
  <c r="O123" i="57"/>
  <c r="M124" i="57"/>
  <c r="O124" i="57"/>
  <c r="M125" i="57"/>
  <c r="O125" i="57"/>
  <c r="P125" i="57" s="1"/>
  <c r="M126" i="57"/>
  <c r="P126" i="57" s="1"/>
  <c r="O126" i="57"/>
  <c r="M127" i="57"/>
  <c r="O127" i="57"/>
  <c r="M128" i="57"/>
  <c r="P128" i="57" s="1"/>
  <c r="O128" i="57"/>
  <c r="M129" i="57"/>
  <c r="O129" i="57"/>
  <c r="P129" i="57" s="1"/>
  <c r="M130" i="57"/>
  <c r="P130" i="57" s="1"/>
  <c r="O130" i="57"/>
  <c r="M131" i="57"/>
  <c r="O131" i="57"/>
  <c r="P131" i="57" s="1"/>
  <c r="M132" i="57"/>
  <c r="P132" i="57" s="1"/>
  <c r="O132" i="57"/>
  <c r="M133" i="57"/>
  <c r="O133" i="57"/>
  <c r="P133" i="57" s="1"/>
  <c r="M134" i="57"/>
  <c r="P134" i="57" s="1"/>
  <c r="O134" i="57"/>
  <c r="M135" i="57"/>
  <c r="O135" i="57"/>
  <c r="P135" i="57" s="1"/>
  <c r="M136" i="57"/>
  <c r="P136" i="57" s="1"/>
  <c r="O136" i="57"/>
  <c r="M137" i="57"/>
  <c r="O137" i="57"/>
  <c r="P137" i="57" s="1"/>
  <c r="M138" i="57"/>
  <c r="P138" i="57" s="1"/>
  <c r="O138" i="57"/>
  <c r="M139" i="57"/>
  <c r="O139" i="57"/>
  <c r="P139" i="57" s="1"/>
  <c r="M140" i="57"/>
  <c r="P140" i="57" s="1"/>
  <c r="O140" i="57"/>
  <c r="M141" i="57"/>
  <c r="O141" i="57"/>
  <c r="M142" i="57"/>
  <c r="P142" i="57" s="1"/>
  <c r="O142" i="57"/>
  <c r="M143" i="57"/>
  <c r="O143" i="57"/>
  <c r="P143" i="57" s="1"/>
  <c r="M144" i="57"/>
  <c r="P144" i="57" s="1"/>
  <c r="O144" i="57"/>
  <c r="M145" i="57"/>
  <c r="O145" i="57"/>
  <c r="M146" i="57"/>
  <c r="P146" i="57" s="1"/>
  <c r="O146" i="57"/>
  <c r="M147" i="57"/>
  <c r="O147" i="57"/>
  <c r="M148" i="57"/>
  <c r="P148" i="57" s="1"/>
  <c r="O148" i="57"/>
  <c r="M149" i="57"/>
  <c r="O149" i="57"/>
  <c r="M150" i="57"/>
  <c r="P150" i="57" s="1"/>
  <c r="O150" i="57"/>
  <c r="M151" i="57"/>
  <c r="O151" i="57"/>
  <c r="M152" i="57"/>
  <c r="P152" i="57" s="1"/>
  <c r="O152" i="57"/>
  <c r="M153" i="57"/>
  <c r="O153" i="57"/>
  <c r="M154" i="57"/>
  <c r="P154" i="57" s="1"/>
  <c r="O154" i="57"/>
  <c r="P1" i="56"/>
  <c r="P83" i="56" s="1"/>
  <c r="O3" i="56"/>
  <c r="D8" i="56"/>
  <c r="D90" i="56"/>
  <c r="K11" i="56"/>
  <c r="C17" i="56"/>
  <c r="C18" i="56" s="1"/>
  <c r="C19" i="56" s="1"/>
  <c r="K17" i="56"/>
  <c r="L17" i="56" s="1"/>
  <c r="M17" i="56"/>
  <c r="N17" i="56"/>
  <c r="B18" i="56"/>
  <c r="C20" i="56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K18" i="56"/>
  <c r="L18" i="56"/>
  <c r="M18" i="56"/>
  <c r="N18" i="56"/>
  <c r="B19" i="56"/>
  <c r="K19" i="56"/>
  <c r="L19" i="56" s="1"/>
  <c r="O19" i="56" s="1"/>
  <c r="M19" i="56"/>
  <c r="N19" i="56"/>
  <c r="B20" i="56"/>
  <c r="K20" i="56"/>
  <c r="L20" i="56"/>
  <c r="M20" i="56"/>
  <c r="N20" i="56"/>
  <c r="B21" i="56"/>
  <c r="I21" i="56"/>
  <c r="K21" i="56"/>
  <c r="L21" i="56"/>
  <c r="M21" i="56"/>
  <c r="N21" i="56"/>
  <c r="B22" i="56"/>
  <c r="K22" i="56"/>
  <c r="L22" i="56" s="1"/>
  <c r="M22" i="56"/>
  <c r="N22" i="56"/>
  <c r="B23" i="56"/>
  <c r="L25" i="56"/>
  <c r="N25" i="56"/>
  <c r="L26" i="56"/>
  <c r="N26" i="56"/>
  <c r="O26" i="56" s="1"/>
  <c r="L27" i="56"/>
  <c r="N27" i="56"/>
  <c r="L28" i="56"/>
  <c r="N28" i="56"/>
  <c r="O28" i="56" s="1"/>
  <c r="L29" i="56"/>
  <c r="N29" i="56"/>
  <c r="L30" i="56"/>
  <c r="N30" i="56"/>
  <c r="O30" i="56" s="1"/>
  <c r="L31" i="56"/>
  <c r="N31" i="56"/>
  <c r="L32" i="56"/>
  <c r="N32" i="56"/>
  <c r="O32" i="56" s="1"/>
  <c r="L33" i="56"/>
  <c r="N33" i="56"/>
  <c r="L34" i="56"/>
  <c r="N34" i="56"/>
  <c r="O34" i="56" s="1"/>
  <c r="L35" i="56"/>
  <c r="N35" i="56"/>
  <c r="L36" i="56"/>
  <c r="N36" i="56"/>
  <c r="L37" i="56"/>
  <c r="N37" i="56"/>
  <c r="L38" i="56"/>
  <c r="N38" i="56"/>
  <c r="L39" i="56"/>
  <c r="N39" i="56"/>
  <c r="L40" i="56"/>
  <c r="N40" i="56"/>
  <c r="O40" i="56" s="1"/>
  <c r="L41" i="56"/>
  <c r="N41" i="56"/>
  <c r="L42" i="56"/>
  <c r="N42" i="56"/>
  <c r="O42" i="56" s="1"/>
  <c r="L43" i="56"/>
  <c r="N43" i="56"/>
  <c r="L44" i="56"/>
  <c r="N44" i="56"/>
  <c r="O44" i="56" s="1"/>
  <c r="L45" i="56"/>
  <c r="N45" i="56"/>
  <c r="L46" i="56"/>
  <c r="N46" i="56"/>
  <c r="L47" i="56"/>
  <c r="N47" i="56"/>
  <c r="L48" i="56"/>
  <c r="N48" i="56"/>
  <c r="O48" i="56" s="1"/>
  <c r="L49" i="56"/>
  <c r="N49" i="56"/>
  <c r="L50" i="56"/>
  <c r="N50" i="56"/>
  <c r="O50" i="56" s="1"/>
  <c r="L51" i="56"/>
  <c r="N51" i="56"/>
  <c r="L52" i="56"/>
  <c r="N52" i="56"/>
  <c r="O52" i="56" s="1"/>
  <c r="L53" i="56"/>
  <c r="N53" i="56"/>
  <c r="L54" i="56"/>
  <c r="N54" i="56"/>
  <c r="O54" i="56" s="1"/>
  <c r="L55" i="56"/>
  <c r="N55" i="56"/>
  <c r="L56" i="56"/>
  <c r="N56" i="56"/>
  <c r="L57" i="56"/>
  <c r="N57" i="56"/>
  <c r="L58" i="56"/>
  <c r="N58" i="56"/>
  <c r="O58" i="56" s="1"/>
  <c r="Q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J99" i="56"/>
  <c r="L99" i="56"/>
  <c r="M99" i="56"/>
  <c r="N99" i="56"/>
  <c r="O99" i="56"/>
  <c r="B100" i="56"/>
  <c r="L100" i="56"/>
  <c r="M100" i="56" s="1"/>
  <c r="N100" i="56"/>
  <c r="O100" i="56" s="1"/>
  <c r="B101" i="56"/>
  <c r="L101" i="56"/>
  <c r="M101" i="56"/>
  <c r="N101" i="56"/>
  <c r="O101" i="56"/>
  <c r="B102" i="56"/>
  <c r="J102" i="56"/>
  <c r="L102" i="56"/>
  <c r="M102" i="56"/>
  <c r="N102" i="56"/>
  <c r="O102" i="56"/>
  <c r="B103" i="56"/>
  <c r="L103" i="56"/>
  <c r="M103" i="56" s="1"/>
  <c r="N103" i="56"/>
  <c r="O103" i="56" s="1"/>
  <c r="M105" i="56"/>
  <c r="O105" i="56"/>
  <c r="M106" i="56"/>
  <c r="O106" i="56"/>
  <c r="M107" i="56"/>
  <c r="O107" i="56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P117" i="56" s="1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D90" i="55"/>
  <c r="K11" i="55"/>
  <c r="C17" i="55"/>
  <c r="C18" i="55"/>
  <c r="C19" i="55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K17" i="55"/>
  <c r="L17" i="55" s="1"/>
  <c r="O17" i="55" s="1"/>
  <c r="M17" i="55"/>
  <c r="N17" i="55" s="1"/>
  <c r="B18" i="55"/>
  <c r="K18" i="55"/>
  <c r="L18" i="55" s="1"/>
  <c r="O18" i="55" s="1"/>
  <c r="M18" i="55"/>
  <c r="N18" i="55"/>
  <c r="B19" i="55"/>
  <c r="K19" i="55"/>
  <c r="L19" i="55" s="1"/>
  <c r="M19" i="55"/>
  <c r="N19" i="55" s="1"/>
  <c r="B20" i="55"/>
  <c r="K20" i="55"/>
  <c r="L20" i="55" s="1"/>
  <c r="O20" i="55" s="1"/>
  <c r="M20" i="55"/>
  <c r="N20" i="55"/>
  <c r="B21" i="55"/>
  <c r="I21" i="55"/>
  <c r="K21" i="55"/>
  <c r="L21" i="55"/>
  <c r="M21" i="55"/>
  <c r="N21" i="55" s="1"/>
  <c r="O21" i="55" s="1"/>
  <c r="B22" i="55"/>
  <c r="K22" i="55"/>
  <c r="L22" i="55" s="1"/>
  <c r="M22" i="55"/>
  <c r="N22" i="55" s="1"/>
  <c r="B23" i="55"/>
  <c r="L25" i="55"/>
  <c r="N25" i="55"/>
  <c r="L26" i="55"/>
  <c r="N26" i="55"/>
  <c r="L27" i="55"/>
  <c r="N27" i="55"/>
  <c r="L28" i="55"/>
  <c r="N28" i="55"/>
  <c r="L29" i="55"/>
  <c r="N29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Q58" i="55"/>
  <c r="L59" i="55"/>
  <c r="N59" i="55"/>
  <c r="L60" i="55"/>
  <c r="N60" i="55"/>
  <c r="O60" i="55" s="1"/>
  <c r="L61" i="55"/>
  <c r="N61" i="55"/>
  <c r="L62" i="55"/>
  <c r="N62" i="55"/>
  <c r="O62" i="55" s="1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J99" i="55"/>
  <c r="L99" i="55"/>
  <c r="M99" i="55"/>
  <c r="N99" i="55"/>
  <c r="O99" i="55" s="1"/>
  <c r="P99" i="55" s="1"/>
  <c r="B100" i="55"/>
  <c r="L100" i="55"/>
  <c r="M100" i="55" s="1"/>
  <c r="N100" i="55"/>
  <c r="O100" i="55"/>
  <c r="B101" i="55"/>
  <c r="L101" i="55"/>
  <c r="M101" i="55" s="1"/>
  <c r="N101" i="55"/>
  <c r="O101" i="55"/>
  <c r="B102" i="55"/>
  <c r="J102" i="55"/>
  <c r="L102" i="55"/>
  <c r="M102" i="55" s="1"/>
  <c r="P102" i="55" s="1"/>
  <c r="N102" i="55"/>
  <c r="O102" i="55"/>
  <c r="B103" i="55"/>
  <c r="L103" i="55"/>
  <c r="M103" i="55"/>
  <c r="N103" i="55"/>
  <c r="O103" i="55" s="1"/>
  <c r="P103" i="55" s="1"/>
  <c r="B104" i="55"/>
  <c r="M105" i="55"/>
  <c r="O105" i="55"/>
  <c r="M106" i="55"/>
  <c r="O106" i="55"/>
  <c r="M107" i="55"/>
  <c r="O107" i="55"/>
  <c r="M108" i="55"/>
  <c r="O108" i="55"/>
  <c r="M109" i="55"/>
  <c r="P109" i="55" s="1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P118" i="55" s="1"/>
  <c r="M119" i="55"/>
  <c r="O119" i="55"/>
  <c r="M120" i="55"/>
  <c r="O120" i="55"/>
  <c r="M121" i="55"/>
  <c r="P121" i="55" s="1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P132" i="55" s="1"/>
  <c r="M133" i="55"/>
  <c r="O133" i="55"/>
  <c r="M134" i="55"/>
  <c r="O134" i="55"/>
  <c r="P134" i="55" s="1"/>
  <c r="M135" i="55"/>
  <c r="O135" i="55"/>
  <c r="M136" i="55"/>
  <c r="O136" i="55"/>
  <c r="M137" i="55"/>
  <c r="O137" i="55"/>
  <c r="M138" i="55"/>
  <c r="O138" i="55"/>
  <c r="M139" i="55"/>
  <c r="P139" i="55" s="1"/>
  <c r="O139" i="55"/>
  <c r="M140" i="55"/>
  <c r="O140" i="55"/>
  <c r="M141" i="55"/>
  <c r="O141" i="55"/>
  <c r="M142" i="55"/>
  <c r="O142" i="55"/>
  <c r="M143" i="55"/>
  <c r="P143" i="55" s="1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P150" i="55" s="1"/>
  <c r="M151" i="55"/>
  <c r="O151" i="55"/>
  <c r="M152" i="55"/>
  <c r="O152" i="55"/>
  <c r="M153" i="55"/>
  <c r="P153" i="55" s="1"/>
  <c r="O153" i="55"/>
  <c r="M154" i="55"/>
  <c r="O154" i="55"/>
  <c r="P154" i="55" s="1"/>
  <c r="P1" i="54"/>
  <c r="P83" i="54" s="1"/>
  <c r="O3" i="54"/>
  <c r="D8" i="54"/>
  <c r="D90" i="54"/>
  <c r="K11" i="54"/>
  <c r="C17" i="54"/>
  <c r="K17" i="54"/>
  <c r="L17" i="54" s="1"/>
  <c r="O17" i="54" s="1"/>
  <c r="M17" i="54"/>
  <c r="N17" i="54" s="1"/>
  <c r="B18" i="54"/>
  <c r="C18" i="54"/>
  <c r="C19" i="54" s="1"/>
  <c r="C20" i="54" s="1"/>
  <c r="C21" i="54" s="1"/>
  <c r="C22" i="54" s="1"/>
  <c r="C23" i="54" s="1"/>
  <c r="C24" i="54" s="1"/>
  <c r="C25" i="54" s="1"/>
  <c r="C26" i="54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K18" i="54"/>
  <c r="L18" i="54" s="1"/>
  <c r="O18" i="54" s="1"/>
  <c r="M18" i="54"/>
  <c r="N18" i="54" s="1"/>
  <c r="B19" i="54"/>
  <c r="K19" i="54"/>
  <c r="L19" i="54" s="1"/>
  <c r="M19" i="54"/>
  <c r="N19" i="54"/>
  <c r="B20" i="54"/>
  <c r="K20" i="54"/>
  <c r="L20" i="54" s="1"/>
  <c r="M20" i="54"/>
  <c r="N20" i="54"/>
  <c r="B21" i="54"/>
  <c r="I21" i="54"/>
  <c r="K21" i="54"/>
  <c r="L21" i="54"/>
  <c r="M21" i="54"/>
  <c r="N21" i="54" s="1"/>
  <c r="B22" i="54"/>
  <c r="K22" i="54"/>
  <c r="L22" i="54" s="1"/>
  <c r="M22" i="54"/>
  <c r="N22" i="54" s="1"/>
  <c r="B23" i="54"/>
  <c r="L25" i="54"/>
  <c r="N25" i="54"/>
  <c r="L26" i="54"/>
  <c r="N26" i="54"/>
  <c r="L27" i="54"/>
  <c r="N27" i="54"/>
  <c r="L28" i="54"/>
  <c r="N28" i="54"/>
  <c r="O28" i="54" s="1"/>
  <c r="L29" i="54"/>
  <c r="N29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Q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J99" i="54"/>
  <c r="L99" i="54"/>
  <c r="M99" i="54" s="1"/>
  <c r="N99" i="54"/>
  <c r="O99" i="54"/>
  <c r="P99" i="54" s="1"/>
  <c r="B100" i="54"/>
  <c r="L100" i="54"/>
  <c r="M100" i="54"/>
  <c r="N100" i="54"/>
  <c r="O100" i="54" s="1"/>
  <c r="P100" i="54" s="1"/>
  <c r="B101" i="54"/>
  <c r="L101" i="54"/>
  <c r="M101" i="54"/>
  <c r="N101" i="54"/>
  <c r="O101" i="54"/>
  <c r="B102" i="54"/>
  <c r="J102" i="54"/>
  <c r="L102" i="54"/>
  <c r="M102" i="54"/>
  <c r="N102" i="54"/>
  <c r="O102" i="54"/>
  <c r="B103" i="54"/>
  <c r="L103" i="54"/>
  <c r="M103" i="54" s="1"/>
  <c r="N103" i="54"/>
  <c r="O103" i="54"/>
  <c r="M105" i="54"/>
  <c r="O105" i="54"/>
  <c r="M106" i="54"/>
  <c r="P106" i="54" s="1"/>
  <c r="O106" i="54"/>
  <c r="M107" i="54"/>
  <c r="O107" i="54"/>
  <c r="M108" i="54"/>
  <c r="P108" i="54" s="1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P116" i="54" s="1"/>
  <c r="O116" i="54"/>
  <c r="M117" i="54"/>
  <c r="O117" i="54"/>
  <c r="M118" i="54"/>
  <c r="O118" i="54"/>
  <c r="M119" i="54"/>
  <c r="O119" i="54"/>
  <c r="M120" i="54"/>
  <c r="P120" i="54" s="1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P130" i="54" s="1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P142" i="54" s="1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/>
  <c r="K11" i="53"/>
  <c r="C17" i="53"/>
  <c r="C18" i="53"/>
  <c r="C19" i="53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K17" i="53"/>
  <c r="L17" i="53" s="1"/>
  <c r="M17" i="53"/>
  <c r="N17" i="53" s="1"/>
  <c r="O17" i="53" s="1"/>
  <c r="B18" i="53"/>
  <c r="K18" i="53"/>
  <c r="L18" i="53" s="1"/>
  <c r="M18" i="53"/>
  <c r="N18" i="53" s="1"/>
  <c r="B19" i="53"/>
  <c r="K19" i="53"/>
  <c r="L19" i="53" s="1"/>
  <c r="M19" i="53"/>
  <c r="N19" i="53"/>
  <c r="B20" i="53"/>
  <c r="K20" i="53"/>
  <c r="L20" i="53" s="1"/>
  <c r="M20" i="53"/>
  <c r="N20" i="53" s="1"/>
  <c r="B21" i="53"/>
  <c r="I21" i="53"/>
  <c r="K21" i="53"/>
  <c r="L21" i="53" s="1"/>
  <c r="M21" i="53"/>
  <c r="N21" i="53" s="1"/>
  <c r="B22" i="53"/>
  <c r="K22" i="53"/>
  <c r="L22" i="53" s="1"/>
  <c r="M22" i="53"/>
  <c r="N22" i="53"/>
  <c r="B23" i="53"/>
  <c r="L25" i="53"/>
  <c r="N25" i="53"/>
  <c r="L26" i="53"/>
  <c r="N26" i="53"/>
  <c r="L27" i="53"/>
  <c r="N27" i="53"/>
  <c r="L28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Q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J99" i="53"/>
  <c r="L99" i="53"/>
  <c r="M99" i="53"/>
  <c r="N99" i="53"/>
  <c r="O99" i="53" s="1"/>
  <c r="B100" i="53"/>
  <c r="B101" i="53"/>
  <c r="B102" i="53"/>
  <c r="J102" i="53"/>
  <c r="B103" i="53"/>
  <c r="M105" i="53"/>
  <c r="O105" i="53"/>
  <c r="M106" i="53"/>
  <c r="O106" i="53"/>
  <c r="M107" i="53"/>
  <c r="O107" i="53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P1" i="46"/>
  <c r="P83" i="46" s="1"/>
  <c r="O3" i="46"/>
  <c r="D8" i="46"/>
  <c r="D90" i="46" s="1"/>
  <c r="K11" i="46"/>
  <c r="C17" i="46"/>
  <c r="C18" i="46" s="1"/>
  <c r="K17" i="46"/>
  <c r="L17" i="46" s="1"/>
  <c r="M17" i="46"/>
  <c r="N17" i="46" s="1"/>
  <c r="B18" i="46"/>
  <c r="C19" i="46"/>
  <c r="C20" i="46" s="1"/>
  <c r="C21" i="46" s="1"/>
  <c r="C22" i="46" s="1"/>
  <c r="C23" i="46"/>
  <c r="C24" i="46" s="1"/>
  <c r="C25" i="46" s="1"/>
  <c r="C26" i="46" s="1"/>
  <c r="C27" i="46" s="1"/>
  <c r="C28" i="46" s="1"/>
  <c r="C29" i="46" s="1"/>
  <c r="C30" i="46" s="1"/>
  <c r="C31" i="46" s="1"/>
  <c r="C32" i="46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K18" i="46"/>
  <c r="L18" i="46" s="1"/>
  <c r="M18" i="46"/>
  <c r="N18" i="46" s="1"/>
  <c r="B19" i="46"/>
  <c r="K19" i="46"/>
  <c r="L19" i="46"/>
  <c r="M19" i="46"/>
  <c r="N19" i="46" s="1"/>
  <c r="B20" i="46"/>
  <c r="K20" i="46"/>
  <c r="L20" i="46"/>
  <c r="M20" i="46"/>
  <c r="N20" i="46" s="1"/>
  <c r="B21" i="46"/>
  <c r="I21" i="46"/>
  <c r="K21" i="46"/>
  <c r="L21" i="46"/>
  <c r="M21" i="46"/>
  <c r="N21" i="46" s="1"/>
  <c r="B22" i="46"/>
  <c r="K22" i="46"/>
  <c r="L22" i="46"/>
  <c r="M22" i="46"/>
  <c r="N22" i="46" s="1"/>
  <c r="O22" i="46" s="1"/>
  <c r="B23" i="46"/>
  <c r="L25" i="46"/>
  <c r="N25" i="46"/>
  <c r="L26" i="46"/>
  <c r="N26" i="46"/>
  <c r="L27" i="46"/>
  <c r="N27" i="46"/>
  <c r="L28" i="46"/>
  <c r="N28" i="46"/>
  <c r="L29" i="46"/>
  <c r="N29" i="46"/>
  <c r="L30" i="46"/>
  <c r="N30" i="46"/>
  <c r="L31" i="46"/>
  <c r="N31" i="46"/>
  <c r="L32" i="46"/>
  <c r="N32" i="46"/>
  <c r="L33" i="46"/>
  <c r="N33" i="46"/>
  <c r="L34" i="46"/>
  <c r="N34" i="46"/>
  <c r="O34" i="46" s="1"/>
  <c r="L35" i="46"/>
  <c r="N35" i="46"/>
  <c r="L36" i="46"/>
  <c r="N36" i="46"/>
  <c r="O36" i="46" s="1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O47" i="46" s="1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Q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J99" i="46"/>
  <c r="L99" i="46"/>
  <c r="M99" i="46"/>
  <c r="N99" i="46"/>
  <c r="O99" i="46"/>
  <c r="B100" i="46"/>
  <c r="L100" i="46"/>
  <c r="M100" i="46" s="1"/>
  <c r="N100" i="46"/>
  <c r="O100" i="46" s="1"/>
  <c r="P100" i="46" s="1"/>
  <c r="B101" i="46"/>
  <c r="L101" i="46"/>
  <c r="M101" i="46"/>
  <c r="N101" i="46"/>
  <c r="O101" i="46"/>
  <c r="B102" i="46"/>
  <c r="J102" i="46"/>
  <c r="L102" i="46"/>
  <c r="M102" i="46"/>
  <c r="N102" i="46"/>
  <c r="O102" i="46"/>
  <c r="B103" i="46"/>
  <c r="L103" i="46"/>
  <c r="M103" i="46" s="1"/>
  <c r="N103" i="46"/>
  <c r="O103" i="46" s="1"/>
  <c r="B104" i="46"/>
  <c r="M105" i="46"/>
  <c r="O105" i="46"/>
  <c r="M106" i="46"/>
  <c r="P106" i="46" s="1"/>
  <c r="O106" i="46"/>
  <c r="M107" i="46"/>
  <c r="O107" i="46"/>
  <c r="M108" i="46"/>
  <c r="P108" i="46" s="1"/>
  <c r="O108" i="46"/>
  <c r="M109" i="46"/>
  <c r="O109" i="46"/>
  <c r="M110" i="46"/>
  <c r="P110" i="46" s="1"/>
  <c r="O110" i="46"/>
  <c r="M111" i="46"/>
  <c r="O111" i="46"/>
  <c r="P111" i="46"/>
  <c r="M112" i="46"/>
  <c r="O112" i="46"/>
  <c r="M113" i="46"/>
  <c r="O113" i="46"/>
  <c r="P113" i="46" s="1"/>
  <c r="M114" i="46"/>
  <c r="O114" i="46"/>
  <c r="M115" i="46"/>
  <c r="O115" i="46"/>
  <c r="P115" i="46" s="1"/>
  <c r="M116" i="46"/>
  <c r="O116" i="46"/>
  <c r="M117" i="46"/>
  <c r="O117" i="46"/>
  <c r="P117" i="46" s="1"/>
  <c r="M118" i="46"/>
  <c r="O118" i="46"/>
  <c r="M119" i="46"/>
  <c r="O119" i="46"/>
  <c r="P119" i="46" s="1"/>
  <c r="M120" i="46"/>
  <c r="O120" i="46"/>
  <c r="P120" i="46" s="1"/>
  <c r="M121" i="46"/>
  <c r="O121" i="46"/>
  <c r="P121" i="46" s="1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P128" i="46" s="1"/>
  <c r="M129" i="46"/>
  <c r="O129" i="46"/>
  <c r="P129" i="46" s="1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P1" i="45"/>
  <c r="P83" i="45" s="1"/>
  <c r="O3" i="45"/>
  <c r="D8" i="45"/>
  <c r="D90" i="45" s="1"/>
  <c r="K11" i="45"/>
  <c r="C17" i="45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 s="1"/>
  <c r="M17" i="45"/>
  <c r="N17" i="45" s="1"/>
  <c r="B18" i="45"/>
  <c r="K18" i="45"/>
  <c r="L18" i="45" s="1"/>
  <c r="M18" i="45"/>
  <c r="N18" i="45" s="1"/>
  <c r="B19" i="45"/>
  <c r="K19" i="45"/>
  <c r="L19" i="45" s="1"/>
  <c r="M19" i="45"/>
  <c r="N19" i="45" s="1"/>
  <c r="B20" i="45"/>
  <c r="K20" i="45"/>
  <c r="L20" i="45" s="1"/>
  <c r="M20" i="45"/>
  <c r="N20" i="45" s="1"/>
  <c r="B21" i="45"/>
  <c r="K21" i="45"/>
  <c r="L21" i="45" s="1"/>
  <c r="M21" i="45"/>
  <c r="N21" i="45" s="1"/>
  <c r="B22" i="45"/>
  <c r="I22" i="45"/>
  <c r="K22" i="45"/>
  <c r="L22" i="45" s="1"/>
  <c r="M22" i="45"/>
  <c r="N22" i="45" s="1"/>
  <c r="B23" i="45"/>
  <c r="K23" i="45"/>
  <c r="L23" i="45" s="1"/>
  <c r="M23" i="45"/>
  <c r="N23" i="45" s="1"/>
  <c r="B24" i="45"/>
  <c r="L26" i="45"/>
  <c r="N26" i="45"/>
  <c r="L27" i="45"/>
  <c r="N27" i="45"/>
  <c r="L28" i="45"/>
  <c r="N28" i="45"/>
  <c r="L29" i="45"/>
  <c r="N29" i="45"/>
  <c r="L30" i="45"/>
  <c r="N30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O38" i="45" s="1"/>
  <c r="L39" i="45"/>
  <c r="N39" i="45"/>
  <c r="L40" i="45"/>
  <c r="N40" i="45"/>
  <c r="O40" i="45" s="1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Q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J99" i="45"/>
  <c r="L99" i="45"/>
  <c r="M99" i="45"/>
  <c r="N99" i="45"/>
  <c r="O99" i="45"/>
  <c r="P99" i="45" s="1"/>
  <c r="B100" i="45"/>
  <c r="J100" i="45"/>
  <c r="L100" i="45"/>
  <c r="M100" i="45" s="1"/>
  <c r="N100" i="45"/>
  <c r="O100" i="45" s="1"/>
  <c r="B101" i="45"/>
  <c r="L101" i="45"/>
  <c r="M101" i="45"/>
  <c r="N101" i="45"/>
  <c r="O101" i="45"/>
  <c r="B102" i="45"/>
  <c r="L102" i="45"/>
  <c r="M102" i="45" s="1"/>
  <c r="N102" i="45"/>
  <c r="O102" i="45" s="1"/>
  <c r="B103" i="45"/>
  <c r="J103" i="45"/>
  <c r="L103" i="45"/>
  <c r="M103" i="45" s="1"/>
  <c r="N103" i="45"/>
  <c r="O103" i="45"/>
  <c r="B104" i="45"/>
  <c r="L104" i="45"/>
  <c r="M104" i="45" s="1"/>
  <c r="N104" i="45"/>
  <c r="O104" i="45" s="1"/>
  <c r="M106" i="45"/>
  <c r="O106" i="45"/>
  <c r="M107" i="45"/>
  <c r="O107" i="45"/>
  <c r="M108" i="45"/>
  <c r="O108" i="45"/>
  <c r="M109" i="45"/>
  <c r="O109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P122" i="45" s="1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P130" i="45" s="1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P1" i="44"/>
  <c r="P83" i="44" s="1"/>
  <c r="O3" i="44"/>
  <c r="D8" i="44"/>
  <c r="D90" i="44" s="1"/>
  <c r="K11" i="44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K17" i="44"/>
  <c r="L17" i="44" s="1"/>
  <c r="O17" i="44" s="1"/>
  <c r="M17" i="44"/>
  <c r="N17" i="44" s="1"/>
  <c r="B18" i="44"/>
  <c r="K18" i="44"/>
  <c r="L18" i="44"/>
  <c r="O18" i="44" s="1"/>
  <c r="M18" i="44"/>
  <c r="N18" i="44"/>
  <c r="B19" i="44"/>
  <c r="K19" i="44"/>
  <c r="L19" i="44" s="1"/>
  <c r="O19" i="44" s="1"/>
  <c r="M19" i="44"/>
  <c r="N19" i="44" s="1"/>
  <c r="B20" i="44"/>
  <c r="K20" i="44"/>
  <c r="L20" i="44"/>
  <c r="M20" i="44"/>
  <c r="N20" i="44"/>
  <c r="B21" i="44"/>
  <c r="K21" i="44"/>
  <c r="L21" i="44" s="1"/>
  <c r="O21" i="44" s="1"/>
  <c r="M21" i="44"/>
  <c r="N21" i="44"/>
  <c r="B22" i="44"/>
  <c r="K22" i="44"/>
  <c r="L22" i="44" s="1"/>
  <c r="M22" i="44"/>
  <c r="N22" i="44" s="1"/>
  <c r="B23" i="44"/>
  <c r="I23" i="44"/>
  <c r="K23" i="44"/>
  <c r="L23" i="44" s="1"/>
  <c r="M23" i="44"/>
  <c r="N23" i="44" s="1"/>
  <c r="B24" i="44"/>
  <c r="K24" i="44"/>
  <c r="L24" i="44" s="1"/>
  <c r="O24" i="44" s="1"/>
  <c r="M24" i="44"/>
  <c r="N24" i="44"/>
  <c r="B25" i="44"/>
  <c r="L27" i="44"/>
  <c r="N27" i="44"/>
  <c r="L28" i="44"/>
  <c r="N28" i="44"/>
  <c r="L29" i="44"/>
  <c r="N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Q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L99" i="44"/>
  <c r="M99" i="44"/>
  <c r="N99" i="44"/>
  <c r="O99" i="44"/>
  <c r="B100" i="44"/>
  <c r="J100" i="44"/>
  <c r="L100" i="44"/>
  <c r="M100" i="44"/>
  <c r="N100" i="44"/>
  <c r="O100" i="44"/>
  <c r="B101" i="44"/>
  <c r="J101" i="44"/>
  <c r="L101" i="44"/>
  <c r="M101" i="44"/>
  <c r="N101" i="44"/>
  <c r="O101" i="44"/>
  <c r="B102" i="44"/>
  <c r="L102" i="44"/>
  <c r="M102" i="44" s="1"/>
  <c r="N102" i="44"/>
  <c r="O102" i="44" s="1"/>
  <c r="B103" i="44"/>
  <c r="L103" i="44"/>
  <c r="M103" i="44"/>
  <c r="N103" i="44"/>
  <c r="O103" i="44"/>
  <c r="B104" i="44"/>
  <c r="J104" i="44"/>
  <c r="L104" i="44"/>
  <c r="M104" i="44"/>
  <c r="N104" i="44"/>
  <c r="O104" i="44"/>
  <c r="B105" i="44"/>
  <c r="L105" i="44"/>
  <c r="M105" i="44" s="1"/>
  <c r="N105" i="44"/>
  <c r="O105" i="44" s="1"/>
  <c r="M107" i="44"/>
  <c r="O107" i="44"/>
  <c r="M108" i="44"/>
  <c r="P108" i="44" s="1"/>
  <c r="O108" i="44"/>
  <c r="M109" i="44"/>
  <c r="O109" i="44"/>
  <c r="M110" i="44"/>
  <c r="P110" i="44" s="1"/>
  <c r="O110" i="44"/>
  <c r="M111" i="44"/>
  <c r="O111" i="44"/>
  <c r="M112" i="44"/>
  <c r="P112" i="44" s="1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P118" i="44" s="1"/>
  <c r="O118" i="44"/>
  <c r="M119" i="44"/>
  <c r="O119" i="44"/>
  <c r="M120" i="44"/>
  <c r="P120" i="44" s="1"/>
  <c r="O120" i="44"/>
  <c r="M121" i="44"/>
  <c r="O121" i="44"/>
  <c r="M122" i="44"/>
  <c r="P122" i="44" s="1"/>
  <c r="O122" i="44"/>
  <c r="M123" i="44"/>
  <c r="O123" i="44"/>
  <c r="M124" i="44"/>
  <c r="P124" i="44" s="1"/>
  <c r="O124" i="44"/>
  <c r="M125" i="44"/>
  <c r="O125" i="44"/>
  <c r="M126" i="44"/>
  <c r="O126" i="44"/>
  <c r="M127" i="44"/>
  <c r="O127" i="44"/>
  <c r="M128" i="44"/>
  <c r="P128" i="44" s="1"/>
  <c r="O128" i="44"/>
  <c r="M129" i="44"/>
  <c r="O129" i="44"/>
  <c r="M130" i="44"/>
  <c r="P130" i="44" s="1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P136" i="44" s="1"/>
  <c r="O136" i="44"/>
  <c r="M137" i="44"/>
  <c r="O137" i="44"/>
  <c r="M138" i="44"/>
  <c r="P138" i="44" s="1"/>
  <c r="O138" i="44"/>
  <c r="M139" i="44"/>
  <c r="O139" i="44"/>
  <c r="M140" i="44"/>
  <c r="P140" i="44" s="1"/>
  <c r="O140" i="44"/>
  <c r="M141" i="44"/>
  <c r="O141" i="44"/>
  <c r="M142" i="44"/>
  <c r="P142" i="44" s="1"/>
  <c r="O142" i="44"/>
  <c r="M143" i="44"/>
  <c r="O143" i="44"/>
  <c r="M144" i="44"/>
  <c r="P144" i="44" s="1"/>
  <c r="O144" i="44"/>
  <c r="M145" i="44"/>
  <c r="O145" i="44"/>
  <c r="M146" i="44"/>
  <c r="P146" i="44" s="1"/>
  <c r="O146" i="44"/>
  <c r="M147" i="44"/>
  <c r="O147" i="44"/>
  <c r="M148" i="44"/>
  <c r="O148" i="44"/>
  <c r="M149" i="44"/>
  <c r="O149" i="44"/>
  <c r="M150" i="44"/>
  <c r="P150" i="44" s="1"/>
  <c r="O150" i="44"/>
  <c r="M151" i="44"/>
  <c r="O151" i="44"/>
  <c r="M152" i="44"/>
  <c r="P152" i="44" s="1"/>
  <c r="O152" i="44"/>
  <c r="M153" i="44"/>
  <c r="O153" i="44"/>
  <c r="M154" i="44"/>
  <c r="O154" i="44"/>
  <c r="P1" i="43"/>
  <c r="P83" i="43" s="1"/>
  <c r="O3" i="43"/>
  <c r="D8" i="43"/>
  <c r="D90" i="43"/>
  <c r="K11" i="43"/>
  <c r="C17" i="43"/>
  <c r="C18" i="43"/>
  <c r="C19" i="43"/>
  <c r="C20" i="43" s="1"/>
  <c r="C21" i="43" s="1"/>
  <c r="C22" i="43" s="1"/>
  <c r="C23" i="43" s="1"/>
  <c r="C24" i="43" s="1"/>
  <c r="C25" i="43" s="1"/>
  <c r="C26" i="43" s="1"/>
  <c r="C27" i="43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7" i="43"/>
  <c r="L17" i="43"/>
  <c r="M17" i="43"/>
  <c r="N17" i="43" s="1"/>
  <c r="B18" i="43"/>
  <c r="K18" i="43"/>
  <c r="L18" i="43"/>
  <c r="M18" i="43"/>
  <c r="N18" i="43" s="1"/>
  <c r="B19" i="43"/>
  <c r="K19" i="43"/>
  <c r="L19" i="43" s="1"/>
  <c r="M19" i="43"/>
  <c r="N19" i="43" s="1"/>
  <c r="O19" i="43" s="1"/>
  <c r="B20" i="43"/>
  <c r="K20" i="43"/>
  <c r="L20" i="43" s="1"/>
  <c r="M20" i="43"/>
  <c r="N20" i="43" s="1"/>
  <c r="B21" i="43"/>
  <c r="K21" i="43"/>
  <c r="L21" i="43" s="1"/>
  <c r="O21" i="43" s="1"/>
  <c r="M21" i="43"/>
  <c r="N21" i="43" s="1"/>
  <c r="B22" i="43"/>
  <c r="K22" i="43"/>
  <c r="L22" i="43" s="1"/>
  <c r="M22" i="43"/>
  <c r="N22" i="43" s="1"/>
  <c r="B23" i="43"/>
  <c r="I23" i="43"/>
  <c r="K23" i="43"/>
  <c r="L23" i="43" s="1"/>
  <c r="O23" i="43" s="1"/>
  <c r="M23" i="43"/>
  <c r="N23" i="43" s="1"/>
  <c r="B24" i="43"/>
  <c r="K24" i="43"/>
  <c r="L24" i="43" s="1"/>
  <c r="O24" i="43" s="1"/>
  <c r="M24" i="43"/>
  <c r="N24" i="43" s="1"/>
  <c r="B25" i="43"/>
  <c r="L27" i="43"/>
  <c r="N27" i="43"/>
  <c r="L28" i="43"/>
  <c r="N28" i="43"/>
  <c r="L29" i="43"/>
  <c r="N29" i="43"/>
  <c r="L30" i="43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Q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O67" i="43" s="1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L99" i="43"/>
  <c r="M99" i="43" s="1"/>
  <c r="N99" i="43"/>
  <c r="O99" i="43" s="1"/>
  <c r="B100" i="43"/>
  <c r="J100" i="43"/>
  <c r="L100" i="43"/>
  <c r="M100" i="43" s="1"/>
  <c r="N100" i="43"/>
  <c r="O100" i="43" s="1"/>
  <c r="B101" i="43"/>
  <c r="J101" i="43"/>
  <c r="L101" i="43"/>
  <c r="M101" i="43" s="1"/>
  <c r="N101" i="43"/>
  <c r="O101" i="43" s="1"/>
  <c r="B102" i="43"/>
  <c r="L102" i="43"/>
  <c r="M102" i="43" s="1"/>
  <c r="N102" i="43"/>
  <c r="O102" i="43" s="1"/>
  <c r="B103" i="43"/>
  <c r="L103" i="43"/>
  <c r="M103" i="43" s="1"/>
  <c r="N103" i="43"/>
  <c r="O103" i="43"/>
  <c r="B104" i="43"/>
  <c r="J104" i="43"/>
  <c r="L104" i="43"/>
  <c r="M104" i="43"/>
  <c r="N104" i="43"/>
  <c r="O104" i="43" s="1"/>
  <c r="B105" i="43"/>
  <c r="L105" i="43"/>
  <c r="M105" i="43" s="1"/>
  <c r="N105" i="43"/>
  <c r="O105" i="43" s="1"/>
  <c r="M107" i="43"/>
  <c r="O107" i="43"/>
  <c r="M108" i="43"/>
  <c r="O108" i="43"/>
  <c r="M109" i="43"/>
  <c r="O109" i="43"/>
  <c r="M110" i="43"/>
  <c r="O110" i="43"/>
  <c r="M111" i="43"/>
  <c r="O111" i="43"/>
  <c r="M112" i="43"/>
  <c r="P112" i="43" s="1"/>
  <c r="O112" i="43"/>
  <c r="M113" i="43"/>
  <c r="O113" i="43"/>
  <c r="M114" i="43"/>
  <c r="P114" i="43" s="1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P122" i="43" s="1"/>
  <c r="O122" i="43"/>
  <c r="M123" i="43"/>
  <c r="O123" i="43"/>
  <c r="M124" i="43"/>
  <c r="O124" i="43"/>
  <c r="M125" i="43"/>
  <c r="O125" i="43"/>
  <c r="M126" i="43"/>
  <c r="P126" i="43" s="1"/>
  <c r="O126" i="43"/>
  <c r="M127" i="43"/>
  <c r="O127" i="43"/>
  <c r="M128" i="43"/>
  <c r="P128" i="43" s="1"/>
  <c r="O128" i="43"/>
  <c r="M129" i="43"/>
  <c r="O129" i="43"/>
  <c r="M130" i="43"/>
  <c r="P130" i="43" s="1"/>
  <c r="O130" i="43"/>
  <c r="M131" i="43"/>
  <c r="O131" i="43"/>
  <c r="M132" i="43"/>
  <c r="O132" i="43"/>
  <c r="M133" i="43"/>
  <c r="O133" i="43"/>
  <c r="M134" i="43"/>
  <c r="P134" i="43" s="1"/>
  <c r="O134" i="43"/>
  <c r="M135" i="43"/>
  <c r="O135" i="43"/>
  <c r="M136" i="43"/>
  <c r="P136" i="43" s="1"/>
  <c r="O136" i="43"/>
  <c r="M137" i="43"/>
  <c r="O137" i="43"/>
  <c r="M138" i="43"/>
  <c r="P138" i="43" s="1"/>
  <c r="O138" i="43"/>
  <c r="M139" i="43"/>
  <c r="O139" i="43"/>
  <c r="M140" i="43"/>
  <c r="P140" i="43" s="1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P146" i="43" s="1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D8" i="42"/>
  <c r="D90" i="42" s="1"/>
  <c r="K11" i="42"/>
  <c r="C17" i="42"/>
  <c r="C18" i="42" s="1"/>
  <c r="C19" i="42" s="1"/>
  <c r="C20" i="42" s="1"/>
  <c r="C21" i="42" s="1"/>
  <c r="C22" i="42" s="1"/>
  <c r="C23" i="42" s="1"/>
  <c r="K17" i="42"/>
  <c r="L17" i="42" s="1"/>
  <c r="M17" i="42"/>
  <c r="N17" i="42" s="1"/>
  <c r="O17" i="42" s="1"/>
  <c r="B18" i="42"/>
  <c r="C24" i="42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M18" i="42"/>
  <c r="N18" i="42"/>
  <c r="B19" i="42"/>
  <c r="K19" i="42"/>
  <c r="L19" i="42" s="1"/>
  <c r="O19" i="42" s="1"/>
  <c r="M19" i="42"/>
  <c r="N19" i="42" s="1"/>
  <c r="B20" i="42"/>
  <c r="K20" i="42"/>
  <c r="L20" i="42" s="1"/>
  <c r="O20" i="42" s="1"/>
  <c r="M20" i="42"/>
  <c r="N20" i="42" s="1"/>
  <c r="B21" i="42"/>
  <c r="K21" i="42"/>
  <c r="L21" i="42" s="1"/>
  <c r="M21" i="42"/>
  <c r="N21" i="42" s="1"/>
  <c r="B22" i="42"/>
  <c r="K22" i="42"/>
  <c r="L22" i="42" s="1"/>
  <c r="M22" i="42"/>
  <c r="N22" i="42" s="1"/>
  <c r="O22" i="42" s="1"/>
  <c r="B23" i="42"/>
  <c r="I23" i="42"/>
  <c r="K23" i="42"/>
  <c r="L23" i="42" s="1"/>
  <c r="O23" i="42" s="1"/>
  <c r="M23" i="42"/>
  <c r="N23" i="42" s="1"/>
  <c r="B24" i="42"/>
  <c r="K24" i="42"/>
  <c r="L24" i="42" s="1"/>
  <c r="M24" i="42"/>
  <c r="N24" i="42" s="1"/>
  <c r="B25" i="42"/>
  <c r="L27" i="42"/>
  <c r="N27" i="42"/>
  <c r="L28" i="42"/>
  <c r="N28" i="42"/>
  <c r="L29" i="42"/>
  <c r="N29" i="42"/>
  <c r="L30" i="42"/>
  <c r="N30" i="42"/>
  <c r="L31" i="42"/>
  <c r="N31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Q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O65" i="42" s="1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L99" i="42"/>
  <c r="M99" i="42"/>
  <c r="N99" i="42"/>
  <c r="O99" i="42" s="1"/>
  <c r="B100" i="42"/>
  <c r="J100" i="42"/>
  <c r="L100" i="42"/>
  <c r="M100" i="42" s="1"/>
  <c r="N100" i="42"/>
  <c r="O100" i="42"/>
  <c r="B101" i="42"/>
  <c r="J101" i="42"/>
  <c r="L101" i="42"/>
  <c r="M101" i="42"/>
  <c r="N101" i="42"/>
  <c r="O101" i="42" s="1"/>
  <c r="B102" i="42"/>
  <c r="L102" i="42"/>
  <c r="M102" i="42" s="1"/>
  <c r="N102" i="42"/>
  <c r="O102" i="42"/>
  <c r="B103" i="42"/>
  <c r="L103" i="42"/>
  <c r="M103" i="42" s="1"/>
  <c r="N103" i="42"/>
  <c r="O103" i="42"/>
  <c r="B104" i="42"/>
  <c r="J104" i="42"/>
  <c r="L104" i="42"/>
  <c r="M104" i="42"/>
  <c r="N104" i="42"/>
  <c r="O104" i="42" s="1"/>
  <c r="B105" i="42"/>
  <c r="L105" i="42"/>
  <c r="M105" i="42" s="1"/>
  <c r="N105" i="42"/>
  <c r="O105" i="42"/>
  <c r="M107" i="42"/>
  <c r="O107" i="42"/>
  <c r="M108" i="42"/>
  <c r="O108" i="42"/>
  <c r="M109" i="42"/>
  <c r="O109" i="42"/>
  <c r="M110" i="42"/>
  <c r="O110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P133" i="42" s="1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P143" i="42" s="1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D8" i="41"/>
  <c r="K11" i="41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K17" i="41"/>
  <c r="L17" i="41"/>
  <c r="M17" i="41"/>
  <c r="N17" i="41" s="1"/>
  <c r="O17" i="41" s="1"/>
  <c r="B18" i="41"/>
  <c r="K18" i="41"/>
  <c r="L18" i="41" s="1"/>
  <c r="M18" i="41"/>
  <c r="N18" i="41"/>
  <c r="B19" i="41"/>
  <c r="K19" i="41"/>
  <c r="L19" i="41" s="1"/>
  <c r="M19" i="41"/>
  <c r="N19" i="41"/>
  <c r="O19" i="41" s="1"/>
  <c r="B20" i="41"/>
  <c r="K20" i="41"/>
  <c r="L20" i="41"/>
  <c r="M20" i="41"/>
  <c r="N20" i="41" s="1"/>
  <c r="O20" i="41" s="1"/>
  <c r="B21" i="41"/>
  <c r="K21" i="41"/>
  <c r="L21" i="41"/>
  <c r="M21" i="41"/>
  <c r="N21" i="41" s="1"/>
  <c r="O21" i="41" s="1"/>
  <c r="B22" i="41"/>
  <c r="K22" i="41"/>
  <c r="L22" i="41" s="1"/>
  <c r="O22" i="41" s="1"/>
  <c r="M22" i="41"/>
  <c r="N22" i="41" s="1"/>
  <c r="B23" i="41"/>
  <c r="I23" i="41"/>
  <c r="K23" i="41"/>
  <c r="L23" i="41" s="1"/>
  <c r="M23" i="41"/>
  <c r="N23" i="41"/>
  <c r="B24" i="41"/>
  <c r="K24" i="41"/>
  <c r="L24" i="41" s="1"/>
  <c r="M24" i="41"/>
  <c r="N24" i="41" s="1"/>
  <c r="B25" i="41"/>
  <c r="L27" i="41"/>
  <c r="N27" i="41"/>
  <c r="L28" i="41"/>
  <c r="N28" i="41"/>
  <c r="L29" i="41"/>
  <c r="N29" i="41"/>
  <c r="L30" i="41"/>
  <c r="N30" i="41"/>
  <c r="L31" i="41"/>
  <c r="N31" i="41"/>
  <c r="L32" i="41"/>
  <c r="N32" i="41"/>
  <c r="L33" i="41"/>
  <c r="N33" i="41"/>
  <c r="L34" i="41"/>
  <c r="N34" i="41"/>
  <c r="L35" i="41"/>
  <c r="N35" i="41"/>
  <c r="O35" i="41" s="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O49" i="41" s="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Q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0" i="41"/>
  <c r="D91" i="41"/>
  <c r="J93" i="41"/>
  <c r="L93" i="41"/>
  <c r="D96" i="41"/>
  <c r="J99" i="41"/>
  <c r="L99" i="41"/>
  <c r="M99" i="41"/>
  <c r="N99" i="41"/>
  <c r="O99" i="41"/>
  <c r="B100" i="41"/>
  <c r="J100" i="41"/>
  <c r="L100" i="41"/>
  <c r="M100" i="41" s="1"/>
  <c r="N100" i="41"/>
  <c r="O100" i="41"/>
  <c r="B101" i="41"/>
  <c r="J101" i="41"/>
  <c r="L101" i="41"/>
  <c r="M101" i="41" s="1"/>
  <c r="N101" i="41"/>
  <c r="O101" i="41"/>
  <c r="B102" i="41"/>
  <c r="L102" i="41"/>
  <c r="M102" i="41"/>
  <c r="N102" i="41"/>
  <c r="O102" i="41"/>
  <c r="P102" i="41" s="1"/>
  <c r="B103" i="41"/>
  <c r="L103" i="41"/>
  <c r="M103" i="41"/>
  <c r="N103" i="41"/>
  <c r="O103" i="41"/>
  <c r="B104" i="41"/>
  <c r="J104" i="41"/>
  <c r="L104" i="41"/>
  <c r="M104" i="41"/>
  <c r="N104" i="41"/>
  <c r="O104" i="41" s="1"/>
  <c r="B105" i="41"/>
  <c r="L105" i="41"/>
  <c r="M105" i="41"/>
  <c r="N105" i="41"/>
  <c r="O105" i="41" s="1"/>
  <c r="P105" i="41" s="1"/>
  <c r="M107" i="41"/>
  <c r="O107" i="41"/>
  <c r="M108" i="41"/>
  <c r="O108" i="41"/>
  <c r="M109" i="41"/>
  <c r="O109" i="41"/>
  <c r="M110" i="41"/>
  <c r="O110" i="41"/>
  <c r="M111" i="41"/>
  <c r="P111" i="41" s="1"/>
  <c r="O111" i="41"/>
  <c r="M112" i="41"/>
  <c r="O112" i="41"/>
  <c r="M113" i="41"/>
  <c r="P113" i="41" s="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P119" i="41" s="1"/>
  <c r="O119" i="41"/>
  <c r="M120" i="41"/>
  <c r="O120" i="41"/>
  <c r="M121" i="41"/>
  <c r="P121" i="41" s="1"/>
  <c r="O121" i="41"/>
  <c r="M122" i="41"/>
  <c r="O122" i="41"/>
  <c r="M123" i="41"/>
  <c r="P123" i="41" s="1"/>
  <c r="O123" i="41"/>
  <c r="M124" i="41"/>
  <c r="O124" i="41"/>
  <c r="M125" i="41"/>
  <c r="P125" i="41" s="1"/>
  <c r="O125" i="41"/>
  <c r="M126" i="41"/>
  <c r="O126" i="41"/>
  <c r="M127" i="41"/>
  <c r="P127" i="41" s="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P149" i="41" s="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D8" i="39"/>
  <c r="D90" i="39" s="1"/>
  <c r="K11" i="39"/>
  <c r="C17" i="39"/>
  <c r="C18" i="39"/>
  <c r="C19" i="39"/>
  <c r="C20" i="39" s="1"/>
  <c r="C21" i="39" s="1"/>
  <c r="C22" i="39" s="1"/>
  <c r="C23" i="39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7" i="39"/>
  <c r="L17" i="39" s="1"/>
  <c r="M17" i="39"/>
  <c r="N17" i="39" s="1"/>
  <c r="B18" i="39"/>
  <c r="K18" i="39"/>
  <c r="L18" i="39"/>
  <c r="M18" i="39"/>
  <c r="N18" i="39"/>
  <c r="B19" i="39"/>
  <c r="K19" i="39"/>
  <c r="L19" i="39" s="1"/>
  <c r="M19" i="39"/>
  <c r="N19" i="39" s="1"/>
  <c r="B20" i="39"/>
  <c r="K20" i="39"/>
  <c r="L20" i="39"/>
  <c r="M20" i="39"/>
  <c r="N20" i="39"/>
  <c r="B21" i="39"/>
  <c r="K21" i="39"/>
  <c r="L21" i="39" s="1"/>
  <c r="M21" i="39"/>
  <c r="N21" i="39" s="1"/>
  <c r="B22" i="39"/>
  <c r="K22" i="39"/>
  <c r="L22" i="39"/>
  <c r="M22" i="39"/>
  <c r="N22" i="39"/>
  <c r="B23" i="39"/>
  <c r="I23" i="39"/>
  <c r="K23" i="39"/>
  <c r="L23" i="39"/>
  <c r="M23" i="39"/>
  <c r="N23" i="39"/>
  <c r="B24" i="39"/>
  <c r="K24" i="39"/>
  <c r="L24" i="39" s="1"/>
  <c r="M24" i="39"/>
  <c r="N24" i="39" s="1"/>
  <c r="B25" i="39"/>
  <c r="L27" i="39"/>
  <c r="N27" i="39"/>
  <c r="L28" i="39"/>
  <c r="N28" i="39"/>
  <c r="L29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Q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L99" i="39"/>
  <c r="M99" i="39" s="1"/>
  <c r="N99" i="39"/>
  <c r="O99" i="39" s="1"/>
  <c r="B100" i="39"/>
  <c r="J100" i="39"/>
  <c r="L100" i="39"/>
  <c r="M100" i="39" s="1"/>
  <c r="N100" i="39"/>
  <c r="O100" i="39"/>
  <c r="B101" i="39"/>
  <c r="J101" i="39"/>
  <c r="L101" i="39"/>
  <c r="M101" i="39"/>
  <c r="N101" i="39"/>
  <c r="O101" i="39"/>
  <c r="B102" i="39"/>
  <c r="J102" i="39"/>
  <c r="L102" i="39"/>
  <c r="M102" i="39" s="1"/>
  <c r="N102" i="39"/>
  <c r="O102" i="39"/>
  <c r="B103" i="39"/>
  <c r="L103" i="39"/>
  <c r="M103" i="39" s="1"/>
  <c r="N103" i="39"/>
  <c r="O103" i="39" s="1"/>
  <c r="B104" i="39"/>
  <c r="J104" i="39"/>
  <c r="L104" i="39"/>
  <c r="M104" i="39" s="1"/>
  <c r="N104" i="39"/>
  <c r="O104" i="39" s="1"/>
  <c r="B105" i="39"/>
  <c r="L105" i="39"/>
  <c r="M105" i="39"/>
  <c r="N105" i="39"/>
  <c r="O105" i="39"/>
  <c r="B106" i="39"/>
  <c r="M107" i="39"/>
  <c r="O107" i="39"/>
  <c r="P107" i="39" s="1"/>
  <c r="M108" i="39"/>
  <c r="O108" i="39"/>
  <c r="P108" i="39" s="1"/>
  <c r="M109" i="39"/>
  <c r="O109" i="39"/>
  <c r="P109" i="39" s="1"/>
  <c r="M110" i="39"/>
  <c r="O110" i="39"/>
  <c r="P110" i="39" s="1"/>
  <c r="M111" i="39"/>
  <c r="O111" i="39"/>
  <c r="P111" i="39" s="1"/>
  <c r="M112" i="39"/>
  <c r="O112" i="39"/>
  <c r="M113" i="39"/>
  <c r="O113" i="39"/>
  <c r="P113" i="39" s="1"/>
  <c r="M114" i="39"/>
  <c r="O114" i="39"/>
  <c r="P114" i="39" s="1"/>
  <c r="M115" i="39"/>
  <c r="O115" i="39"/>
  <c r="P115" i="39" s="1"/>
  <c r="M116" i="39"/>
  <c r="O116" i="39"/>
  <c r="P116" i="39" s="1"/>
  <c r="M117" i="39"/>
  <c r="O117" i="39"/>
  <c r="P117" i="39" s="1"/>
  <c r="M118" i="39"/>
  <c r="O118" i="39"/>
  <c r="M119" i="39"/>
  <c r="O119" i="39"/>
  <c r="M120" i="39"/>
  <c r="O120" i="39"/>
  <c r="P120" i="39" s="1"/>
  <c r="M121" i="39"/>
  <c r="O121" i="39"/>
  <c r="P121" i="39" s="1"/>
  <c r="M122" i="39"/>
  <c r="O122" i="39"/>
  <c r="M123" i="39"/>
  <c r="O123" i="39"/>
  <c r="P123" i="39" s="1"/>
  <c r="M124" i="39"/>
  <c r="O124" i="39"/>
  <c r="M125" i="39"/>
  <c r="O125" i="39"/>
  <c r="P125" i="39" s="1"/>
  <c r="M126" i="39"/>
  <c r="O126" i="39"/>
  <c r="M127" i="39"/>
  <c r="O127" i="39"/>
  <c r="P127" i="39" s="1"/>
  <c r="M128" i="39"/>
  <c r="O128" i="39"/>
  <c r="P128" i="39" s="1"/>
  <c r="M129" i="39"/>
  <c r="O129" i="39"/>
  <c r="P129" i="39" s="1"/>
  <c r="M130" i="39"/>
  <c r="O130" i="39"/>
  <c r="M131" i="39"/>
  <c r="O131" i="39"/>
  <c r="M132" i="39"/>
  <c r="O132" i="39"/>
  <c r="M133" i="39"/>
  <c r="O133" i="39"/>
  <c r="P133" i="39" s="1"/>
  <c r="M134" i="39"/>
  <c r="O134" i="39"/>
  <c r="P134" i="39" s="1"/>
  <c r="M135" i="39"/>
  <c r="O135" i="39"/>
  <c r="P135" i="39" s="1"/>
  <c r="M136" i="39"/>
  <c r="O136" i="39"/>
  <c r="P136" i="39" s="1"/>
  <c r="M137" i="39"/>
  <c r="O137" i="39"/>
  <c r="P137" i="39" s="1"/>
  <c r="M138" i="39"/>
  <c r="O138" i="39"/>
  <c r="P138" i="39" s="1"/>
  <c r="M139" i="39"/>
  <c r="O139" i="39"/>
  <c r="P139" i="39" s="1"/>
  <c r="M140" i="39"/>
  <c r="O140" i="39"/>
  <c r="M141" i="39"/>
  <c r="O141" i="39"/>
  <c r="M142" i="39"/>
  <c r="O142" i="39"/>
  <c r="P142" i="39" s="1"/>
  <c r="M143" i="39"/>
  <c r="O143" i="39"/>
  <c r="P143" i="39" s="1"/>
  <c r="M144" i="39"/>
  <c r="O144" i="39"/>
  <c r="M145" i="39"/>
  <c r="O145" i="39"/>
  <c r="M146" i="39"/>
  <c r="O146" i="39"/>
  <c r="P146" i="39" s="1"/>
  <c r="M147" i="39"/>
  <c r="O147" i="39"/>
  <c r="P147" i="39" s="1"/>
  <c r="M148" i="39"/>
  <c r="O148" i="39"/>
  <c r="P148" i="39" s="1"/>
  <c r="M149" i="39"/>
  <c r="O149" i="39"/>
  <c r="M150" i="39"/>
  <c r="O150" i="39"/>
  <c r="M151" i="39"/>
  <c r="O151" i="39"/>
  <c r="P151" i="39" s="1"/>
  <c r="M152" i="39"/>
  <c r="O152" i="39"/>
  <c r="P152" i="39" s="1"/>
  <c r="M153" i="39"/>
  <c r="O153" i="39"/>
  <c r="M154" i="39"/>
  <c r="O154" i="39"/>
  <c r="P154" i="39" s="1"/>
  <c r="P1" i="35"/>
  <c r="P83" i="35" s="1"/>
  <c r="O3" i="35"/>
  <c r="K11" i="35"/>
  <c r="I14" i="35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7" i="35"/>
  <c r="L17" i="35"/>
  <c r="N17" i="35"/>
  <c r="O17" i="35" s="1"/>
  <c r="B18" i="35"/>
  <c r="I18" i="35"/>
  <c r="L18" i="35"/>
  <c r="N18" i="35"/>
  <c r="O18" i="35" s="1"/>
  <c r="B19" i="35"/>
  <c r="K19" i="35"/>
  <c r="L19" i="35" s="1"/>
  <c r="M19" i="35"/>
  <c r="N19" i="35" s="1"/>
  <c r="B20" i="35"/>
  <c r="K20" i="35"/>
  <c r="L20" i="35"/>
  <c r="M20" i="35"/>
  <c r="N20" i="35"/>
  <c r="B21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Q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O66" i="35" s="1"/>
  <c r="L67" i="35"/>
  <c r="N67" i="35"/>
  <c r="L68" i="35"/>
  <c r="N68" i="35"/>
  <c r="O68" i="35" s="1"/>
  <c r="L69" i="35"/>
  <c r="N69" i="35"/>
  <c r="L70" i="35"/>
  <c r="N70" i="35"/>
  <c r="L71" i="35"/>
  <c r="N71" i="35"/>
  <c r="L72" i="35"/>
  <c r="N72" i="35"/>
  <c r="O87" i="35"/>
  <c r="D89" i="35"/>
  <c r="D90" i="35"/>
  <c r="D91" i="35"/>
  <c r="J93" i="35"/>
  <c r="L93" i="35"/>
  <c r="D96" i="35"/>
  <c r="J96" i="35"/>
  <c r="J99" i="35"/>
  <c r="M99" i="35"/>
  <c r="O99" i="35"/>
  <c r="P99" i="35" s="1"/>
  <c r="B100" i="35"/>
  <c r="J100" i="35"/>
  <c r="L100" i="35"/>
  <c r="M100" i="35" s="1"/>
  <c r="N100" i="35"/>
  <c r="O100" i="35"/>
  <c r="B101" i="35"/>
  <c r="M101" i="35"/>
  <c r="P101" i="35" s="1"/>
  <c r="O101" i="35"/>
  <c r="M102" i="35"/>
  <c r="O102" i="35"/>
  <c r="P102" i="35" s="1"/>
  <c r="J103" i="35"/>
  <c r="L103" i="35"/>
  <c r="M103" i="35" s="1"/>
  <c r="N103" i="35"/>
  <c r="O103" i="35"/>
  <c r="B104" i="35"/>
  <c r="M104" i="35"/>
  <c r="O104" i="35"/>
  <c r="P104" i="35" s="1"/>
  <c r="M105" i="35"/>
  <c r="O105" i="35"/>
  <c r="M106" i="35"/>
  <c r="O106" i="35"/>
  <c r="P106" i="35" s="1"/>
  <c r="M107" i="35"/>
  <c r="O107" i="35"/>
  <c r="M108" i="35"/>
  <c r="O108" i="35"/>
  <c r="P108" i="35" s="1"/>
  <c r="M109" i="35"/>
  <c r="O109" i="35"/>
  <c r="P109" i="35" s="1"/>
  <c r="M110" i="35"/>
  <c r="O110" i="35"/>
  <c r="M111" i="35"/>
  <c r="O111" i="35"/>
  <c r="M112" i="35"/>
  <c r="O112" i="35"/>
  <c r="P112" i="35" s="1"/>
  <c r="M113" i="35"/>
  <c r="O113" i="35"/>
  <c r="P113" i="35" s="1"/>
  <c r="M114" i="35"/>
  <c r="O114" i="35"/>
  <c r="P114" i="35" s="1"/>
  <c r="M115" i="35"/>
  <c r="O115" i="35"/>
  <c r="P115" i="35" s="1"/>
  <c r="M116" i="35"/>
  <c r="O116" i="35"/>
  <c r="M117" i="35"/>
  <c r="O117" i="35"/>
  <c r="P117" i="35" s="1"/>
  <c r="M118" i="35"/>
  <c r="O118" i="35"/>
  <c r="M119" i="35"/>
  <c r="O119" i="35"/>
  <c r="P119" i="35" s="1"/>
  <c r="M120" i="35"/>
  <c r="O120" i="35"/>
  <c r="M121" i="35"/>
  <c r="O121" i="35"/>
  <c r="M122" i="35"/>
  <c r="O122" i="35"/>
  <c r="P122" i="35" s="1"/>
  <c r="M123" i="35"/>
  <c r="O123" i="35"/>
  <c r="P123" i="35" s="1"/>
  <c r="M124" i="35"/>
  <c r="O124" i="35"/>
  <c r="M125" i="35"/>
  <c r="O125" i="35"/>
  <c r="P125" i="35" s="1"/>
  <c r="M126" i="35"/>
  <c r="O126" i="35"/>
  <c r="P126" i="35" s="1"/>
  <c r="M127" i="35"/>
  <c r="O127" i="35"/>
  <c r="P127" i="35" s="1"/>
  <c r="M128" i="35"/>
  <c r="O128" i="35"/>
  <c r="M129" i="35"/>
  <c r="O129" i="35"/>
  <c r="P129" i="35" s="1"/>
  <c r="M130" i="35"/>
  <c r="O130" i="35"/>
  <c r="P130" i="35" s="1"/>
  <c r="M131" i="35"/>
  <c r="O131" i="35"/>
  <c r="P131" i="35" s="1"/>
  <c r="M132" i="35"/>
  <c r="O132" i="35"/>
  <c r="M133" i="35"/>
  <c r="O133" i="35"/>
  <c r="P133" i="35" s="1"/>
  <c r="M134" i="35"/>
  <c r="O134" i="35"/>
  <c r="P134" i="35" s="1"/>
  <c r="M135" i="35"/>
  <c r="O135" i="35"/>
  <c r="P135" i="35" s="1"/>
  <c r="M136" i="35"/>
  <c r="O136" i="35"/>
  <c r="M137" i="35"/>
  <c r="O137" i="35"/>
  <c r="P137" i="35" s="1"/>
  <c r="M138" i="35"/>
  <c r="O138" i="35"/>
  <c r="M139" i="35"/>
  <c r="O139" i="35"/>
  <c r="P139" i="35" s="1"/>
  <c r="M140" i="35"/>
  <c r="O140" i="35"/>
  <c r="P140" i="35" s="1"/>
  <c r="M141" i="35"/>
  <c r="O141" i="35"/>
  <c r="P141" i="35" s="1"/>
  <c r="M142" i="35"/>
  <c r="O142" i="35"/>
  <c r="M143" i="35"/>
  <c r="O143" i="35"/>
  <c r="P143" i="35" s="1"/>
  <c r="M144" i="35"/>
  <c r="O144" i="35"/>
  <c r="M145" i="35"/>
  <c r="O145" i="35"/>
  <c r="P145" i="35" s="1"/>
  <c r="M146" i="35"/>
  <c r="O146" i="35"/>
  <c r="M147" i="35"/>
  <c r="O147" i="35"/>
  <c r="M148" i="35"/>
  <c r="O148" i="35"/>
  <c r="P148" i="35" s="1"/>
  <c r="M149" i="35"/>
  <c r="O149" i="35"/>
  <c r="P149" i="35" s="1"/>
  <c r="M150" i="35"/>
  <c r="O150" i="35"/>
  <c r="M151" i="35"/>
  <c r="O151" i="35"/>
  <c r="P151" i="35" s="1"/>
  <c r="M152" i="35"/>
  <c r="O152" i="35"/>
  <c r="M153" i="35"/>
  <c r="O153" i="35"/>
  <c r="P153" i="35" s="1"/>
  <c r="M154" i="35"/>
  <c r="O154" i="35"/>
  <c r="P154" i="35" s="1"/>
  <c r="P1" i="34"/>
  <c r="P83" i="34" s="1"/>
  <c r="O3" i="34"/>
  <c r="D8" i="34"/>
  <c r="D90" i="34" s="1"/>
  <c r="K11" i="34"/>
  <c r="C17" i="34"/>
  <c r="I17" i="34"/>
  <c r="L17" i="34"/>
  <c r="N17" i="34"/>
  <c r="B18" i="34"/>
  <c r="C18" i="34"/>
  <c r="C19" i="34" s="1"/>
  <c r="C20" i="34" s="1"/>
  <c r="C21" i="34" s="1"/>
  <c r="C22" i="34" s="1"/>
  <c r="C23" i="34" s="1"/>
  <c r="C24" i="34" s="1"/>
  <c r="C25" i="34" s="1"/>
  <c r="C26" i="34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I18" i="34"/>
  <c r="L18" i="34"/>
  <c r="N18" i="34"/>
  <c r="B19" i="34"/>
  <c r="K19" i="34"/>
  <c r="L19" i="34"/>
  <c r="M19" i="34"/>
  <c r="N19" i="34" s="1"/>
  <c r="B20" i="34"/>
  <c r="K20" i="34"/>
  <c r="L20" i="34" s="1"/>
  <c r="M20" i="34"/>
  <c r="N20" i="34" s="1"/>
  <c r="B21" i="34"/>
  <c r="K21" i="34"/>
  <c r="L21" i="34" s="1"/>
  <c r="M21" i="34"/>
  <c r="N21" i="34"/>
  <c r="B22" i="34"/>
  <c r="K22" i="34"/>
  <c r="L22" i="34" s="1"/>
  <c r="M22" i="34"/>
  <c r="N22" i="34" s="1"/>
  <c r="B23" i="34"/>
  <c r="K23" i="34"/>
  <c r="L23" i="34"/>
  <c r="M23" i="34"/>
  <c r="N23" i="34"/>
  <c r="B24" i="34"/>
  <c r="K24" i="34"/>
  <c r="L24" i="34" s="1"/>
  <c r="M24" i="34"/>
  <c r="N24" i="34" s="1"/>
  <c r="B25" i="34"/>
  <c r="I25" i="34"/>
  <c r="K25" i="34"/>
  <c r="L25" i="34" s="1"/>
  <c r="M25" i="34"/>
  <c r="N25" i="34" s="1"/>
  <c r="B26" i="34"/>
  <c r="K26" i="34"/>
  <c r="L26" i="34"/>
  <c r="M26" i="34"/>
  <c r="N26" i="34"/>
  <c r="B27" i="34"/>
  <c r="L29" i="34"/>
  <c r="N29" i="34"/>
  <c r="L30" i="34"/>
  <c r="N30" i="34"/>
  <c r="L31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Q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P99" i="34" s="1"/>
  <c r="B100" i="34"/>
  <c r="J100" i="34"/>
  <c r="L100" i="34"/>
  <c r="M100" i="34" s="1"/>
  <c r="N100" i="34"/>
  <c r="O100" i="34"/>
  <c r="B101" i="34"/>
  <c r="J101" i="34"/>
  <c r="L101" i="34"/>
  <c r="M101" i="34"/>
  <c r="N101" i="34"/>
  <c r="O101" i="34" s="1"/>
  <c r="P101" i="34" s="1"/>
  <c r="B102" i="34"/>
  <c r="J102" i="34"/>
  <c r="L102" i="34"/>
  <c r="M102" i="34" s="1"/>
  <c r="N102" i="34"/>
  <c r="O102" i="34" s="1"/>
  <c r="B103" i="34"/>
  <c r="J103" i="34"/>
  <c r="L103" i="34"/>
  <c r="M103" i="34" s="1"/>
  <c r="N103" i="34"/>
  <c r="O103" i="34" s="1"/>
  <c r="D104" i="34"/>
  <c r="B104" i="34" s="1"/>
  <c r="L105" i="34"/>
  <c r="M105" i="34" s="1"/>
  <c r="N105" i="34"/>
  <c r="O105" i="34" s="1"/>
  <c r="B106" i="34"/>
  <c r="J106" i="34"/>
  <c r="L106" i="34"/>
  <c r="M106" i="34" s="1"/>
  <c r="N106" i="34"/>
  <c r="O106" i="34" s="1"/>
  <c r="B107" i="34"/>
  <c r="L107" i="34"/>
  <c r="M107" i="34"/>
  <c r="N107" i="34"/>
  <c r="O107" i="34"/>
  <c r="M109" i="34"/>
  <c r="O109" i="34"/>
  <c r="M110" i="34"/>
  <c r="O110" i="34"/>
  <c r="P110" i="34" s="1"/>
  <c r="M111" i="34"/>
  <c r="O111" i="34"/>
  <c r="M112" i="34"/>
  <c r="O112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P142" i="34" s="1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P154" i="34" s="1"/>
  <c r="P1" i="33"/>
  <c r="P83" i="33" s="1"/>
  <c r="O3" i="33"/>
  <c r="D8" i="33"/>
  <c r="D90" i="33"/>
  <c r="K11" i="33"/>
  <c r="I14" i="33"/>
  <c r="E17" i="33" s="1"/>
  <c r="F17" i="33" s="1"/>
  <c r="C17" i="33"/>
  <c r="C18" i="33"/>
  <c r="C19" i="33"/>
  <c r="C20" i="33" s="1"/>
  <c r="C21" i="33" s="1"/>
  <c r="C22" i="33" s="1"/>
  <c r="C23" i="33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D17" i="33"/>
  <c r="L17" i="33"/>
  <c r="N17" i="33"/>
  <c r="L18" i="33"/>
  <c r="N18" i="33"/>
  <c r="O18" i="33" s="1"/>
  <c r="L19" i="33"/>
  <c r="N19" i="33"/>
  <c r="L20" i="33"/>
  <c r="N20" i="33"/>
  <c r="O20" i="33" s="1"/>
  <c r="L21" i="33"/>
  <c r="N21" i="33"/>
  <c r="L22" i="33"/>
  <c r="N22" i="33"/>
  <c r="L23" i="33"/>
  <c r="N23" i="33"/>
  <c r="L24" i="33"/>
  <c r="N24" i="33"/>
  <c r="L25" i="33"/>
  <c r="N25" i="33"/>
  <c r="L26" i="33"/>
  <c r="N26" i="33"/>
  <c r="O26" i="33" s="1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O44" i="33" s="1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Q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P100" i="33" s="1"/>
  <c r="M101" i="33"/>
  <c r="O101" i="33"/>
  <c r="M102" i="33"/>
  <c r="O102" i="33"/>
  <c r="P102" i="33" s="1"/>
  <c r="M103" i="33"/>
  <c r="O103" i="33"/>
  <c r="M104" i="33"/>
  <c r="O104" i="33"/>
  <c r="P104" i="33" s="1"/>
  <c r="M105" i="33"/>
  <c r="O105" i="33"/>
  <c r="M106" i="33"/>
  <c r="O106" i="33"/>
  <c r="P106" i="33" s="1"/>
  <c r="M107" i="33"/>
  <c r="O107" i="33"/>
  <c r="M108" i="33"/>
  <c r="O108" i="33"/>
  <c r="P108" i="33" s="1"/>
  <c r="M109" i="33"/>
  <c r="O109" i="33"/>
  <c r="M110" i="33"/>
  <c r="O110" i="33"/>
  <c r="M111" i="33"/>
  <c r="O111" i="33"/>
  <c r="M112" i="33"/>
  <c r="O112" i="33"/>
  <c r="P112" i="33" s="1"/>
  <c r="M113" i="33"/>
  <c r="O113" i="33"/>
  <c r="M114" i="33"/>
  <c r="O114" i="33"/>
  <c r="P114" i="33" s="1"/>
  <c r="M115" i="33"/>
  <c r="O115" i="33"/>
  <c r="M116" i="33"/>
  <c r="O116" i="33"/>
  <c r="P116" i="33" s="1"/>
  <c r="M117" i="33"/>
  <c r="O117" i="33"/>
  <c r="M118" i="33"/>
  <c r="O118" i="33"/>
  <c r="P118" i="33" s="1"/>
  <c r="M119" i="33"/>
  <c r="O119" i="33"/>
  <c r="M120" i="33"/>
  <c r="O120" i="33"/>
  <c r="P120" i="33" s="1"/>
  <c r="M121" i="33"/>
  <c r="O121" i="33"/>
  <c r="M122" i="33"/>
  <c r="O122" i="33"/>
  <c r="P122" i="33" s="1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P128" i="33" s="1"/>
  <c r="M129" i="33"/>
  <c r="O129" i="33"/>
  <c r="P129" i="33" s="1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P138" i="33" s="1"/>
  <c r="M139" i="33"/>
  <c r="O139" i="33"/>
  <c r="P139" i="33" s="1"/>
  <c r="M140" i="33"/>
  <c r="O140" i="33"/>
  <c r="P140" i="33" s="1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P148" i="33" s="1"/>
  <c r="M149" i="33"/>
  <c r="O149" i="33"/>
  <c r="M150" i="33"/>
  <c r="O150" i="33"/>
  <c r="M151" i="33"/>
  <c r="O151" i="33"/>
  <c r="M152" i="33"/>
  <c r="O152" i="33"/>
  <c r="P152" i="33" s="1"/>
  <c r="M153" i="33"/>
  <c r="O153" i="33"/>
  <c r="M154" i="33"/>
  <c r="O154" i="33"/>
  <c r="P1" i="32"/>
  <c r="P83" i="32" s="1"/>
  <c r="O3" i="32"/>
  <c r="D8" i="32"/>
  <c r="D90" i="32" s="1"/>
  <c r="K11" i="32"/>
  <c r="C17" i="32"/>
  <c r="C18" i="32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I17" i="32"/>
  <c r="L17" i="32"/>
  <c r="N17" i="32"/>
  <c r="B18" i="32"/>
  <c r="I18" i="32"/>
  <c r="L18" i="32"/>
  <c r="N18" i="32"/>
  <c r="O18" i="32" s="1"/>
  <c r="B19" i="32"/>
  <c r="K19" i="32"/>
  <c r="L19" i="32" s="1"/>
  <c r="O19" i="32" s="1"/>
  <c r="M19" i="32"/>
  <c r="N19" i="32"/>
  <c r="B20" i="32"/>
  <c r="K20" i="32"/>
  <c r="L20" i="32" s="1"/>
  <c r="M20" i="32"/>
  <c r="N20" i="32" s="1"/>
  <c r="B21" i="32"/>
  <c r="K21" i="32"/>
  <c r="L21" i="32" s="1"/>
  <c r="M21" i="32"/>
  <c r="N21" i="32" s="1"/>
  <c r="B22" i="32"/>
  <c r="K22" i="32"/>
  <c r="L22" i="32" s="1"/>
  <c r="M22" i="32"/>
  <c r="N22" i="32"/>
  <c r="O22" i="32" s="1"/>
  <c r="B23" i="32"/>
  <c r="K23" i="32"/>
  <c r="L23" i="32" s="1"/>
  <c r="M23" i="32"/>
  <c r="N23" i="32" s="1"/>
  <c r="B24" i="32"/>
  <c r="K24" i="32"/>
  <c r="L24" i="32"/>
  <c r="M24" i="32"/>
  <c r="N24" i="32"/>
  <c r="O24" i="32" s="1"/>
  <c r="B25" i="32"/>
  <c r="I25" i="32"/>
  <c r="K25" i="32"/>
  <c r="L25" i="32"/>
  <c r="M25" i="32"/>
  <c r="N25" i="32"/>
  <c r="B26" i="32"/>
  <c r="I26" i="32"/>
  <c r="K26" i="32"/>
  <c r="L26" i="32"/>
  <c r="M26" i="32"/>
  <c r="N26" i="32"/>
  <c r="B27" i="32"/>
  <c r="L29" i="32"/>
  <c r="N29" i="32"/>
  <c r="L30" i="32"/>
  <c r="N30" i="32"/>
  <c r="L31" i="32"/>
  <c r="N31" i="32"/>
  <c r="L32" i="32"/>
  <c r="N32" i="32"/>
  <c r="L33" i="32"/>
  <c r="N33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Q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B100" i="32"/>
  <c r="J100" i="32"/>
  <c r="L100" i="32"/>
  <c r="M100" i="32"/>
  <c r="N100" i="32"/>
  <c r="O100" i="32" s="1"/>
  <c r="B101" i="32"/>
  <c r="J101" i="32"/>
  <c r="L101" i="32"/>
  <c r="M101" i="32" s="1"/>
  <c r="N101" i="32"/>
  <c r="O101" i="32"/>
  <c r="B102" i="32"/>
  <c r="J102" i="32"/>
  <c r="L102" i="32"/>
  <c r="M102" i="32" s="1"/>
  <c r="N102" i="32"/>
  <c r="O102" i="32"/>
  <c r="B103" i="32"/>
  <c r="J103" i="32"/>
  <c r="L103" i="32"/>
  <c r="M103" i="32" s="1"/>
  <c r="N103" i="32"/>
  <c r="O103" i="32"/>
  <c r="B104" i="32"/>
  <c r="L104" i="32"/>
  <c r="M104" i="32" s="1"/>
  <c r="N104" i="32"/>
  <c r="O104" i="32"/>
  <c r="B105" i="32"/>
  <c r="L105" i="32"/>
  <c r="M105" i="32"/>
  <c r="N105" i="32"/>
  <c r="O105" i="32"/>
  <c r="B106" i="32"/>
  <c r="J106" i="32"/>
  <c r="L106" i="32"/>
  <c r="M106" i="32" s="1"/>
  <c r="N106" i="32"/>
  <c r="O106" i="32"/>
  <c r="B107" i="32"/>
  <c r="L107" i="32"/>
  <c r="M107" i="32" s="1"/>
  <c r="N107" i="32"/>
  <c r="O107" i="32"/>
  <c r="B108" i="32"/>
  <c r="M109" i="32"/>
  <c r="O109" i="32"/>
  <c r="M110" i="32"/>
  <c r="O110" i="32"/>
  <c r="M111" i="32"/>
  <c r="O111" i="32"/>
  <c r="M112" i="32"/>
  <c r="O112" i="32"/>
  <c r="P112" i="32" s="1"/>
  <c r="M113" i="32"/>
  <c r="O113" i="32"/>
  <c r="M114" i="32"/>
  <c r="O114" i="32"/>
  <c r="M115" i="32"/>
  <c r="O115" i="32"/>
  <c r="M116" i="32"/>
  <c r="O116" i="32"/>
  <c r="P116" i="32" s="1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P126" i="32" s="1"/>
  <c r="M127" i="32"/>
  <c r="O127" i="32"/>
  <c r="M128" i="32"/>
  <c r="O128" i="32"/>
  <c r="M129" i="32"/>
  <c r="O129" i="32"/>
  <c r="M130" i="32"/>
  <c r="O130" i="32"/>
  <c r="P130" i="32" s="1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P1" i="31"/>
  <c r="P83" i="31" s="1"/>
  <c r="O3" i="31"/>
  <c r="D8" i="31"/>
  <c r="D90" i="31"/>
  <c r="K11" i="31"/>
  <c r="C17" i="31"/>
  <c r="C18" i="3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I17" i="31"/>
  <c r="L17" i="31"/>
  <c r="O17" i="31" s="1"/>
  <c r="N17" i="31"/>
  <c r="B18" i="31"/>
  <c r="I18" i="31"/>
  <c r="L18" i="31"/>
  <c r="N18" i="31"/>
  <c r="B19" i="31"/>
  <c r="K19" i="31"/>
  <c r="L19" i="31"/>
  <c r="M19" i="31"/>
  <c r="N19" i="31" s="1"/>
  <c r="B20" i="31"/>
  <c r="K20" i="31"/>
  <c r="L20" i="31" s="1"/>
  <c r="M20" i="31"/>
  <c r="N20" i="31" s="1"/>
  <c r="O20" i="31" s="1"/>
  <c r="B21" i="31"/>
  <c r="K21" i="31"/>
  <c r="L21" i="31" s="1"/>
  <c r="M21" i="31"/>
  <c r="N21" i="31"/>
  <c r="O21" i="31" s="1"/>
  <c r="B22" i="31"/>
  <c r="K22" i="31"/>
  <c r="L22" i="31" s="1"/>
  <c r="M22" i="31"/>
  <c r="N22" i="31"/>
  <c r="O22" i="31" s="1"/>
  <c r="B23" i="31"/>
  <c r="K23" i="31"/>
  <c r="L23" i="31"/>
  <c r="M23" i="31"/>
  <c r="N23" i="31" s="1"/>
  <c r="O23" i="31" s="1"/>
  <c r="B24" i="31"/>
  <c r="K24" i="31"/>
  <c r="L24" i="31"/>
  <c r="O24" i="31" s="1"/>
  <c r="M24" i="31"/>
  <c r="N24" i="31"/>
  <c r="B25" i="31"/>
  <c r="I25" i="31"/>
  <c r="K25" i="31"/>
  <c r="L25" i="31"/>
  <c r="M25" i="31"/>
  <c r="N25" i="31" s="1"/>
  <c r="O25" i="31" s="1"/>
  <c r="B26" i="31"/>
  <c r="K26" i="31"/>
  <c r="L26" i="31"/>
  <c r="M26" i="31"/>
  <c r="N26" i="31" s="1"/>
  <c r="O26" i="31" s="1"/>
  <c r="B27" i="31"/>
  <c r="L29" i="31"/>
  <c r="N29" i="31"/>
  <c r="L30" i="31"/>
  <c r="N30" i="31"/>
  <c r="L31" i="31"/>
  <c r="N31" i="31"/>
  <c r="O31" i="31" s="1"/>
  <c r="L32" i="31"/>
  <c r="N32" i="31"/>
  <c r="L33" i="31"/>
  <c r="N33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O41" i="31" s="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Q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P99" i="31" s="1"/>
  <c r="O99" i="31"/>
  <c r="B100" i="31"/>
  <c r="J100" i="31"/>
  <c r="L100" i="31"/>
  <c r="M100" i="31"/>
  <c r="N100" i="31"/>
  <c r="O100" i="31"/>
  <c r="B101" i="31"/>
  <c r="J101" i="31"/>
  <c r="L101" i="31"/>
  <c r="M101" i="31" s="1"/>
  <c r="N101" i="31"/>
  <c r="O101" i="31"/>
  <c r="B102" i="31"/>
  <c r="J102" i="31"/>
  <c r="L102" i="31"/>
  <c r="M102" i="31"/>
  <c r="N102" i="31"/>
  <c r="O102" i="31" s="1"/>
  <c r="B103" i="31"/>
  <c r="J103" i="31"/>
  <c r="L103" i="31"/>
  <c r="M103" i="31"/>
  <c r="N103" i="31"/>
  <c r="O103" i="31"/>
  <c r="B104" i="31"/>
  <c r="L104" i="31"/>
  <c r="M104" i="31"/>
  <c r="N104" i="31"/>
  <c r="O104" i="31" s="1"/>
  <c r="B105" i="31"/>
  <c r="L105" i="31"/>
  <c r="M105" i="31"/>
  <c r="N105" i="31"/>
  <c r="O105" i="31" s="1"/>
  <c r="B106" i="31"/>
  <c r="J106" i="31"/>
  <c r="L106" i="31"/>
  <c r="M106" i="31"/>
  <c r="N106" i="31"/>
  <c r="O106" i="31"/>
  <c r="B107" i="31"/>
  <c r="M109" i="31"/>
  <c r="O109" i="31"/>
  <c r="P109" i="31" s="1"/>
  <c r="M110" i="31"/>
  <c r="O110" i="31"/>
  <c r="M111" i="31"/>
  <c r="O111" i="31"/>
  <c r="M112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P125" i="31" s="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P141" i="31" s="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P147" i="31" s="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P153" i="31" s="1"/>
  <c r="M154" i="31"/>
  <c r="O154" i="31"/>
  <c r="P1" i="30"/>
  <c r="P83" i="30" s="1"/>
  <c r="O3" i="30"/>
  <c r="D8" i="30"/>
  <c r="K11" i="30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I17" i="30"/>
  <c r="B18" i="30"/>
  <c r="I18" i="30"/>
  <c r="L18" i="30"/>
  <c r="O18" i="30" s="1"/>
  <c r="N18" i="30"/>
  <c r="B19" i="30"/>
  <c r="I19" i="30"/>
  <c r="L19" i="30"/>
  <c r="N19" i="30"/>
  <c r="O19" i="30" s="1"/>
  <c r="B20" i="30"/>
  <c r="K20" i="30"/>
  <c r="L20" i="30" s="1"/>
  <c r="O20" i="30" s="1"/>
  <c r="M20" i="30"/>
  <c r="N20" i="30"/>
  <c r="B21" i="30"/>
  <c r="K21" i="30"/>
  <c r="L21" i="30" s="1"/>
  <c r="M21" i="30"/>
  <c r="N21" i="30" s="1"/>
  <c r="B22" i="30"/>
  <c r="K22" i="30"/>
  <c r="L22" i="30" s="1"/>
  <c r="O22" i="30" s="1"/>
  <c r="M22" i="30"/>
  <c r="N22" i="30"/>
  <c r="B23" i="30"/>
  <c r="K23" i="30"/>
  <c r="L23" i="30" s="1"/>
  <c r="M23" i="30"/>
  <c r="N23" i="30" s="1"/>
  <c r="O23" i="30" s="1"/>
  <c r="B24" i="30"/>
  <c r="K24" i="30"/>
  <c r="L24" i="30" s="1"/>
  <c r="M24" i="30"/>
  <c r="N24" i="30" s="1"/>
  <c r="B25" i="30"/>
  <c r="K25" i="30"/>
  <c r="L25" i="30"/>
  <c r="M25" i="30"/>
  <c r="N25" i="30"/>
  <c r="B26" i="30"/>
  <c r="I26" i="30"/>
  <c r="K26" i="30"/>
  <c r="L26" i="30" s="1"/>
  <c r="M26" i="30"/>
  <c r="N26" i="30"/>
  <c r="B27" i="30"/>
  <c r="K27" i="30"/>
  <c r="L27" i="30"/>
  <c r="M27" i="30"/>
  <c r="N27" i="30"/>
  <c r="O27" i="30" s="1"/>
  <c r="B28" i="30"/>
  <c r="L30" i="30"/>
  <c r="N30" i="30"/>
  <c r="L31" i="30"/>
  <c r="N31" i="30"/>
  <c r="L32" i="30"/>
  <c r="N32" i="30"/>
  <c r="L33" i="30"/>
  <c r="N33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Q58" i="30"/>
  <c r="L59" i="30"/>
  <c r="N59" i="30"/>
  <c r="L60" i="30"/>
  <c r="N60" i="30"/>
  <c r="L61" i="30"/>
  <c r="N61" i="30"/>
  <c r="O61" i="30" s="1"/>
  <c r="L62" i="30"/>
  <c r="N62" i="30"/>
  <c r="L63" i="30"/>
  <c r="N63" i="30"/>
  <c r="L64" i="30"/>
  <c r="N64" i="30"/>
  <c r="L65" i="30"/>
  <c r="N65" i="30"/>
  <c r="O65" i="30" s="1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0" i="30"/>
  <c r="D91" i="30"/>
  <c r="J93" i="30"/>
  <c r="L93" i="30"/>
  <c r="D96" i="30"/>
  <c r="J99" i="30"/>
  <c r="M99" i="30"/>
  <c r="O99" i="30"/>
  <c r="B100" i="30"/>
  <c r="J100" i="30"/>
  <c r="M100" i="30"/>
  <c r="P100" i="30" s="1"/>
  <c r="O100" i="30"/>
  <c r="B101" i="30"/>
  <c r="J101" i="30"/>
  <c r="L101" i="30"/>
  <c r="M101" i="30"/>
  <c r="N101" i="30"/>
  <c r="O101" i="30"/>
  <c r="P101" i="30" s="1"/>
  <c r="B102" i="30"/>
  <c r="J102" i="30"/>
  <c r="L102" i="30"/>
  <c r="M102" i="30" s="1"/>
  <c r="N102" i="30"/>
  <c r="O102" i="30" s="1"/>
  <c r="B103" i="30"/>
  <c r="J103" i="30"/>
  <c r="L103" i="30"/>
  <c r="M103" i="30"/>
  <c r="N103" i="30"/>
  <c r="O103" i="30" s="1"/>
  <c r="B104" i="30"/>
  <c r="J104" i="30"/>
  <c r="L104" i="30"/>
  <c r="M104" i="30" s="1"/>
  <c r="N104" i="30"/>
  <c r="O104" i="30"/>
  <c r="B105" i="30"/>
  <c r="L105" i="30"/>
  <c r="M105" i="30"/>
  <c r="N105" i="30"/>
  <c r="O105" i="30"/>
  <c r="P105" i="30" s="1"/>
  <c r="B106" i="30"/>
  <c r="L106" i="30"/>
  <c r="M106" i="30"/>
  <c r="N106" i="30"/>
  <c r="O106" i="30" s="1"/>
  <c r="P106" i="30" s="1"/>
  <c r="B107" i="30"/>
  <c r="J107" i="30"/>
  <c r="L107" i="30"/>
  <c r="M107" i="30"/>
  <c r="N107" i="30"/>
  <c r="O107" i="30" s="1"/>
  <c r="B108" i="30"/>
  <c r="L108" i="30"/>
  <c r="M108" i="30"/>
  <c r="N108" i="30"/>
  <c r="O108" i="30"/>
  <c r="M110" i="30"/>
  <c r="O110" i="30"/>
  <c r="M111" i="30"/>
  <c r="O111" i="30"/>
  <c r="M112" i="30"/>
  <c r="O112" i="30"/>
  <c r="M113" i="30"/>
  <c r="O113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P142" i="30" s="1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P1" i="29"/>
  <c r="P83" i="29" s="1"/>
  <c r="O3" i="29"/>
  <c r="D8" i="29"/>
  <c r="D90" i="29" s="1"/>
  <c r="K11" i="29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I17" i="29"/>
  <c r="B18" i="29"/>
  <c r="I18" i="29"/>
  <c r="B19" i="29"/>
  <c r="I19" i="29"/>
  <c r="B20" i="29"/>
  <c r="K20" i="29"/>
  <c r="L20" i="29" s="1"/>
  <c r="M20" i="29"/>
  <c r="N20" i="29" s="1"/>
  <c r="O20" i="29" s="1"/>
  <c r="B21" i="29"/>
  <c r="K21" i="29"/>
  <c r="L21" i="29" s="1"/>
  <c r="M21" i="29"/>
  <c r="N21" i="29" s="1"/>
  <c r="B22" i="29"/>
  <c r="K22" i="29"/>
  <c r="L22" i="29" s="1"/>
  <c r="M22" i="29"/>
  <c r="N22" i="29" s="1"/>
  <c r="B23" i="29"/>
  <c r="K23" i="29"/>
  <c r="L23" i="29" s="1"/>
  <c r="M23" i="29"/>
  <c r="N23" i="29" s="1"/>
  <c r="B24" i="29"/>
  <c r="K24" i="29"/>
  <c r="L24" i="29" s="1"/>
  <c r="M24" i="29"/>
  <c r="N24" i="29" s="1"/>
  <c r="B25" i="29"/>
  <c r="K25" i="29"/>
  <c r="L25" i="29" s="1"/>
  <c r="M25" i="29"/>
  <c r="N25" i="29" s="1"/>
  <c r="O25" i="29" s="1"/>
  <c r="B26" i="29"/>
  <c r="I26" i="29"/>
  <c r="K26" i="29"/>
  <c r="L26" i="29" s="1"/>
  <c r="M26" i="29"/>
  <c r="N26" i="29" s="1"/>
  <c r="B27" i="29"/>
  <c r="K27" i="29"/>
  <c r="L27" i="29" s="1"/>
  <c r="M27" i="29"/>
  <c r="N27" i="29" s="1"/>
  <c r="B28" i="29"/>
  <c r="L30" i="29"/>
  <c r="N30" i="29"/>
  <c r="L31" i="29"/>
  <c r="N31" i="29"/>
  <c r="L32" i="29"/>
  <c r="N32" i="29"/>
  <c r="L33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Q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W99" i="29"/>
  <c r="B100" i="29"/>
  <c r="J100" i="29"/>
  <c r="M100" i="29"/>
  <c r="O100" i="29"/>
  <c r="W100" i="29"/>
  <c r="B101" i="29"/>
  <c r="J101" i="29"/>
  <c r="L101" i="29"/>
  <c r="M101" i="29"/>
  <c r="N101" i="29"/>
  <c r="O101" i="29" s="1"/>
  <c r="B102" i="29"/>
  <c r="J102" i="29"/>
  <c r="L102" i="29"/>
  <c r="M102" i="29" s="1"/>
  <c r="N102" i="29"/>
  <c r="O102" i="29" s="1"/>
  <c r="B103" i="29"/>
  <c r="J103" i="29"/>
  <c r="L103" i="29"/>
  <c r="M103" i="29" s="1"/>
  <c r="P103" i="29" s="1"/>
  <c r="N103" i="29"/>
  <c r="O103" i="29" s="1"/>
  <c r="B104" i="29"/>
  <c r="J104" i="29"/>
  <c r="L104" i="29"/>
  <c r="M104" i="29" s="1"/>
  <c r="N104" i="29"/>
  <c r="O104" i="29"/>
  <c r="B105" i="29"/>
  <c r="L105" i="29"/>
  <c r="M105" i="29" s="1"/>
  <c r="N105" i="29"/>
  <c r="O105" i="29" s="1"/>
  <c r="B106" i="29"/>
  <c r="L106" i="29"/>
  <c r="M106" i="29" s="1"/>
  <c r="N106" i="29"/>
  <c r="O106" i="29" s="1"/>
  <c r="B107" i="29"/>
  <c r="J107" i="29"/>
  <c r="L107" i="29"/>
  <c r="M107" i="29"/>
  <c r="N107" i="29"/>
  <c r="O107" i="29"/>
  <c r="B108" i="29"/>
  <c r="L108" i="29"/>
  <c r="M108" i="29"/>
  <c r="N108" i="29"/>
  <c r="O108" i="29" s="1"/>
  <c r="P108" i="29" s="1"/>
  <c r="B109" i="29"/>
  <c r="M110" i="29"/>
  <c r="O110" i="29"/>
  <c r="M111" i="29"/>
  <c r="O111" i="29"/>
  <c r="M112" i="29"/>
  <c r="O112" i="29"/>
  <c r="M113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P123" i="29" s="1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P129" i="29" s="1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P135" i="29" s="1"/>
  <c r="M136" i="29"/>
  <c r="O136" i="29"/>
  <c r="M137" i="29"/>
  <c r="O137" i="29"/>
  <c r="P137" i="29" s="1"/>
  <c r="M138" i="29"/>
  <c r="O138" i="29"/>
  <c r="M139" i="29"/>
  <c r="O139" i="29"/>
  <c r="P139" i="29" s="1"/>
  <c r="M140" i="29"/>
  <c r="O140" i="29"/>
  <c r="M141" i="29"/>
  <c r="O141" i="29"/>
  <c r="P141" i="29" s="1"/>
  <c r="M142" i="29"/>
  <c r="O142" i="29"/>
  <c r="M143" i="29"/>
  <c r="O143" i="29"/>
  <c r="P143" i="29" s="1"/>
  <c r="M144" i="29"/>
  <c r="O144" i="29"/>
  <c r="M145" i="29"/>
  <c r="O145" i="29"/>
  <c r="M146" i="29"/>
  <c r="O146" i="29"/>
  <c r="M147" i="29"/>
  <c r="O147" i="29"/>
  <c r="P147" i="29" s="1"/>
  <c r="M148" i="29"/>
  <c r="O148" i="29"/>
  <c r="M149" i="29"/>
  <c r="O149" i="29"/>
  <c r="P149" i="29" s="1"/>
  <c r="M150" i="29"/>
  <c r="O150" i="29"/>
  <c r="M151" i="29"/>
  <c r="O151" i="29"/>
  <c r="M152" i="29"/>
  <c r="O152" i="29"/>
  <c r="M153" i="29"/>
  <c r="O153" i="29"/>
  <c r="M154" i="29"/>
  <c r="O154" i="29"/>
  <c r="P1" i="28"/>
  <c r="P83" i="28" s="1"/>
  <c r="O3" i="28"/>
  <c r="D8" i="28"/>
  <c r="D90" i="28" s="1"/>
  <c r="K11" i="28"/>
  <c r="C17" i="28"/>
  <c r="I17" i="28"/>
  <c r="L17" i="28"/>
  <c r="N17" i="28"/>
  <c r="C18" i="28"/>
  <c r="C19" i="28" s="1"/>
  <c r="C20" i="28" s="1"/>
  <c r="C21" i="28" s="1"/>
  <c r="C22" i="28" s="1"/>
  <c r="C23" i="28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B18" i="28"/>
  <c r="I18" i="28"/>
  <c r="L18" i="28"/>
  <c r="N18" i="28"/>
  <c r="O18" i="28" s="1"/>
  <c r="B19" i="28"/>
  <c r="I19" i="28"/>
  <c r="L19" i="28"/>
  <c r="M19" i="28"/>
  <c r="N19" i="28" s="1"/>
  <c r="B20" i="28"/>
  <c r="I20" i="28"/>
  <c r="L20" i="28"/>
  <c r="N20" i="28"/>
  <c r="B21" i="28"/>
  <c r="K21" i="28"/>
  <c r="L21" i="28" s="1"/>
  <c r="M21" i="28"/>
  <c r="N21" i="28" s="1"/>
  <c r="B22" i="28"/>
  <c r="K22" i="28"/>
  <c r="L22" i="28" s="1"/>
  <c r="M22" i="28"/>
  <c r="N22" i="28" s="1"/>
  <c r="B23" i="28"/>
  <c r="K23" i="28"/>
  <c r="L23" i="28" s="1"/>
  <c r="M23" i="28"/>
  <c r="N23" i="28" s="1"/>
  <c r="O23" i="28" s="1"/>
  <c r="B24" i="28"/>
  <c r="K24" i="28"/>
  <c r="L24" i="28" s="1"/>
  <c r="M24" i="28"/>
  <c r="N24" i="28" s="1"/>
  <c r="B25" i="28"/>
  <c r="K25" i="28"/>
  <c r="L25" i="28" s="1"/>
  <c r="M25" i="28"/>
  <c r="N25" i="28" s="1"/>
  <c r="B26" i="28"/>
  <c r="K26" i="28"/>
  <c r="L26" i="28" s="1"/>
  <c r="M26" i="28"/>
  <c r="N26" i="28" s="1"/>
  <c r="B27" i="28"/>
  <c r="I27" i="28"/>
  <c r="K27" i="28"/>
  <c r="L27" i="28" s="1"/>
  <c r="M27" i="28"/>
  <c r="N27" i="28" s="1"/>
  <c r="B28" i="28"/>
  <c r="K28" i="28"/>
  <c r="L28" i="28" s="1"/>
  <c r="M28" i="28"/>
  <c r="N28" i="28"/>
  <c r="B29" i="28"/>
  <c r="L31" i="28"/>
  <c r="N31" i="28"/>
  <c r="L32" i="28"/>
  <c r="N32" i="28"/>
  <c r="L33" i="28"/>
  <c r="N33" i="28"/>
  <c r="L34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Q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O67" i="28" s="1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L99" i="28"/>
  <c r="M99" i="28" s="1"/>
  <c r="P99" i="28" s="1"/>
  <c r="N99" i="28"/>
  <c r="O99" i="28"/>
  <c r="B100" i="28"/>
  <c r="J100" i="28"/>
  <c r="M100" i="28"/>
  <c r="O100" i="28"/>
  <c r="B101" i="28"/>
  <c r="J101" i="28"/>
  <c r="M101" i="28"/>
  <c r="O101" i="28"/>
  <c r="B102" i="28"/>
  <c r="J102" i="28"/>
  <c r="L102" i="28"/>
  <c r="M102" i="28"/>
  <c r="N102" i="28"/>
  <c r="O102" i="28" s="1"/>
  <c r="P102" i="28" s="1"/>
  <c r="B103" i="28"/>
  <c r="J103" i="28"/>
  <c r="L103" i="28"/>
  <c r="M103" i="28" s="1"/>
  <c r="N103" i="28"/>
  <c r="O103" i="28" s="1"/>
  <c r="B104" i="28"/>
  <c r="J104" i="28"/>
  <c r="L104" i="28"/>
  <c r="M104" i="28" s="1"/>
  <c r="N104" i="28"/>
  <c r="O104" i="28" s="1"/>
  <c r="B105" i="28"/>
  <c r="J105" i="28"/>
  <c r="L105" i="28"/>
  <c r="M105" i="28" s="1"/>
  <c r="N105" i="28"/>
  <c r="O105" i="28" s="1"/>
  <c r="B106" i="28"/>
  <c r="L106" i="28"/>
  <c r="M106" i="28"/>
  <c r="N106" i="28"/>
  <c r="O106" i="28" s="1"/>
  <c r="B107" i="28"/>
  <c r="L107" i="28"/>
  <c r="M107" i="28" s="1"/>
  <c r="N107" i="28"/>
  <c r="O107" i="28" s="1"/>
  <c r="B108" i="28"/>
  <c r="J108" i="28"/>
  <c r="L108" i="28"/>
  <c r="M108" i="28" s="1"/>
  <c r="N108" i="28"/>
  <c r="O108" i="28" s="1"/>
  <c r="B109" i="28"/>
  <c r="L109" i="28"/>
  <c r="M109" i="28"/>
  <c r="N109" i="28"/>
  <c r="O109" i="28" s="1"/>
  <c r="P109" i="28" s="1"/>
  <c r="M111" i="28"/>
  <c r="O111" i="28"/>
  <c r="M112" i="28"/>
  <c r="O112" i="28"/>
  <c r="M113" i="28"/>
  <c r="O113" i="28"/>
  <c r="M114" i="28"/>
  <c r="O114" i="28"/>
  <c r="P114" i="28" s="1"/>
  <c r="M115" i="28"/>
  <c r="O115" i="28"/>
  <c r="M116" i="28"/>
  <c r="O116" i="28"/>
  <c r="P116" i="28" s="1"/>
  <c r="M117" i="28"/>
  <c r="O117" i="28"/>
  <c r="M118" i="28"/>
  <c r="O118" i="28"/>
  <c r="P118" i="28" s="1"/>
  <c r="M119" i="28"/>
  <c r="O119" i="28"/>
  <c r="P119" i="28" s="1"/>
  <c r="M120" i="28"/>
  <c r="O120" i="28"/>
  <c r="P120" i="28" s="1"/>
  <c r="M121" i="28"/>
  <c r="O121" i="28"/>
  <c r="M122" i="28"/>
  <c r="O122" i="28"/>
  <c r="P122" i="28" s="1"/>
  <c r="M123" i="28"/>
  <c r="O123" i="28"/>
  <c r="M124" i="28"/>
  <c r="O124" i="28"/>
  <c r="P124" i="28" s="1"/>
  <c r="M125" i="28"/>
  <c r="O125" i="28"/>
  <c r="M126" i="28"/>
  <c r="O126" i="28"/>
  <c r="M127" i="28"/>
  <c r="O127" i="28"/>
  <c r="M128" i="28"/>
  <c r="O128" i="28"/>
  <c r="P128" i="28" s="1"/>
  <c r="M129" i="28"/>
  <c r="O129" i="28"/>
  <c r="M130" i="28"/>
  <c r="O130" i="28"/>
  <c r="P130" i="28" s="1"/>
  <c r="M131" i="28"/>
  <c r="O131" i="28"/>
  <c r="M132" i="28"/>
  <c r="O132" i="28"/>
  <c r="M133" i="28"/>
  <c r="O133" i="28"/>
  <c r="M134" i="28"/>
  <c r="O134" i="28"/>
  <c r="P134" i="28" s="1"/>
  <c r="M135" i="28"/>
  <c r="O135" i="28"/>
  <c r="M136" i="28"/>
  <c r="O136" i="28"/>
  <c r="P136" i="28" s="1"/>
  <c r="M137" i="28"/>
  <c r="O137" i="28"/>
  <c r="M138" i="28"/>
  <c r="O138" i="28"/>
  <c r="P138" i="28" s="1"/>
  <c r="M139" i="28"/>
  <c r="O139" i="28"/>
  <c r="M140" i="28"/>
  <c r="O140" i="28"/>
  <c r="P140" i="28" s="1"/>
  <c r="M141" i="28"/>
  <c r="O141" i="28"/>
  <c r="M142" i="28"/>
  <c r="O142" i="28"/>
  <c r="P142" i="28" s="1"/>
  <c r="M143" i="28"/>
  <c r="O143" i="28"/>
  <c r="M144" i="28"/>
  <c r="O144" i="28"/>
  <c r="P144" i="28" s="1"/>
  <c r="M145" i="28"/>
  <c r="O145" i="28"/>
  <c r="M146" i="28"/>
  <c r="O146" i="28"/>
  <c r="P146" i="28" s="1"/>
  <c r="M147" i="28"/>
  <c r="O147" i="28"/>
  <c r="M148" i="28"/>
  <c r="O148" i="28"/>
  <c r="P148" i="28" s="1"/>
  <c r="M149" i="28"/>
  <c r="O149" i="28"/>
  <c r="M150" i="28"/>
  <c r="O150" i="28"/>
  <c r="M151" i="28"/>
  <c r="O151" i="28"/>
  <c r="M152" i="28"/>
  <c r="O152" i="28"/>
  <c r="P152" i="28" s="1"/>
  <c r="M153" i="28"/>
  <c r="O153" i="28"/>
  <c r="P153" i="28" s="1"/>
  <c r="M154" i="28"/>
  <c r="O154" i="28"/>
  <c r="P154" i="28" s="1"/>
  <c r="P1" i="27"/>
  <c r="P83" i="27" s="1"/>
  <c r="O3" i="27"/>
  <c r="D8" i="27"/>
  <c r="K11" i="27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I17" i="27"/>
  <c r="L17" i="27"/>
  <c r="N17" i="27"/>
  <c r="B18" i="27"/>
  <c r="I18" i="27"/>
  <c r="L18" i="27"/>
  <c r="N18" i="27"/>
  <c r="O18" i="27"/>
  <c r="B19" i="27"/>
  <c r="I19" i="27"/>
  <c r="L19" i="27"/>
  <c r="N19" i="27"/>
  <c r="K20" i="27"/>
  <c r="L20" i="27"/>
  <c r="M20" i="27"/>
  <c r="N20" i="27"/>
  <c r="B21" i="27"/>
  <c r="K21" i="27"/>
  <c r="L21" i="27" s="1"/>
  <c r="M21" i="27"/>
  <c r="N21" i="27" s="1"/>
  <c r="B22" i="27"/>
  <c r="K22" i="27"/>
  <c r="L22" i="27" s="1"/>
  <c r="M22" i="27"/>
  <c r="N22" i="27" s="1"/>
  <c r="B23" i="27"/>
  <c r="K23" i="27"/>
  <c r="L23" i="27" s="1"/>
  <c r="M23" i="27"/>
  <c r="N23" i="27" s="1"/>
  <c r="O23" i="27" s="1"/>
  <c r="B24" i="27"/>
  <c r="K24" i="27"/>
  <c r="L24" i="27" s="1"/>
  <c r="M24" i="27"/>
  <c r="N24" i="27" s="1"/>
  <c r="B25" i="27"/>
  <c r="K25" i="27"/>
  <c r="L25" i="27" s="1"/>
  <c r="M25" i="27"/>
  <c r="N25" i="27" s="1"/>
  <c r="B26" i="27"/>
  <c r="I26" i="27"/>
  <c r="K26" i="27"/>
  <c r="L26" i="27" s="1"/>
  <c r="M26" i="27"/>
  <c r="N26" i="27" s="1"/>
  <c r="B27" i="27"/>
  <c r="K27" i="27"/>
  <c r="L27" i="27"/>
  <c r="M27" i="27"/>
  <c r="N27" i="27"/>
  <c r="B28" i="27"/>
  <c r="L30" i="27"/>
  <c r="N30" i="27"/>
  <c r="L31" i="27"/>
  <c r="O31" i="27" s="1"/>
  <c r="N31" i="27"/>
  <c r="L32" i="27"/>
  <c r="N32" i="27"/>
  <c r="L33" i="27"/>
  <c r="N33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Q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0" i="27"/>
  <c r="D91" i="27"/>
  <c r="J93" i="27"/>
  <c r="L93" i="27"/>
  <c r="D96" i="27"/>
  <c r="F99" i="27"/>
  <c r="B100" i="27" s="1"/>
  <c r="J99" i="27"/>
  <c r="M99" i="27"/>
  <c r="P99" i="27"/>
  <c r="O99" i="27"/>
  <c r="J100" i="27"/>
  <c r="M100" i="27"/>
  <c r="O100" i="27"/>
  <c r="J101" i="27"/>
  <c r="L101" i="27"/>
  <c r="M101" i="27" s="1"/>
  <c r="N101" i="27"/>
  <c r="O101" i="27" s="1"/>
  <c r="B102" i="27"/>
  <c r="J102" i="27"/>
  <c r="L102" i="27"/>
  <c r="M102" i="27" s="1"/>
  <c r="N102" i="27"/>
  <c r="O102" i="27" s="1"/>
  <c r="P102" i="27" s="1"/>
  <c r="B103" i="27"/>
  <c r="J103" i="27"/>
  <c r="L103" i="27"/>
  <c r="M103" i="27" s="1"/>
  <c r="N103" i="27"/>
  <c r="O103" i="27"/>
  <c r="B104" i="27"/>
  <c r="J104" i="27"/>
  <c r="L104" i="27"/>
  <c r="M104" i="27"/>
  <c r="N104" i="27"/>
  <c r="O104" i="27" s="1"/>
  <c r="P104" i="27" s="1"/>
  <c r="B105" i="27"/>
  <c r="L105" i="27"/>
  <c r="M105" i="27"/>
  <c r="N105" i="27"/>
  <c r="O105" i="27"/>
  <c r="B106" i="27"/>
  <c r="L106" i="27"/>
  <c r="M106" i="27" s="1"/>
  <c r="N106" i="27"/>
  <c r="O106" i="27" s="1"/>
  <c r="B107" i="27"/>
  <c r="J107" i="27"/>
  <c r="L107" i="27"/>
  <c r="M107" i="27" s="1"/>
  <c r="N107" i="27"/>
  <c r="O107" i="27" s="1"/>
  <c r="B108" i="27"/>
  <c r="L108" i="27"/>
  <c r="M108" i="27"/>
  <c r="N108" i="27"/>
  <c r="O108" i="27"/>
  <c r="M110" i="27"/>
  <c r="O110" i="27"/>
  <c r="P110" i="27" s="1"/>
  <c r="M111" i="27"/>
  <c r="P111" i="27" s="1"/>
  <c r="O111" i="27"/>
  <c r="M112" i="27"/>
  <c r="O112" i="27"/>
  <c r="M113" i="27"/>
  <c r="P113" i="27" s="1"/>
  <c r="O113" i="27"/>
  <c r="M114" i="27"/>
  <c r="O114" i="27"/>
  <c r="M115" i="27"/>
  <c r="P115" i="27" s="1"/>
  <c r="O115" i="27"/>
  <c r="M116" i="27"/>
  <c r="O116" i="27"/>
  <c r="P116" i="27" s="1"/>
  <c r="M117" i="27"/>
  <c r="P117" i="27" s="1"/>
  <c r="O117" i="27"/>
  <c r="M118" i="27"/>
  <c r="O118" i="27"/>
  <c r="M119" i="27"/>
  <c r="O119" i="27"/>
  <c r="M120" i="27"/>
  <c r="O120" i="27"/>
  <c r="P120" i="27" s="1"/>
  <c r="M121" i="27"/>
  <c r="P121" i="27" s="1"/>
  <c r="O121" i="27"/>
  <c r="M122" i="27"/>
  <c r="O122" i="27"/>
  <c r="P122" i="27" s="1"/>
  <c r="M123" i="27"/>
  <c r="P123" i="27" s="1"/>
  <c r="O123" i="27"/>
  <c r="M124" i="27"/>
  <c r="O124" i="27"/>
  <c r="M125" i="27"/>
  <c r="P125" i="27" s="1"/>
  <c r="O125" i="27"/>
  <c r="M126" i="27"/>
  <c r="O126" i="27"/>
  <c r="M127" i="27"/>
  <c r="P127" i="27" s="1"/>
  <c r="O127" i="27"/>
  <c r="M128" i="27"/>
  <c r="O128" i="27"/>
  <c r="P128" i="27" s="1"/>
  <c r="M129" i="27"/>
  <c r="P129" i="27" s="1"/>
  <c r="O129" i="27"/>
  <c r="M130" i="27"/>
  <c r="O130" i="27"/>
  <c r="P130" i="27" s="1"/>
  <c r="M131" i="27"/>
  <c r="P131" i="27" s="1"/>
  <c r="O131" i="27"/>
  <c r="M132" i="27"/>
  <c r="O132" i="27"/>
  <c r="P132" i="27" s="1"/>
  <c r="M133" i="27"/>
  <c r="P133" i="27" s="1"/>
  <c r="O133" i="27"/>
  <c r="M134" i="27"/>
  <c r="O134" i="27"/>
  <c r="M135" i="27"/>
  <c r="P135" i="27" s="1"/>
  <c r="O135" i="27"/>
  <c r="M136" i="27"/>
  <c r="O136" i="27"/>
  <c r="M137" i="27"/>
  <c r="O137" i="27"/>
  <c r="M138" i="27"/>
  <c r="O138" i="27"/>
  <c r="P138" i="27" s="1"/>
  <c r="M139" i="27"/>
  <c r="O139" i="27"/>
  <c r="M140" i="27"/>
  <c r="O140" i="27"/>
  <c r="M141" i="27"/>
  <c r="O141" i="27"/>
  <c r="M142" i="27"/>
  <c r="O142" i="27"/>
  <c r="M143" i="27"/>
  <c r="P143" i="27" s="1"/>
  <c r="O143" i="27"/>
  <c r="M144" i="27"/>
  <c r="O144" i="27"/>
  <c r="M145" i="27"/>
  <c r="O145" i="27"/>
  <c r="M146" i="27"/>
  <c r="O146" i="27"/>
  <c r="M147" i="27"/>
  <c r="P147" i="27" s="1"/>
  <c r="O147" i="27"/>
  <c r="M148" i="27"/>
  <c r="O148" i="27"/>
  <c r="M149" i="27"/>
  <c r="O149" i="27"/>
  <c r="M150" i="27"/>
  <c r="O150" i="27"/>
  <c r="P150" i="27" s="1"/>
  <c r="M151" i="27"/>
  <c r="P151" i="27" s="1"/>
  <c r="O151" i="27"/>
  <c r="M152" i="27"/>
  <c r="O152" i="27"/>
  <c r="P152" i="27" s="1"/>
  <c r="M153" i="27"/>
  <c r="O153" i="27"/>
  <c r="M154" i="27"/>
  <c r="O154" i="27"/>
  <c r="P1" i="26"/>
  <c r="P83" i="26" s="1"/>
  <c r="O3" i="26"/>
  <c r="D8" i="26"/>
  <c r="D90" i="26" s="1"/>
  <c r="K11" i="26"/>
  <c r="I14" i="26"/>
  <c r="E17" i="26" s="1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D17" i="26"/>
  <c r="M17" i="26"/>
  <c r="L18" i="26"/>
  <c r="N18" i="26"/>
  <c r="L19" i="26"/>
  <c r="N19" i="26"/>
  <c r="L20" i="26"/>
  <c r="N20" i="26"/>
  <c r="O20" i="26" s="1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O28" i="26" s="1"/>
  <c r="L29" i="26"/>
  <c r="N29" i="26"/>
  <c r="L30" i="26"/>
  <c r="N30" i="26"/>
  <c r="O30" i="26" s="1"/>
  <c r="L31" i="26"/>
  <c r="N31" i="26"/>
  <c r="L32" i="26"/>
  <c r="N32" i="26"/>
  <c r="O32" i="26" s="1"/>
  <c r="L33" i="26"/>
  <c r="N33" i="26"/>
  <c r="L34" i="26"/>
  <c r="N34" i="26"/>
  <c r="L35" i="26"/>
  <c r="N35" i="26"/>
  <c r="L36" i="26"/>
  <c r="N36" i="26"/>
  <c r="O36" i="26" s="1"/>
  <c r="L37" i="26"/>
  <c r="N37" i="26"/>
  <c r="L38" i="26"/>
  <c r="N38" i="26"/>
  <c r="O38" i="26" s="1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O50" i="26" s="1"/>
  <c r="L51" i="26"/>
  <c r="N51" i="26"/>
  <c r="L52" i="26"/>
  <c r="N52" i="26"/>
  <c r="L53" i="26"/>
  <c r="N53" i="26"/>
  <c r="L54" i="26"/>
  <c r="N54" i="26"/>
  <c r="L55" i="26"/>
  <c r="N55" i="26"/>
  <c r="L56" i="26"/>
  <c r="N56" i="26"/>
  <c r="O56" i="26" s="1"/>
  <c r="L57" i="26"/>
  <c r="N57" i="26"/>
  <c r="L58" i="26"/>
  <c r="N58" i="26"/>
  <c r="O58" i="26" s="1"/>
  <c r="Q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L99" i="26"/>
  <c r="N99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P129" i="26" s="1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P147" i="26" s="1"/>
  <c r="M148" i="26"/>
  <c r="O148" i="26"/>
  <c r="M149" i="26"/>
  <c r="O149" i="26"/>
  <c r="M150" i="26"/>
  <c r="O150" i="26"/>
  <c r="M151" i="26"/>
  <c r="O151" i="26"/>
  <c r="P151" i="26" s="1"/>
  <c r="M152" i="26"/>
  <c r="O152" i="26"/>
  <c r="M153" i="26"/>
  <c r="O153" i="26"/>
  <c r="M154" i="26"/>
  <c r="O154" i="26"/>
  <c r="P1" i="25"/>
  <c r="P83" i="25" s="1"/>
  <c r="O3" i="25"/>
  <c r="D8" i="25"/>
  <c r="D90" i="25" s="1"/>
  <c r="K11" i="25"/>
  <c r="I14" i="25"/>
  <c r="E17" i="25" s="1"/>
  <c r="F17" i="25" s="1"/>
  <c r="C17" i="25"/>
  <c r="D17" i="25"/>
  <c r="L17" i="25"/>
  <c r="N17" i="25"/>
  <c r="C18" i="25"/>
  <c r="C19" i="25"/>
  <c r="C20" i="25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O28" i="25" s="1"/>
  <c r="L29" i="25"/>
  <c r="N29" i="25"/>
  <c r="L30" i="25"/>
  <c r="N30" i="25"/>
  <c r="L31" i="25"/>
  <c r="N31" i="25"/>
  <c r="L32" i="25"/>
  <c r="N32" i="25"/>
  <c r="L33" i="25"/>
  <c r="N33" i="25"/>
  <c r="L34" i="25"/>
  <c r="N34" i="25"/>
  <c r="O34" i="25" s="1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O46" i="25" s="1"/>
  <c r="L47" i="25"/>
  <c r="N47" i="25"/>
  <c r="L48" i="25"/>
  <c r="N48" i="25"/>
  <c r="O48" i="25" s="1"/>
  <c r="L49" i="25"/>
  <c r="N49" i="25"/>
  <c r="L50" i="25"/>
  <c r="N50" i="25"/>
  <c r="L51" i="25"/>
  <c r="N51" i="25"/>
  <c r="L52" i="25"/>
  <c r="N52" i="25"/>
  <c r="L53" i="25"/>
  <c r="N53" i="25"/>
  <c r="L54" i="25"/>
  <c r="N54" i="25"/>
  <c r="O54" i="25" s="1"/>
  <c r="L55" i="25"/>
  <c r="N55" i="25"/>
  <c r="L56" i="25"/>
  <c r="N56" i="25"/>
  <c r="L57" i="25"/>
  <c r="N57" i="25"/>
  <c r="L58" i="25"/>
  <c r="N58" i="25"/>
  <c r="Q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P102" i="25" s="1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P112" i="25" s="1"/>
  <c r="M113" i="25"/>
  <c r="O113" i="25"/>
  <c r="M114" i="25"/>
  <c r="O114" i="25"/>
  <c r="M115" i="25"/>
  <c r="O115" i="25"/>
  <c r="M116" i="25"/>
  <c r="O116" i="25"/>
  <c r="P116" i="25" s="1"/>
  <c r="M117" i="25"/>
  <c r="O117" i="25"/>
  <c r="M118" i="25"/>
  <c r="O118" i="25"/>
  <c r="P118" i="25" s="1"/>
  <c r="M119" i="25"/>
  <c r="O119" i="25"/>
  <c r="M120" i="25"/>
  <c r="O120" i="25"/>
  <c r="P120" i="25" s="1"/>
  <c r="M121" i="25"/>
  <c r="O121" i="25"/>
  <c r="M122" i="25"/>
  <c r="O122" i="25"/>
  <c r="P122" i="25" s="1"/>
  <c r="M123" i="25"/>
  <c r="O123" i="25"/>
  <c r="M124" i="25"/>
  <c r="O124" i="25"/>
  <c r="P124" i="25" s="1"/>
  <c r="M125" i="25"/>
  <c r="O125" i="25"/>
  <c r="M126" i="25"/>
  <c r="O126" i="25"/>
  <c r="P126" i="25" s="1"/>
  <c r="M127" i="25"/>
  <c r="O127" i="25"/>
  <c r="M128" i="25"/>
  <c r="O128" i="25"/>
  <c r="P128" i="25" s="1"/>
  <c r="M129" i="25"/>
  <c r="O129" i="25"/>
  <c r="M130" i="25"/>
  <c r="O130" i="25"/>
  <c r="P130" i="25" s="1"/>
  <c r="M131" i="25"/>
  <c r="O131" i="25"/>
  <c r="M132" i="25"/>
  <c r="O132" i="25"/>
  <c r="P132" i="25" s="1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P138" i="25" s="1"/>
  <c r="M139" i="25"/>
  <c r="O139" i="25"/>
  <c r="M140" i="25"/>
  <c r="O140" i="25"/>
  <c r="P140" i="25" s="1"/>
  <c r="M141" i="25"/>
  <c r="O141" i="25"/>
  <c r="M142" i="25"/>
  <c r="O142" i="25"/>
  <c r="P142" i="25" s="1"/>
  <c r="M143" i="25"/>
  <c r="O143" i="25"/>
  <c r="M144" i="25"/>
  <c r="O144" i="25"/>
  <c r="P144" i="25" s="1"/>
  <c r="M145" i="25"/>
  <c r="O145" i="25"/>
  <c r="M146" i="25"/>
  <c r="O146" i="25"/>
  <c r="P146" i="25" s="1"/>
  <c r="M147" i="25"/>
  <c r="O147" i="25"/>
  <c r="M148" i="25"/>
  <c r="O148" i="25"/>
  <c r="P148" i="25" s="1"/>
  <c r="M149" i="25"/>
  <c r="O149" i="25"/>
  <c r="M150" i="25"/>
  <c r="O150" i="25"/>
  <c r="M151" i="25"/>
  <c r="O151" i="25"/>
  <c r="M152" i="25"/>
  <c r="O152" i="25"/>
  <c r="P152" i="25" s="1"/>
  <c r="M153" i="25"/>
  <c r="O153" i="25"/>
  <c r="M154" i="25"/>
  <c r="O154" i="25"/>
  <c r="P1" i="24"/>
  <c r="P83" i="24" s="1"/>
  <c r="O3" i="24"/>
  <c r="D8" i="24"/>
  <c r="D90" i="24" s="1"/>
  <c r="K11" i="24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I17" i="24"/>
  <c r="L17" i="24"/>
  <c r="M17" i="24"/>
  <c r="N17" i="24" s="1"/>
  <c r="B18" i="24"/>
  <c r="I18" i="24"/>
  <c r="L18" i="24"/>
  <c r="N18" i="24"/>
  <c r="O18" i="24" s="1"/>
  <c r="B19" i="24"/>
  <c r="K19" i="24"/>
  <c r="L19" i="24" s="1"/>
  <c r="M19" i="24"/>
  <c r="N19" i="24" s="1"/>
  <c r="B20" i="24"/>
  <c r="K20" i="24"/>
  <c r="L20" i="24" s="1"/>
  <c r="M20" i="24"/>
  <c r="N20" i="24"/>
  <c r="B21" i="24"/>
  <c r="K21" i="24"/>
  <c r="L21" i="24"/>
  <c r="M21" i="24"/>
  <c r="N21" i="24"/>
  <c r="O21" i="24" s="1"/>
  <c r="B22" i="24"/>
  <c r="K22" i="24"/>
  <c r="L22" i="24"/>
  <c r="M22" i="24"/>
  <c r="N22" i="24" s="1"/>
  <c r="O22" i="24" s="1"/>
  <c r="B23" i="24"/>
  <c r="K23" i="24"/>
  <c r="L23" i="24" s="1"/>
  <c r="M23" i="24"/>
  <c r="N23" i="24" s="1"/>
  <c r="O23" i="24" s="1"/>
  <c r="B24" i="24"/>
  <c r="K24" i="24"/>
  <c r="L24" i="24" s="1"/>
  <c r="M24" i="24"/>
  <c r="N24" i="24"/>
  <c r="B25" i="24"/>
  <c r="I25" i="24"/>
  <c r="K25" i="24"/>
  <c r="L25" i="24"/>
  <c r="O25" i="24" s="1"/>
  <c r="M25" i="24"/>
  <c r="N25" i="24"/>
  <c r="B26" i="24"/>
  <c r="K26" i="24"/>
  <c r="L26" i="24" s="1"/>
  <c r="O26" i="24" s="1"/>
  <c r="M26" i="24"/>
  <c r="N26" i="24" s="1"/>
  <c r="B27" i="24"/>
  <c r="L29" i="24"/>
  <c r="N29" i="24"/>
  <c r="L30" i="24"/>
  <c r="N30" i="24"/>
  <c r="L31" i="24"/>
  <c r="N31" i="24"/>
  <c r="L32" i="24"/>
  <c r="N32" i="24"/>
  <c r="L33" i="24"/>
  <c r="N33" i="24"/>
  <c r="L34" i="24"/>
  <c r="N34" i="24"/>
  <c r="L35" i="24"/>
  <c r="O35" i="24" s="1"/>
  <c r="N35" i="24"/>
  <c r="L36" i="24"/>
  <c r="N36" i="24"/>
  <c r="L37" i="24"/>
  <c r="O37" i="24" s="1"/>
  <c r="N37" i="24"/>
  <c r="L38" i="24"/>
  <c r="N38" i="24"/>
  <c r="L39" i="24"/>
  <c r="O39" i="24" s="1"/>
  <c r="N39" i="24"/>
  <c r="L40" i="24"/>
  <c r="N40" i="24"/>
  <c r="L41" i="24"/>
  <c r="N41" i="24"/>
  <c r="L42" i="24"/>
  <c r="N42" i="24"/>
  <c r="L43" i="24"/>
  <c r="O43" i="24" s="1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O57" i="24" s="1"/>
  <c r="N57" i="24"/>
  <c r="L58" i="24"/>
  <c r="N58" i="24"/>
  <c r="Q58" i="24"/>
  <c r="L59" i="24"/>
  <c r="N59" i="24"/>
  <c r="O59" i="24" s="1"/>
  <c r="L60" i="24"/>
  <c r="N60" i="24"/>
  <c r="L61" i="24"/>
  <c r="N61" i="24"/>
  <c r="L62" i="24"/>
  <c r="N62" i="24"/>
  <c r="L63" i="24"/>
  <c r="N63" i="24"/>
  <c r="O63" i="24" s="1"/>
  <c r="L64" i="24"/>
  <c r="N64" i="24"/>
  <c r="L65" i="24"/>
  <c r="N65" i="24"/>
  <c r="O65" i="24" s="1"/>
  <c r="L66" i="24"/>
  <c r="N66" i="24"/>
  <c r="L67" i="24"/>
  <c r="N67" i="24"/>
  <c r="O67" i="24" s="1"/>
  <c r="L68" i="24"/>
  <c r="N68" i="24"/>
  <c r="L69" i="24"/>
  <c r="N69" i="24"/>
  <c r="O69" i="24" s="1"/>
  <c r="L70" i="24"/>
  <c r="N70" i="24"/>
  <c r="L71" i="24"/>
  <c r="N71" i="24"/>
  <c r="O71" i="24" s="1"/>
  <c r="L72" i="24"/>
  <c r="N72" i="24"/>
  <c r="D89" i="24"/>
  <c r="D91" i="24"/>
  <c r="J93" i="24"/>
  <c r="L93" i="24"/>
  <c r="D96" i="24"/>
  <c r="J99" i="24"/>
  <c r="M99" i="24"/>
  <c r="O99" i="24"/>
  <c r="B100" i="24"/>
  <c r="J100" i="24"/>
  <c r="L100" i="24"/>
  <c r="M100" i="24" s="1"/>
  <c r="N100" i="24"/>
  <c r="O100" i="24" s="1"/>
  <c r="B101" i="24"/>
  <c r="J101" i="24"/>
  <c r="L101" i="24"/>
  <c r="M101" i="24"/>
  <c r="N101" i="24"/>
  <c r="O101" i="24"/>
  <c r="P101" i="24" s="1"/>
  <c r="B102" i="24"/>
  <c r="J102" i="24"/>
  <c r="L102" i="24"/>
  <c r="M102" i="24"/>
  <c r="N102" i="24"/>
  <c r="O102" i="24" s="1"/>
  <c r="P102" i="24" s="1"/>
  <c r="B103" i="24"/>
  <c r="J103" i="24"/>
  <c r="L103" i="24"/>
  <c r="M103" i="24"/>
  <c r="N103" i="24"/>
  <c r="O103" i="24" s="1"/>
  <c r="P103" i="24" s="1"/>
  <c r="B104" i="24"/>
  <c r="L104" i="24"/>
  <c r="M104" i="24"/>
  <c r="N104" i="24"/>
  <c r="O104" i="24"/>
  <c r="B105" i="24"/>
  <c r="L105" i="24"/>
  <c r="M105" i="24" s="1"/>
  <c r="N105" i="24"/>
  <c r="O105" i="24" s="1"/>
  <c r="B106" i="24"/>
  <c r="J106" i="24"/>
  <c r="L106" i="24"/>
  <c r="M106" i="24"/>
  <c r="N106" i="24"/>
  <c r="O106" i="24" s="1"/>
  <c r="B107" i="24"/>
  <c r="L107" i="24"/>
  <c r="M107" i="24"/>
  <c r="N107" i="24"/>
  <c r="O107" i="24"/>
  <c r="B108" i="24"/>
  <c r="M109" i="24"/>
  <c r="O109" i="24"/>
  <c r="M110" i="24"/>
  <c r="O110" i="24"/>
  <c r="M111" i="24"/>
  <c r="O111" i="24"/>
  <c r="P111" i="24" s="1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P117" i="24" s="1"/>
  <c r="M118" i="24"/>
  <c r="O118" i="24"/>
  <c r="P118" i="24" s="1"/>
  <c r="M119" i="24"/>
  <c r="O119" i="24"/>
  <c r="M120" i="24"/>
  <c r="O120" i="24"/>
  <c r="M121" i="24"/>
  <c r="O121" i="24"/>
  <c r="P121" i="24" s="1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P131" i="24" s="1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P139" i="24" s="1"/>
  <c r="M140" i="24"/>
  <c r="O140" i="24"/>
  <c r="P140" i="24" s="1"/>
  <c r="M141" i="24"/>
  <c r="O141" i="24"/>
  <c r="M142" i="24"/>
  <c r="O142" i="24"/>
  <c r="M143" i="24"/>
  <c r="O143" i="24"/>
  <c r="P143" i="24" s="1"/>
  <c r="M144" i="24"/>
  <c r="O144" i="24"/>
  <c r="M145" i="24"/>
  <c r="O145" i="24"/>
  <c r="M146" i="24"/>
  <c r="O146" i="24"/>
  <c r="M147" i="24"/>
  <c r="O147" i="24"/>
  <c r="P147" i="24" s="1"/>
  <c r="M148" i="24"/>
  <c r="O148" i="24"/>
  <c r="P148" i="24" s="1"/>
  <c r="M149" i="24"/>
  <c r="O149" i="24"/>
  <c r="M150" i="24"/>
  <c r="O150" i="24"/>
  <c r="P150" i="24" s="1"/>
  <c r="M151" i="24"/>
  <c r="O151" i="24"/>
  <c r="M152" i="24"/>
  <c r="O152" i="24"/>
  <c r="M153" i="24"/>
  <c r="O153" i="24"/>
  <c r="M154" i="24"/>
  <c r="O154" i="24"/>
  <c r="P1" i="23"/>
  <c r="P83" i="23" s="1"/>
  <c r="O3" i="23"/>
  <c r="D8" i="23"/>
  <c r="D90" i="23" s="1"/>
  <c r="K11" i="23"/>
  <c r="C17" i="23"/>
  <c r="C18" i="23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I17" i="23"/>
  <c r="L17" i="23"/>
  <c r="M17" i="23"/>
  <c r="N17" i="23" s="1"/>
  <c r="O17" i="23" s="1"/>
  <c r="B18" i="23"/>
  <c r="I18" i="23"/>
  <c r="L18" i="23"/>
  <c r="N18" i="23"/>
  <c r="O18" i="23" s="1"/>
  <c r="B19" i="23"/>
  <c r="K19" i="23"/>
  <c r="L19" i="23" s="1"/>
  <c r="M19" i="23"/>
  <c r="N19" i="23" s="1"/>
  <c r="B20" i="23"/>
  <c r="K20" i="23"/>
  <c r="L20" i="23" s="1"/>
  <c r="O20" i="23" s="1"/>
  <c r="M20" i="23"/>
  <c r="N20" i="23" s="1"/>
  <c r="B21" i="23"/>
  <c r="K21" i="23"/>
  <c r="L21" i="23" s="1"/>
  <c r="M21" i="23"/>
  <c r="N21" i="23" s="1"/>
  <c r="B22" i="23"/>
  <c r="K22" i="23"/>
  <c r="L22" i="23" s="1"/>
  <c r="M22" i="23"/>
  <c r="N22" i="23"/>
  <c r="B23" i="23"/>
  <c r="K23" i="23"/>
  <c r="L23" i="23" s="1"/>
  <c r="M23" i="23"/>
  <c r="N23" i="23" s="1"/>
  <c r="B24" i="23"/>
  <c r="K24" i="23"/>
  <c r="L24" i="23"/>
  <c r="M24" i="23"/>
  <c r="N24" i="23"/>
  <c r="B25" i="23"/>
  <c r="I25" i="23"/>
  <c r="K25" i="23"/>
  <c r="L25" i="23" s="1"/>
  <c r="M25" i="23"/>
  <c r="N25" i="23" s="1"/>
  <c r="B26" i="23"/>
  <c r="K26" i="23"/>
  <c r="L26" i="23" s="1"/>
  <c r="M26" i="23"/>
  <c r="N26" i="23" s="1"/>
  <c r="O26" i="23" s="1"/>
  <c r="B27" i="23"/>
  <c r="L29" i="23"/>
  <c r="N29" i="23"/>
  <c r="L30" i="23"/>
  <c r="N30" i="23"/>
  <c r="L31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Q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O64" i="23" s="1"/>
  <c r="L65" i="23"/>
  <c r="N65" i="23"/>
  <c r="L66" i="23"/>
  <c r="N66" i="23"/>
  <c r="O66" i="23" s="1"/>
  <c r="L67" i="23"/>
  <c r="N67" i="23"/>
  <c r="L68" i="23"/>
  <c r="N68" i="23"/>
  <c r="O68" i="23" s="1"/>
  <c r="L69" i="23"/>
  <c r="N69" i="23"/>
  <c r="L70" i="23"/>
  <c r="N70" i="23"/>
  <c r="L71" i="23"/>
  <c r="N71" i="23"/>
  <c r="L72" i="23"/>
  <c r="N72" i="23"/>
  <c r="O72" i="23" s="1"/>
  <c r="D89" i="23"/>
  <c r="D91" i="23"/>
  <c r="J93" i="23"/>
  <c r="L93" i="23"/>
  <c r="D96" i="23"/>
  <c r="J99" i="23"/>
  <c r="M99" i="23"/>
  <c r="P99" i="23"/>
  <c r="O99" i="23"/>
  <c r="B100" i="23"/>
  <c r="J100" i="23"/>
  <c r="L100" i="23"/>
  <c r="M100" i="23" s="1"/>
  <c r="N100" i="23"/>
  <c r="O100" i="23" s="1"/>
  <c r="P100" i="23" s="1"/>
  <c r="B101" i="23"/>
  <c r="J101" i="23"/>
  <c r="L101" i="23"/>
  <c r="M101" i="23"/>
  <c r="N101" i="23"/>
  <c r="O101" i="23" s="1"/>
  <c r="P101" i="23" s="1"/>
  <c r="B102" i="23"/>
  <c r="J102" i="23"/>
  <c r="L102" i="23"/>
  <c r="M102" i="23" s="1"/>
  <c r="N102" i="23"/>
  <c r="O102" i="23" s="1"/>
  <c r="P102" i="23" s="1"/>
  <c r="B103" i="23"/>
  <c r="J103" i="23"/>
  <c r="L103" i="23"/>
  <c r="M103" i="23"/>
  <c r="N103" i="23"/>
  <c r="O103" i="23"/>
  <c r="P103" i="23" s="1"/>
  <c r="B104" i="23"/>
  <c r="L104" i="23"/>
  <c r="M104" i="23"/>
  <c r="N104" i="23"/>
  <c r="O104" i="23"/>
  <c r="B105" i="23"/>
  <c r="L105" i="23"/>
  <c r="M105" i="23" s="1"/>
  <c r="P105" i="23" s="1"/>
  <c r="N105" i="23"/>
  <c r="O105" i="23" s="1"/>
  <c r="B106" i="23"/>
  <c r="J106" i="23"/>
  <c r="L106" i="23"/>
  <c r="M106" i="23" s="1"/>
  <c r="N106" i="23"/>
  <c r="O106" i="23" s="1"/>
  <c r="B107" i="23"/>
  <c r="L107" i="23"/>
  <c r="M107" i="23" s="1"/>
  <c r="N107" i="23"/>
  <c r="O107" i="23" s="1"/>
  <c r="P107" i="23" s="1"/>
  <c r="M109" i="23"/>
  <c r="O109" i="23"/>
  <c r="M110" i="23"/>
  <c r="O110" i="23"/>
  <c r="M111" i="23"/>
  <c r="O111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P142" i="23" s="1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P1" i="22"/>
  <c r="P83" i="22" s="1"/>
  <c r="O3" i="22"/>
  <c r="D8" i="22"/>
  <c r="D90" i="22" s="1"/>
  <c r="K11" i="22"/>
  <c r="C17" i="22"/>
  <c r="I17" i="22"/>
  <c r="L17" i="22"/>
  <c r="N17" i="22"/>
  <c r="B18" i="22"/>
  <c r="C18" i="22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K18" i="22"/>
  <c r="L18" i="22" s="1"/>
  <c r="M18" i="22"/>
  <c r="N18" i="22" s="1"/>
  <c r="B19" i="22"/>
  <c r="K19" i="22"/>
  <c r="L19" i="22" s="1"/>
  <c r="M19" i="22"/>
  <c r="N19" i="22" s="1"/>
  <c r="B20" i="22"/>
  <c r="K20" i="22"/>
  <c r="L20" i="22" s="1"/>
  <c r="O20" i="22" s="1"/>
  <c r="M20" i="22"/>
  <c r="N20" i="22" s="1"/>
  <c r="B21" i="22"/>
  <c r="K21" i="22"/>
  <c r="L21" i="22" s="1"/>
  <c r="M21" i="22"/>
  <c r="N21" i="22" s="1"/>
  <c r="B22" i="22"/>
  <c r="K22" i="22"/>
  <c r="L22" i="22" s="1"/>
  <c r="M22" i="22"/>
  <c r="N22" i="22" s="1"/>
  <c r="O22" i="22" s="1"/>
  <c r="B23" i="22"/>
  <c r="K23" i="22"/>
  <c r="L23" i="22"/>
  <c r="M23" i="22"/>
  <c r="N23" i="22" s="1"/>
  <c r="B24" i="22"/>
  <c r="I24" i="22"/>
  <c r="K24" i="22"/>
  <c r="L24" i="22"/>
  <c r="M24" i="22"/>
  <c r="N24" i="22" s="1"/>
  <c r="O24" i="22" s="1"/>
  <c r="B25" i="22"/>
  <c r="K25" i="22"/>
  <c r="L25" i="22" s="1"/>
  <c r="O25" i="22" s="1"/>
  <c r="M25" i="22"/>
  <c r="N25" i="22" s="1"/>
  <c r="B26" i="22"/>
  <c r="L28" i="22"/>
  <c r="N28" i="22"/>
  <c r="L29" i="22"/>
  <c r="N29" i="22"/>
  <c r="L30" i="22"/>
  <c r="N30" i="22"/>
  <c r="L31" i="22"/>
  <c r="N31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Q58" i="22"/>
  <c r="L59" i="22"/>
  <c r="N59" i="22"/>
  <c r="L60" i="22"/>
  <c r="O60" i="22" s="1"/>
  <c r="N60" i="22"/>
  <c r="L61" i="22"/>
  <c r="N61" i="22"/>
  <c r="L62" i="22"/>
  <c r="O62" i="22" s="1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L99" i="22"/>
  <c r="M99" i="22" s="1"/>
  <c r="N99" i="22"/>
  <c r="O99" i="22" s="1"/>
  <c r="B100" i="22"/>
  <c r="J100" i="22"/>
  <c r="L100" i="22"/>
  <c r="M100" i="22"/>
  <c r="N100" i="22"/>
  <c r="O100" i="22"/>
  <c r="B101" i="22"/>
  <c r="J101" i="22"/>
  <c r="L101" i="22"/>
  <c r="M101" i="22" s="1"/>
  <c r="N101" i="22"/>
  <c r="O101" i="22"/>
  <c r="B102" i="22"/>
  <c r="J102" i="22"/>
  <c r="L102" i="22"/>
  <c r="M102" i="22" s="1"/>
  <c r="N102" i="22"/>
  <c r="O102" i="22" s="1"/>
  <c r="B103" i="22"/>
  <c r="L103" i="22"/>
  <c r="M103" i="22" s="1"/>
  <c r="N103" i="22"/>
  <c r="O103" i="22" s="1"/>
  <c r="B104" i="22"/>
  <c r="L104" i="22"/>
  <c r="M104" i="22" s="1"/>
  <c r="N104" i="22"/>
  <c r="O104" i="22"/>
  <c r="B105" i="22"/>
  <c r="J105" i="22"/>
  <c r="L105" i="22"/>
  <c r="M105" i="22" s="1"/>
  <c r="N105" i="22"/>
  <c r="O105" i="22" s="1"/>
  <c r="B106" i="22"/>
  <c r="L106" i="22"/>
  <c r="M106" i="22"/>
  <c r="N106" i="22"/>
  <c r="O106" i="22" s="1"/>
  <c r="P106" i="22" s="1"/>
  <c r="M108" i="22"/>
  <c r="O108" i="22"/>
  <c r="M109" i="22"/>
  <c r="O109" i="22"/>
  <c r="P109" i="22" s="1"/>
  <c r="M110" i="22"/>
  <c r="O110" i="22"/>
  <c r="M111" i="22"/>
  <c r="O111" i="22"/>
  <c r="P111" i="22" s="1"/>
  <c r="M112" i="22"/>
  <c r="O112" i="22"/>
  <c r="M113" i="22"/>
  <c r="O113" i="22"/>
  <c r="P113" i="22" s="1"/>
  <c r="M114" i="22"/>
  <c r="O114" i="22"/>
  <c r="P114" i="22" s="1"/>
  <c r="M115" i="22"/>
  <c r="O115" i="22"/>
  <c r="M116" i="22"/>
  <c r="O116" i="22"/>
  <c r="P116" i="22" s="1"/>
  <c r="M117" i="22"/>
  <c r="O117" i="22"/>
  <c r="P117" i="22" s="1"/>
  <c r="M118" i="22"/>
  <c r="O118" i="22"/>
  <c r="P118" i="22" s="1"/>
  <c r="M119" i="22"/>
  <c r="O119" i="22"/>
  <c r="P119" i="22" s="1"/>
  <c r="M120" i="22"/>
  <c r="O120" i="22"/>
  <c r="P120" i="22"/>
  <c r="M121" i="22"/>
  <c r="P121" i="22" s="1"/>
  <c r="O121" i="22"/>
  <c r="M122" i="22"/>
  <c r="O122" i="22"/>
  <c r="P122" i="22" s="1"/>
  <c r="M123" i="22"/>
  <c r="P123" i="22" s="1"/>
  <c r="O123" i="22"/>
  <c r="M124" i="22"/>
  <c r="O124" i="22"/>
  <c r="M125" i="22"/>
  <c r="O125" i="22"/>
  <c r="M126" i="22"/>
  <c r="O126" i="22"/>
  <c r="M127" i="22"/>
  <c r="O127" i="22"/>
  <c r="M128" i="22"/>
  <c r="O128" i="22"/>
  <c r="P128" i="22" s="1"/>
  <c r="M129" i="22"/>
  <c r="O129" i="22"/>
  <c r="M130" i="22"/>
  <c r="O130" i="22"/>
  <c r="P130" i="22" s="1"/>
  <c r="M131" i="22"/>
  <c r="O131" i="22"/>
  <c r="M132" i="22"/>
  <c r="O132" i="22"/>
  <c r="P132" i="22" s="1"/>
  <c r="M133" i="22"/>
  <c r="P133" i="22" s="1"/>
  <c r="O133" i="22"/>
  <c r="M134" i="22"/>
  <c r="O134" i="22"/>
  <c r="P134" i="22" s="1"/>
  <c r="M135" i="22"/>
  <c r="P135" i="22" s="1"/>
  <c r="O135" i="22"/>
  <c r="M136" i="22"/>
  <c r="O136" i="22"/>
  <c r="P136" i="22" s="1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P142" i="22" s="1"/>
  <c r="M143" i="22"/>
  <c r="O143" i="22"/>
  <c r="M144" i="22"/>
  <c r="O144" i="22"/>
  <c r="P144" i="22" s="1"/>
  <c r="M145" i="22"/>
  <c r="O145" i="22"/>
  <c r="M146" i="22"/>
  <c r="O146" i="22"/>
  <c r="P146" i="22" s="1"/>
  <c r="M147" i="22"/>
  <c r="P147" i="22" s="1"/>
  <c r="O147" i="22"/>
  <c r="M148" i="22"/>
  <c r="O148" i="22"/>
  <c r="M149" i="22"/>
  <c r="O149" i="22"/>
  <c r="M150" i="22"/>
  <c r="O150" i="22"/>
  <c r="M151" i="22"/>
  <c r="O151" i="22"/>
  <c r="M152" i="22"/>
  <c r="O152" i="22"/>
  <c r="P152" i="22" s="1"/>
  <c r="M153" i="22"/>
  <c r="O153" i="22"/>
  <c r="M154" i="22"/>
  <c r="O154" i="22"/>
  <c r="P154" i="22" s="1"/>
  <c r="P1" i="21"/>
  <c r="P83" i="21" s="1"/>
  <c r="O3" i="21"/>
  <c r="D8" i="21"/>
  <c r="K11" i="21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I17" i="21"/>
  <c r="L17" i="21"/>
  <c r="N17" i="21"/>
  <c r="O17" i="21" s="1"/>
  <c r="B18" i="21"/>
  <c r="I18" i="21"/>
  <c r="K18" i="21"/>
  <c r="L18" i="21"/>
  <c r="M18" i="21"/>
  <c r="N18" i="21" s="1"/>
  <c r="B19" i="21"/>
  <c r="I19" i="21"/>
  <c r="K19" i="21"/>
  <c r="L19" i="21" s="1"/>
  <c r="M19" i="21"/>
  <c r="N19" i="21" s="1"/>
  <c r="O19" i="21" s="1"/>
  <c r="B20" i="21"/>
  <c r="I20" i="21"/>
  <c r="K20" i="21"/>
  <c r="L20" i="21" s="1"/>
  <c r="O20" i="21" s="1"/>
  <c r="M20" i="21"/>
  <c r="N20" i="21" s="1"/>
  <c r="B21" i="21"/>
  <c r="K21" i="21"/>
  <c r="L21" i="21" s="1"/>
  <c r="M21" i="21"/>
  <c r="N21" i="21"/>
  <c r="B22" i="21"/>
  <c r="K22" i="21"/>
  <c r="L22" i="21" s="1"/>
  <c r="M22" i="21"/>
  <c r="N22" i="21"/>
  <c r="B23" i="21"/>
  <c r="K23" i="21"/>
  <c r="L23" i="21" s="1"/>
  <c r="M23" i="21"/>
  <c r="N23" i="21" s="1"/>
  <c r="O23" i="21" s="1"/>
  <c r="B24" i="21"/>
  <c r="I24" i="21"/>
  <c r="K24" i="21"/>
  <c r="L24" i="21" s="1"/>
  <c r="M24" i="21"/>
  <c r="N24" i="21" s="1"/>
  <c r="O24" i="21" s="1"/>
  <c r="B25" i="21"/>
  <c r="K25" i="21"/>
  <c r="L25" i="21" s="1"/>
  <c r="M25" i="21"/>
  <c r="N25" i="21" s="1"/>
  <c r="O25" i="21" s="1"/>
  <c r="B26" i="21"/>
  <c r="L28" i="21"/>
  <c r="N28" i="21"/>
  <c r="L29" i="21"/>
  <c r="N29" i="21"/>
  <c r="L30" i="21"/>
  <c r="N30" i="21"/>
  <c r="L31" i="21"/>
  <c r="N31" i="21"/>
  <c r="L32" i="21"/>
  <c r="N32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Q58" i="21"/>
  <c r="L59" i="21"/>
  <c r="N59" i="21"/>
  <c r="L60" i="21"/>
  <c r="O60" i="21" s="1"/>
  <c r="N60" i="21"/>
  <c r="L61" i="21"/>
  <c r="N61" i="21"/>
  <c r="L62" i="21"/>
  <c r="N62" i="21"/>
  <c r="L63" i="21"/>
  <c r="N63" i="21"/>
  <c r="L64" i="21"/>
  <c r="N64" i="21"/>
  <c r="L65" i="21"/>
  <c r="N65" i="21"/>
  <c r="L66" i="21"/>
  <c r="O66" i="21" s="1"/>
  <c r="N66" i="21"/>
  <c r="L67" i="21"/>
  <c r="N67" i="21"/>
  <c r="L68" i="21"/>
  <c r="O68" i="21" s="1"/>
  <c r="N68" i="21"/>
  <c r="L69" i="21"/>
  <c r="N69" i="21"/>
  <c r="L70" i="21"/>
  <c r="N70" i="21"/>
  <c r="L71" i="21"/>
  <c r="N71" i="21"/>
  <c r="L72" i="21"/>
  <c r="N72" i="21"/>
  <c r="D89" i="21"/>
  <c r="D90" i="21"/>
  <c r="D91" i="21"/>
  <c r="D92" i="21"/>
  <c r="J93" i="21"/>
  <c r="L93" i="21"/>
  <c r="D96" i="21"/>
  <c r="J99" i="21"/>
  <c r="L99" i="21"/>
  <c r="M99" i="21" s="1"/>
  <c r="P99" i="21" s="1"/>
  <c r="N99" i="21"/>
  <c r="O99" i="21"/>
  <c r="B100" i="21"/>
  <c r="J100" i="21"/>
  <c r="L100" i="21"/>
  <c r="M100" i="21"/>
  <c r="N100" i="21"/>
  <c r="O100" i="21"/>
  <c r="P100" i="21"/>
  <c r="B101" i="21"/>
  <c r="J101" i="21"/>
  <c r="L101" i="21"/>
  <c r="M101" i="21" s="1"/>
  <c r="N101" i="21"/>
  <c r="O101" i="21" s="1"/>
  <c r="B102" i="21"/>
  <c r="J102" i="21"/>
  <c r="L102" i="21"/>
  <c r="M102" i="21"/>
  <c r="N102" i="21"/>
  <c r="O102" i="21" s="1"/>
  <c r="B103" i="21"/>
  <c r="L103" i="21"/>
  <c r="M103" i="21"/>
  <c r="N103" i="21"/>
  <c r="O103" i="21"/>
  <c r="P103" i="21"/>
  <c r="B104" i="21"/>
  <c r="L104" i="21"/>
  <c r="M104" i="21"/>
  <c r="N104" i="21"/>
  <c r="O104" i="21"/>
  <c r="P104" i="21"/>
  <c r="B105" i="21"/>
  <c r="J105" i="21"/>
  <c r="L105" i="21"/>
  <c r="M105" i="21" s="1"/>
  <c r="N105" i="21"/>
  <c r="O105" i="21"/>
  <c r="P105" i="21" s="1"/>
  <c r="B106" i="21"/>
  <c r="L106" i="21"/>
  <c r="M106" i="21"/>
  <c r="N106" i="21"/>
  <c r="O106" i="21" s="1"/>
  <c r="M108" i="21"/>
  <c r="O108" i="21"/>
  <c r="M109" i="21"/>
  <c r="O109" i="21"/>
  <c r="M110" i="21"/>
  <c r="O110" i="21"/>
  <c r="M111" i="21"/>
  <c r="O111" i="21"/>
  <c r="P111" i="21"/>
  <c r="M112" i="21"/>
  <c r="P112" i="21" s="1"/>
  <c r="O112" i="21"/>
  <c r="M113" i="21"/>
  <c r="O113" i="21"/>
  <c r="P113" i="21" s="1"/>
  <c r="M114" i="21"/>
  <c r="O114" i="21"/>
  <c r="M115" i="21"/>
  <c r="O115" i="21"/>
  <c r="P115" i="21" s="1"/>
  <c r="M116" i="21"/>
  <c r="P116" i="21" s="1"/>
  <c r="O116" i="21"/>
  <c r="M117" i="21"/>
  <c r="O117" i="21"/>
  <c r="P117" i="21" s="1"/>
  <c r="M118" i="21"/>
  <c r="O118" i="21"/>
  <c r="M119" i="21"/>
  <c r="O119" i="21"/>
  <c r="P119" i="21" s="1"/>
  <c r="M120" i="21"/>
  <c r="O120" i="21"/>
  <c r="M121" i="21"/>
  <c r="O121" i="21"/>
  <c r="P121" i="21" s="1"/>
  <c r="M122" i="21"/>
  <c r="O122" i="21"/>
  <c r="M123" i="21"/>
  <c r="O123" i="21"/>
  <c r="P123" i="21" s="1"/>
  <c r="M124" i="21"/>
  <c r="O124" i="21"/>
  <c r="M125" i="21"/>
  <c r="O125" i="21"/>
  <c r="P125" i="21" s="1"/>
  <c r="M126" i="21"/>
  <c r="O126" i="21"/>
  <c r="M127" i="21"/>
  <c r="O127" i="21"/>
  <c r="P127" i="21" s="1"/>
  <c r="M128" i="21"/>
  <c r="O128" i="21"/>
  <c r="M129" i="21"/>
  <c r="O129" i="21"/>
  <c r="P129" i="21" s="1"/>
  <c r="M130" i="21"/>
  <c r="O130" i="21"/>
  <c r="M131" i="21"/>
  <c r="O131" i="21"/>
  <c r="P131" i="21" s="1"/>
  <c r="M132" i="21"/>
  <c r="O132" i="21"/>
  <c r="M133" i="21"/>
  <c r="O133" i="21"/>
  <c r="P133" i="21" s="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P144" i="21" s="1"/>
  <c r="O144" i="21"/>
  <c r="M145" i="21"/>
  <c r="O145" i="21"/>
  <c r="M146" i="21"/>
  <c r="O146" i="21"/>
  <c r="P146" i="21" s="1"/>
  <c r="M147" i="21"/>
  <c r="O147" i="21"/>
  <c r="P147" i="21" s="1"/>
  <c r="M148" i="21"/>
  <c r="O148" i="21"/>
  <c r="P148" i="21" s="1"/>
  <c r="M149" i="21"/>
  <c r="O149" i="21"/>
  <c r="M150" i="21"/>
  <c r="O150" i="21"/>
  <c r="P150" i="21" s="1"/>
  <c r="M151" i="21"/>
  <c r="O151" i="21"/>
  <c r="M152" i="21"/>
  <c r="O152" i="21"/>
  <c r="P152" i="21" s="1"/>
  <c r="M153" i="21"/>
  <c r="O153" i="21"/>
  <c r="P153" i="21" s="1"/>
  <c r="M154" i="21"/>
  <c r="O154" i="21"/>
  <c r="P1" i="20"/>
  <c r="P83" i="20" s="1"/>
  <c r="O3" i="20"/>
  <c r="D8" i="20"/>
  <c r="D90" i="20"/>
  <c r="K11" i="20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I17" i="20"/>
  <c r="L17" i="20"/>
  <c r="N17" i="20"/>
  <c r="O17" i="20" s="1"/>
  <c r="B18" i="20"/>
  <c r="K18" i="20"/>
  <c r="L18" i="20" s="1"/>
  <c r="M18" i="20"/>
  <c r="N18" i="20"/>
  <c r="B19" i="20"/>
  <c r="K19" i="20"/>
  <c r="L19" i="20" s="1"/>
  <c r="M19" i="20"/>
  <c r="N19" i="20" s="1"/>
  <c r="B20" i="20"/>
  <c r="K20" i="20"/>
  <c r="L20" i="20" s="1"/>
  <c r="M20" i="20"/>
  <c r="N20" i="20"/>
  <c r="O20" i="20" s="1"/>
  <c r="B21" i="20"/>
  <c r="K21" i="20"/>
  <c r="L21" i="20" s="1"/>
  <c r="M21" i="20"/>
  <c r="N21" i="20"/>
  <c r="O21" i="20" s="1"/>
  <c r="B22" i="20"/>
  <c r="K22" i="20"/>
  <c r="L22" i="20" s="1"/>
  <c r="O22" i="20" s="1"/>
  <c r="M22" i="20"/>
  <c r="N22" i="20"/>
  <c r="B23" i="20"/>
  <c r="K23" i="20"/>
  <c r="L23" i="20" s="1"/>
  <c r="O23" i="20" s="1"/>
  <c r="M23" i="20"/>
  <c r="N23" i="20"/>
  <c r="B24" i="20"/>
  <c r="I24" i="20"/>
  <c r="K24" i="20"/>
  <c r="L24" i="20"/>
  <c r="M24" i="20"/>
  <c r="N24" i="20" s="1"/>
  <c r="B25" i="20"/>
  <c r="K25" i="20"/>
  <c r="L25" i="20"/>
  <c r="M25" i="20"/>
  <c r="N25" i="20"/>
  <c r="O25" i="20" s="1"/>
  <c r="B26" i="20"/>
  <c r="L28" i="20"/>
  <c r="N28" i="20"/>
  <c r="L29" i="20"/>
  <c r="N29" i="20"/>
  <c r="L30" i="20"/>
  <c r="N30" i="20"/>
  <c r="L31" i="20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Q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L99" i="20"/>
  <c r="M99" i="20" s="1"/>
  <c r="N99" i="20"/>
  <c r="O99" i="20"/>
  <c r="B100" i="20"/>
  <c r="J100" i="20"/>
  <c r="L100" i="20"/>
  <c r="M100" i="20"/>
  <c r="N100" i="20"/>
  <c r="O100" i="20"/>
  <c r="B101" i="20"/>
  <c r="J101" i="20"/>
  <c r="L101" i="20"/>
  <c r="M101" i="20" s="1"/>
  <c r="N101" i="20"/>
  <c r="O101" i="20"/>
  <c r="P101" i="20" s="1"/>
  <c r="B102" i="20"/>
  <c r="J102" i="20"/>
  <c r="L102" i="20"/>
  <c r="M102" i="20" s="1"/>
  <c r="N102" i="20"/>
  <c r="O102" i="20"/>
  <c r="B103" i="20"/>
  <c r="L103" i="20"/>
  <c r="M103" i="20"/>
  <c r="N103" i="20"/>
  <c r="O103" i="20"/>
  <c r="B104" i="20"/>
  <c r="L104" i="20"/>
  <c r="M104" i="20"/>
  <c r="N104" i="20"/>
  <c r="O104" i="20" s="1"/>
  <c r="B105" i="20"/>
  <c r="J105" i="20"/>
  <c r="L105" i="20"/>
  <c r="M105" i="20" s="1"/>
  <c r="N105" i="20"/>
  <c r="O105" i="20"/>
  <c r="P105" i="20" s="1"/>
  <c r="B106" i="20"/>
  <c r="L106" i="20"/>
  <c r="M106" i="20"/>
  <c r="N106" i="20"/>
  <c r="O106" i="20" s="1"/>
  <c r="P106" i="20" s="1"/>
  <c r="B107" i="20"/>
  <c r="M108" i="20"/>
  <c r="P108" i="20" s="1"/>
  <c r="O108" i="20"/>
  <c r="M109" i="20"/>
  <c r="O109" i="20"/>
  <c r="P109" i="20" s="1"/>
  <c r="M110" i="20"/>
  <c r="P110" i="20" s="1"/>
  <c r="O110" i="20"/>
  <c r="M111" i="20"/>
  <c r="O111" i="20"/>
  <c r="M112" i="20"/>
  <c r="P112" i="20" s="1"/>
  <c r="O112" i="20"/>
  <c r="M113" i="20"/>
  <c r="O113" i="20"/>
  <c r="M114" i="20"/>
  <c r="P114" i="20" s="1"/>
  <c r="O114" i="20"/>
  <c r="M115" i="20"/>
  <c r="O115" i="20"/>
  <c r="M116" i="20"/>
  <c r="P116" i="20" s="1"/>
  <c r="O116" i="20"/>
  <c r="M117" i="20"/>
  <c r="O117" i="20"/>
  <c r="M118" i="20"/>
  <c r="P118" i="20" s="1"/>
  <c r="O118" i="20"/>
  <c r="M119" i="20"/>
  <c r="O119" i="20"/>
  <c r="M120" i="20"/>
  <c r="P120" i="20" s="1"/>
  <c r="O120" i="20"/>
  <c r="M121" i="20"/>
  <c r="O121" i="20"/>
  <c r="M122" i="20"/>
  <c r="P122" i="20" s="1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P128" i="20" s="1"/>
  <c r="O128" i="20"/>
  <c r="M129" i="20"/>
  <c r="O129" i="20"/>
  <c r="P129" i="20" s="1"/>
  <c r="M130" i="20"/>
  <c r="O130" i="20"/>
  <c r="M131" i="20"/>
  <c r="O131" i="20"/>
  <c r="P131" i="20" s="1"/>
  <c r="M132" i="20"/>
  <c r="O132" i="20"/>
  <c r="M133" i="20"/>
  <c r="O133" i="20"/>
  <c r="P133" i="20" s="1"/>
  <c r="M134" i="20"/>
  <c r="O134" i="20"/>
  <c r="M135" i="20"/>
  <c r="O135" i="20"/>
  <c r="M136" i="20"/>
  <c r="O136" i="20"/>
  <c r="M137" i="20"/>
  <c r="O137" i="20"/>
  <c r="P137" i="20" s="1"/>
  <c r="M138" i="20"/>
  <c r="O138" i="20"/>
  <c r="M139" i="20"/>
  <c r="O139" i="20"/>
  <c r="P139" i="20" s="1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P145" i="20" s="1"/>
  <c r="M146" i="20"/>
  <c r="O146" i="20"/>
  <c r="M147" i="20"/>
  <c r="O147" i="20"/>
  <c r="M148" i="20"/>
  <c r="P148" i="20" s="1"/>
  <c r="O148" i="20"/>
  <c r="M149" i="20"/>
  <c r="O149" i="20"/>
  <c r="P149" i="20" s="1"/>
  <c r="M150" i="20"/>
  <c r="O150" i="20"/>
  <c r="M151" i="20"/>
  <c r="O151" i="20"/>
  <c r="M152" i="20"/>
  <c r="O152" i="20"/>
  <c r="M153" i="20"/>
  <c r="O153" i="20"/>
  <c r="M154" i="20"/>
  <c r="O154" i="20"/>
  <c r="P1" i="19"/>
  <c r="P83" i="19" s="1"/>
  <c r="O3" i="19"/>
  <c r="D8" i="19"/>
  <c r="D90" i="19" s="1"/>
  <c r="K11" i="19"/>
  <c r="C17" i="19"/>
  <c r="C18" i="19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I17" i="19"/>
  <c r="L17" i="19"/>
  <c r="N17" i="19"/>
  <c r="B18" i="19"/>
  <c r="K18" i="19"/>
  <c r="L18" i="19"/>
  <c r="M18" i="19"/>
  <c r="N18" i="19" s="1"/>
  <c r="B19" i="19"/>
  <c r="K19" i="19"/>
  <c r="L19" i="19"/>
  <c r="M19" i="19"/>
  <c r="N19" i="19" s="1"/>
  <c r="O19" i="19" s="1"/>
  <c r="B20" i="19"/>
  <c r="K20" i="19"/>
  <c r="L20" i="19" s="1"/>
  <c r="M20" i="19"/>
  <c r="N20" i="19" s="1"/>
  <c r="O20" i="19" s="1"/>
  <c r="B21" i="19"/>
  <c r="K21" i="19"/>
  <c r="L21" i="19"/>
  <c r="M21" i="19"/>
  <c r="N21" i="19" s="1"/>
  <c r="B22" i="19"/>
  <c r="K22" i="19"/>
  <c r="L22" i="19"/>
  <c r="M22" i="19"/>
  <c r="N22" i="19"/>
  <c r="B23" i="19"/>
  <c r="K23" i="19"/>
  <c r="L23" i="19" s="1"/>
  <c r="M23" i="19"/>
  <c r="N23" i="19" s="1"/>
  <c r="B24" i="19"/>
  <c r="I24" i="19"/>
  <c r="K24" i="19"/>
  <c r="L24" i="19" s="1"/>
  <c r="M24" i="19"/>
  <c r="N24" i="19" s="1"/>
  <c r="O24" i="19" s="1"/>
  <c r="B25" i="19"/>
  <c r="K25" i="19"/>
  <c r="L25" i="19" s="1"/>
  <c r="M25" i="19"/>
  <c r="N25" i="19" s="1"/>
  <c r="B26" i="19"/>
  <c r="L28" i="19"/>
  <c r="N28" i="19"/>
  <c r="L29" i="19"/>
  <c r="N29" i="19"/>
  <c r="L30" i="19"/>
  <c r="N30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Q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L99" i="19"/>
  <c r="M99" i="19" s="1"/>
  <c r="P99" i="19" s="1"/>
  <c r="N99" i="19"/>
  <c r="O99" i="19"/>
  <c r="B100" i="19"/>
  <c r="J100" i="19"/>
  <c r="L100" i="19"/>
  <c r="M100" i="19"/>
  <c r="N100" i="19"/>
  <c r="O100" i="19" s="1"/>
  <c r="B101" i="19"/>
  <c r="J101" i="19"/>
  <c r="L101" i="19"/>
  <c r="M101" i="19"/>
  <c r="N101" i="19"/>
  <c r="O101" i="19" s="1"/>
  <c r="P101" i="19" s="1"/>
  <c r="B102" i="19"/>
  <c r="J102" i="19"/>
  <c r="L102" i="19"/>
  <c r="M102" i="19" s="1"/>
  <c r="N102" i="19"/>
  <c r="O102" i="19"/>
  <c r="P102" i="19" s="1"/>
  <c r="B103" i="19"/>
  <c r="L103" i="19"/>
  <c r="M103" i="19"/>
  <c r="N103" i="19"/>
  <c r="O103" i="19" s="1"/>
  <c r="B104" i="19"/>
  <c r="L104" i="19"/>
  <c r="M104" i="19"/>
  <c r="N104" i="19"/>
  <c r="O104" i="19" s="1"/>
  <c r="P104" i="19" s="1"/>
  <c r="B105" i="19"/>
  <c r="J105" i="19"/>
  <c r="L105" i="19"/>
  <c r="M105" i="19" s="1"/>
  <c r="N105" i="19"/>
  <c r="O105" i="19" s="1"/>
  <c r="P105" i="19" s="1"/>
  <c r="B106" i="19"/>
  <c r="L106" i="19"/>
  <c r="M106" i="19" s="1"/>
  <c r="N106" i="19"/>
  <c r="O106" i="19"/>
  <c r="P106" i="19" s="1"/>
  <c r="M108" i="19"/>
  <c r="O108" i="19"/>
  <c r="M109" i="19"/>
  <c r="O109" i="19"/>
  <c r="M110" i="19"/>
  <c r="O110" i="19"/>
  <c r="M111" i="19"/>
  <c r="O111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P144" i="19" s="1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P1" i="18"/>
  <c r="P83" i="18" s="1"/>
  <c r="O3" i="18"/>
  <c r="D10" i="18"/>
  <c r="K11" i="18"/>
  <c r="C17" i="18"/>
  <c r="I17" i="18"/>
  <c r="L17" i="18"/>
  <c r="N17" i="18"/>
  <c r="B18" i="18"/>
  <c r="C18" i="18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8" i="18"/>
  <c r="L18" i="18"/>
  <c r="M18" i="18"/>
  <c r="N18" i="18" s="1"/>
  <c r="O18" i="18" s="1"/>
  <c r="B19" i="18"/>
  <c r="K19" i="18"/>
  <c r="L19" i="18" s="1"/>
  <c r="M19" i="18"/>
  <c r="N19" i="18" s="1"/>
  <c r="O19" i="18" s="1"/>
  <c r="B20" i="18"/>
  <c r="K20" i="18"/>
  <c r="L20" i="18" s="1"/>
  <c r="M20" i="18"/>
  <c r="N20" i="18" s="1"/>
  <c r="O20" i="18" s="1"/>
  <c r="B21" i="18"/>
  <c r="K21" i="18"/>
  <c r="L21" i="18" s="1"/>
  <c r="M21" i="18"/>
  <c r="N21" i="18" s="1"/>
  <c r="B22" i="18"/>
  <c r="K22" i="18"/>
  <c r="L22" i="18" s="1"/>
  <c r="M22" i="18"/>
  <c r="N22" i="18"/>
  <c r="B23" i="18"/>
  <c r="K23" i="18"/>
  <c r="L23" i="18" s="1"/>
  <c r="O23" i="18" s="1"/>
  <c r="M23" i="18"/>
  <c r="N23" i="18" s="1"/>
  <c r="B24" i="18"/>
  <c r="I24" i="18"/>
  <c r="K24" i="18"/>
  <c r="L24" i="18" s="1"/>
  <c r="O24" i="18" s="1"/>
  <c r="M24" i="18"/>
  <c r="N24" i="18"/>
  <c r="B25" i="18"/>
  <c r="K25" i="18"/>
  <c r="L25" i="18"/>
  <c r="M25" i="18"/>
  <c r="N25" i="18" s="1"/>
  <c r="O25" i="18" s="1"/>
  <c r="L28" i="18"/>
  <c r="N28" i="18"/>
  <c r="L29" i="18"/>
  <c r="N29" i="18"/>
  <c r="L30" i="18"/>
  <c r="N30" i="18"/>
  <c r="L31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Q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L99" i="18"/>
  <c r="M99" i="18" s="1"/>
  <c r="N99" i="18"/>
  <c r="O99" i="18" s="1"/>
  <c r="B100" i="18"/>
  <c r="J100" i="18"/>
  <c r="L100" i="18"/>
  <c r="M100" i="18"/>
  <c r="N100" i="18"/>
  <c r="O100" i="18" s="1"/>
  <c r="B101" i="18"/>
  <c r="J101" i="18"/>
  <c r="L101" i="18"/>
  <c r="M101" i="18" s="1"/>
  <c r="N101" i="18"/>
  <c r="O101" i="18"/>
  <c r="P101" i="18" s="1"/>
  <c r="B102" i="18"/>
  <c r="J102" i="18"/>
  <c r="L102" i="18"/>
  <c r="M102" i="18"/>
  <c r="N102" i="18"/>
  <c r="O102" i="18" s="1"/>
  <c r="P102" i="18" s="1"/>
  <c r="B103" i="18"/>
  <c r="L103" i="18"/>
  <c r="M103" i="18"/>
  <c r="N103" i="18"/>
  <c r="O103" i="18"/>
  <c r="B104" i="18"/>
  <c r="L104" i="18"/>
  <c r="M104" i="18"/>
  <c r="N104" i="18"/>
  <c r="O104" i="18" s="1"/>
  <c r="P104" i="18" s="1"/>
  <c r="B105" i="18"/>
  <c r="J105" i="18"/>
  <c r="L105" i="18"/>
  <c r="M105" i="18" s="1"/>
  <c r="N105" i="18"/>
  <c r="O105" i="18"/>
  <c r="B106" i="18"/>
  <c r="L106" i="18"/>
  <c r="M106" i="18" s="1"/>
  <c r="N106" i="18"/>
  <c r="O106" i="18" s="1"/>
  <c r="B107" i="18"/>
  <c r="M108" i="18"/>
  <c r="O108" i="18"/>
  <c r="M109" i="18"/>
  <c r="O109" i="18"/>
  <c r="M110" i="18"/>
  <c r="O110" i="18"/>
  <c r="M111" i="18"/>
  <c r="O111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P130" i="18" s="1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P138" i="18" s="1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P1" i="17"/>
  <c r="P83" i="17" s="1"/>
  <c r="O3" i="17"/>
  <c r="D8" i="17"/>
  <c r="D90" i="17"/>
  <c r="K11" i="17"/>
  <c r="C17" i="17"/>
  <c r="C18" i="17"/>
  <c r="C19" i="17" s="1"/>
  <c r="C20" i="17" s="1"/>
  <c r="C21" i="17" s="1"/>
  <c r="I17" i="17"/>
  <c r="L17" i="17"/>
  <c r="N17" i="17"/>
  <c r="B18" i="17"/>
  <c r="K18" i="17"/>
  <c r="L18" i="17"/>
  <c r="M18" i="17"/>
  <c r="N18" i="17" s="1"/>
  <c r="B19" i="17"/>
  <c r="K19" i="17"/>
  <c r="L19" i="17"/>
  <c r="M19" i="17"/>
  <c r="N19" i="17" s="1"/>
  <c r="O19" i="17" s="1"/>
  <c r="B20" i="17"/>
  <c r="K20" i="17"/>
  <c r="L20" i="17" s="1"/>
  <c r="M20" i="17"/>
  <c r="N20" i="17" s="1"/>
  <c r="B21" i="17"/>
  <c r="I21" i="17"/>
  <c r="K21" i="17"/>
  <c r="L21" i="17" s="1"/>
  <c r="M21" i="17"/>
  <c r="N21" i="17" s="1"/>
  <c r="B22" i="17"/>
  <c r="K22" i="17"/>
  <c r="L22" i="17" s="1"/>
  <c r="M22" i="17"/>
  <c r="N22" i="17"/>
  <c r="B23" i="17"/>
  <c r="K23" i="17"/>
  <c r="L23" i="17" s="1"/>
  <c r="M23" i="17"/>
  <c r="N23" i="17" s="1"/>
  <c r="O23" i="17" s="1"/>
  <c r="B24" i="17"/>
  <c r="I24" i="17"/>
  <c r="K24" i="17"/>
  <c r="L24" i="17" s="1"/>
  <c r="M24" i="17"/>
  <c r="N24" i="17" s="1"/>
  <c r="B25" i="17"/>
  <c r="K25" i="17"/>
  <c r="L25" i="17"/>
  <c r="M25" i="17"/>
  <c r="N25" i="17" s="1"/>
  <c r="B26" i="17"/>
  <c r="L28" i="17"/>
  <c r="N28" i="17"/>
  <c r="L29" i="17"/>
  <c r="N29" i="17"/>
  <c r="L30" i="17"/>
  <c r="N30" i="17"/>
  <c r="L31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O56" i="17" s="1"/>
  <c r="N56" i="17"/>
  <c r="L57" i="17"/>
  <c r="N57" i="17"/>
  <c r="L58" i="17"/>
  <c r="O58" i="17" s="1"/>
  <c r="N58" i="17"/>
  <c r="Q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L99" i="17"/>
  <c r="M99" i="17" s="1"/>
  <c r="N99" i="17"/>
  <c r="O99" i="17" s="1"/>
  <c r="P99" i="17" s="1"/>
  <c r="B100" i="17"/>
  <c r="J100" i="17"/>
  <c r="L100" i="17"/>
  <c r="M100" i="17" s="1"/>
  <c r="N100" i="17"/>
  <c r="O100" i="17"/>
  <c r="B101" i="17"/>
  <c r="J101" i="17"/>
  <c r="L101" i="17"/>
  <c r="M101" i="17"/>
  <c r="N101" i="17"/>
  <c r="O101" i="17" s="1"/>
  <c r="B102" i="17"/>
  <c r="J102" i="17"/>
  <c r="L102" i="17"/>
  <c r="M102" i="17"/>
  <c r="N102" i="17"/>
  <c r="O102" i="17"/>
  <c r="B103" i="17"/>
  <c r="L103" i="17"/>
  <c r="M103" i="17"/>
  <c r="P103" i="17" s="1"/>
  <c r="N103" i="17"/>
  <c r="O103" i="17"/>
  <c r="B104" i="17"/>
  <c r="L104" i="17"/>
  <c r="M104" i="17" s="1"/>
  <c r="N104" i="17"/>
  <c r="O104" i="17"/>
  <c r="B105" i="17"/>
  <c r="J105" i="17"/>
  <c r="L105" i="17"/>
  <c r="M105" i="17"/>
  <c r="N105" i="17"/>
  <c r="O105" i="17" s="1"/>
  <c r="P105" i="17" s="1"/>
  <c r="B106" i="17"/>
  <c r="L106" i="17"/>
  <c r="M106" i="17"/>
  <c r="N106" i="17"/>
  <c r="O106" i="17"/>
  <c r="M108" i="17"/>
  <c r="O108" i="17"/>
  <c r="P108" i="17" s="1"/>
  <c r="M109" i="17"/>
  <c r="O109" i="17"/>
  <c r="M110" i="17"/>
  <c r="O110" i="17"/>
  <c r="P110" i="17" s="1"/>
  <c r="M111" i="17"/>
  <c r="O111" i="17"/>
  <c r="M112" i="17"/>
  <c r="O112" i="17"/>
  <c r="M113" i="17"/>
  <c r="O113" i="17"/>
  <c r="P113" i="17" s="1"/>
  <c r="M114" i="17"/>
  <c r="O114" i="17"/>
  <c r="P114" i="17" s="1"/>
  <c r="M115" i="17"/>
  <c r="O115" i="17"/>
  <c r="P115" i="17" s="1"/>
  <c r="M116" i="17"/>
  <c r="O116" i="17"/>
  <c r="M117" i="17"/>
  <c r="O117" i="17"/>
  <c r="M118" i="17"/>
  <c r="O118" i="17"/>
  <c r="P118" i="17" s="1"/>
  <c r="M119" i="17"/>
  <c r="O119" i="17"/>
  <c r="P119" i="17" s="1"/>
  <c r="M120" i="17"/>
  <c r="O120" i="17"/>
  <c r="M121" i="17"/>
  <c r="O121" i="17"/>
  <c r="P121" i="17" s="1"/>
  <c r="M122" i="17"/>
  <c r="O122" i="17"/>
  <c r="P122" i="17" s="1"/>
  <c r="M123" i="17"/>
  <c r="O123" i="17"/>
  <c r="P123" i="17" s="1"/>
  <c r="M124" i="17"/>
  <c r="O124" i="17"/>
  <c r="M125" i="17"/>
  <c r="O125" i="17"/>
  <c r="P125" i="17" s="1"/>
  <c r="M126" i="17"/>
  <c r="O126" i="17"/>
  <c r="P126" i="17" s="1"/>
  <c r="M127" i="17"/>
  <c r="O127" i="17"/>
  <c r="P127" i="17" s="1"/>
  <c r="M128" i="17"/>
  <c r="O128" i="17"/>
  <c r="M129" i="17"/>
  <c r="O129" i="17"/>
  <c r="P129" i="17" s="1"/>
  <c r="M130" i="17"/>
  <c r="O130" i="17"/>
  <c r="M131" i="17"/>
  <c r="O131" i="17"/>
  <c r="P131" i="17" s="1"/>
  <c r="M132" i="17"/>
  <c r="O132" i="17"/>
  <c r="P132" i="17" s="1"/>
  <c r="M133" i="17"/>
  <c r="O133" i="17"/>
  <c r="P133" i="17" s="1"/>
  <c r="M134" i="17"/>
  <c r="O134" i="17"/>
  <c r="M135" i="17"/>
  <c r="O135" i="17"/>
  <c r="P135" i="17" s="1"/>
  <c r="M136" i="17"/>
  <c r="O136" i="17"/>
  <c r="M137" i="17"/>
  <c r="O137" i="17"/>
  <c r="P137" i="17" s="1"/>
  <c r="M138" i="17"/>
  <c r="O138" i="17"/>
  <c r="M139" i="17"/>
  <c r="O139" i="17"/>
  <c r="M140" i="17"/>
  <c r="O140" i="17"/>
  <c r="M141" i="17"/>
  <c r="O141" i="17"/>
  <c r="P141" i="17" s="1"/>
  <c r="M142" i="17"/>
  <c r="O142" i="17"/>
  <c r="M143" i="17"/>
  <c r="O143" i="17"/>
  <c r="P143" i="17" s="1"/>
  <c r="M144" i="17"/>
  <c r="O144" i="17"/>
  <c r="M145" i="17"/>
  <c r="O145" i="17"/>
  <c r="P145" i="17" s="1"/>
  <c r="M146" i="17"/>
  <c r="O146" i="17"/>
  <c r="P146" i="17" s="1"/>
  <c r="M147" i="17"/>
  <c r="O147" i="17"/>
  <c r="M148" i="17"/>
  <c r="O148" i="17"/>
  <c r="P148" i="17" s="1"/>
  <c r="M149" i="17"/>
  <c r="O149" i="17"/>
  <c r="P149" i="17" s="1"/>
  <c r="M150" i="17"/>
  <c r="O150" i="17"/>
  <c r="P150" i="17" s="1"/>
  <c r="M151" i="17"/>
  <c r="O151" i="17"/>
  <c r="P151" i="17" s="1"/>
  <c r="M152" i="17"/>
  <c r="O152" i="17"/>
  <c r="M153" i="17"/>
  <c r="O153" i="17"/>
  <c r="P153" i="17" s="1"/>
  <c r="M154" i="17"/>
  <c r="O154" i="17"/>
  <c r="P1" i="3"/>
  <c r="P83" i="3" s="1"/>
  <c r="O3" i="3"/>
  <c r="D8" i="3"/>
  <c r="D90" i="3"/>
  <c r="K11" i="3"/>
  <c r="C17" i="3"/>
  <c r="C18" i="3"/>
  <c r="C19" i="3" s="1"/>
  <c r="C20" i="3" s="1"/>
  <c r="C21" i="3" s="1"/>
  <c r="C22" i="3" s="1"/>
  <c r="C23" i="3"/>
  <c r="C24" i="3" s="1"/>
  <c r="C25" i="3" s="1"/>
  <c r="C26" i="3" s="1"/>
  <c r="C27" i="3" s="1"/>
  <c r="C28" i="3" s="1"/>
  <c r="C29" i="3" s="1"/>
  <c r="C30" i="3" s="1"/>
  <c r="C31" i="3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I17" i="3"/>
  <c r="L17" i="3"/>
  <c r="N17" i="3"/>
  <c r="O17" i="3" s="1"/>
  <c r="B18" i="3"/>
  <c r="K18" i="3"/>
  <c r="L18" i="3" s="1"/>
  <c r="M18" i="3"/>
  <c r="N18" i="3" s="1"/>
  <c r="O18" i="3" s="1"/>
  <c r="B19" i="3"/>
  <c r="K19" i="3"/>
  <c r="L19" i="3" s="1"/>
  <c r="M19" i="3"/>
  <c r="N19" i="3" s="1"/>
  <c r="B20" i="3"/>
  <c r="K20" i="3"/>
  <c r="L20" i="3" s="1"/>
  <c r="M20" i="3"/>
  <c r="N20" i="3"/>
  <c r="B21" i="3"/>
  <c r="K21" i="3"/>
  <c r="L21" i="3" s="1"/>
  <c r="M21" i="3"/>
  <c r="N21" i="3"/>
  <c r="O21" i="3" s="1"/>
  <c r="B22" i="3"/>
  <c r="K22" i="3"/>
  <c r="L22" i="3" s="1"/>
  <c r="M22" i="3"/>
  <c r="N22" i="3" s="1"/>
  <c r="O22" i="3" s="1"/>
  <c r="B23" i="3"/>
  <c r="K23" i="3"/>
  <c r="L23" i="3" s="1"/>
  <c r="M23" i="3"/>
  <c r="N23" i="3" s="1"/>
  <c r="B24" i="3"/>
  <c r="I24" i="3"/>
  <c r="K24" i="3"/>
  <c r="L24" i="3" s="1"/>
  <c r="M24" i="3"/>
  <c r="N24" i="3"/>
  <c r="B25" i="3"/>
  <c r="I25" i="3"/>
  <c r="K25" i="3"/>
  <c r="L25" i="3" s="1"/>
  <c r="M25" i="3"/>
  <c r="N25" i="3" s="1"/>
  <c r="B26" i="3"/>
  <c r="L28" i="3"/>
  <c r="N28" i="3"/>
  <c r="L29" i="3"/>
  <c r="N29" i="3"/>
  <c r="L30" i="3"/>
  <c r="N30" i="3"/>
  <c r="L31" i="3"/>
  <c r="N31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O53" i="3" s="1"/>
  <c r="N53" i="3"/>
  <c r="L54" i="3"/>
  <c r="N54" i="3"/>
  <c r="L55" i="3"/>
  <c r="N55" i="3"/>
  <c r="L56" i="3"/>
  <c r="N56" i="3"/>
  <c r="L57" i="3"/>
  <c r="N57" i="3"/>
  <c r="L58" i="3"/>
  <c r="N58" i="3"/>
  <c r="Q58" i="3"/>
  <c r="L59" i="3"/>
  <c r="N59" i="3"/>
  <c r="O59" i="3" s="1"/>
  <c r="L60" i="3"/>
  <c r="N60" i="3"/>
  <c r="L61" i="3"/>
  <c r="N61" i="3"/>
  <c r="O61" i="3" s="1"/>
  <c r="L62" i="3"/>
  <c r="N62" i="3"/>
  <c r="L63" i="3"/>
  <c r="N63" i="3"/>
  <c r="O63" i="3" s="1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L99" i="3"/>
  <c r="M99" i="3"/>
  <c r="N99" i="3"/>
  <c r="O99" i="3" s="1"/>
  <c r="P99" i="3" s="1"/>
  <c r="B100" i="3"/>
  <c r="J100" i="3"/>
  <c r="L100" i="3"/>
  <c r="M100" i="3" s="1"/>
  <c r="N100" i="3"/>
  <c r="O100" i="3"/>
  <c r="B101" i="3"/>
  <c r="J101" i="3"/>
  <c r="L101" i="3"/>
  <c r="M101" i="3" s="1"/>
  <c r="N101" i="3"/>
  <c r="O101" i="3"/>
  <c r="P101" i="3" s="1"/>
  <c r="B102" i="3"/>
  <c r="L102" i="3"/>
  <c r="M102" i="3" s="1"/>
  <c r="N102" i="3"/>
  <c r="O102" i="3" s="1"/>
  <c r="B103" i="3"/>
  <c r="L103" i="3"/>
  <c r="M103" i="3"/>
  <c r="N103" i="3"/>
  <c r="O103" i="3" s="1"/>
  <c r="P103" i="3" s="1"/>
  <c r="B104" i="3"/>
  <c r="L104" i="3"/>
  <c r="M104" i="3"/>
  <c r="N104" i="3"/>
  <c r="O104" i="3"/>
  <c r="B105" i="3"/>
  <c r="J105" i="3"/>
  <c r="L105" i="3"/>
  <c r="M105" i="3"/>
  <c r="N105" i="3"/>
  <c r="O105" i="3"/>
  <c r="B106" i="3"/>
  <c r="J106" i="3"/>
  <c r="L106" i="3"/>
  <c r="M106" i="3" s="1"/>
  <c r="N106" i="3"/>
  <c r="O106" i="3"/>
  <c r="B107" i="3"/>
  <c r="M108" i="3"/>
  <c r="O108" i="3"/>
  <c r="M109" i="3"/>
  <c r="O109" i="3"/>
  <c r="P109" i="3" s="1"/>
  <c r="M110" i="3"/>
  <c r="O110" i="3"/>
  <c r="M111" i="3"/>
  <c r="O111" i="3"/>
  <c r="P111" i="3" s="1"/>
  <c r="M112" i="3"/>
  <c r="O112" i="3"/>
  <c r="M113" i="3"/>
  <c r="O113" i="3"/>
  <c r="P113" i="3" s="1"/>
  <c r="M114" i="3"/>
  <c r="O114" i="3"/>
  <c r="M115" i="3"/>
  <c r="O115" i="3"/>
  <c r="P115" i="3" s="1"/>
  <c r="M116" i="3"/>
  <c r="O116" i="3"/>
  <c r="M117" i="3"/>
  <c r="O117" i="3"/>
  <c r="P117" i="3" s="1"/>
  <c r="M118" i="3"/>
  <c r="O118" i="3"/>
  <c r="M119" i="3"/>
  <c r="O119" i="3"/>
  <c r="P119" i="3" s="1"/>
  <c r="M120" i="3"/>
  <c r="O120" i="3"/>
  <c r="M121" i="3"/>
  <c r="O121" i="3"/>
  <c r="P121" i="3" s="1"/>
  <c r="M122" i="3"/>
  <c r="O122" i="3"/>
  <c r="M123" i="3"/>
  <c r="O123" i="3"/>
  <c r="P123" i="3" s="1"/>
  <c r="M124" i="3"/>
  <c r="O124" i="3"/>
  <c r="M125" i="3"/>
  <c r="O125" i="3"/>
  <c r="P125" i="3" s="1"/>
  <c r="M126" i="3"/>
  <c r="O126" i="3"/>
  <c r="M127" i="3"/>
  <c r="O127" i="3"/>
  <c r="P127" i="3" s="1"/>
  <c r="M128" i="3"/>
  <c r="O128" i="3"/>
  <c r="M129" i="3"/>
  <c r="O129" i="3"/>
  <c r="M130" i="3"/>
  <c r="O130" i="3"/>
  <c r="M131" i="3"/>
  <c r="O131" i="3"/>
  <c r="P131" i="3" s="1"/>
  <c r="M132" i="3"/>
  <c r="O132" i="3"/>
  <c r="M133" i="3"/>
  <c r="O133" i="3"/>
  <c r="M134" i="3"/>
  <c r="O134" i="3"/>
  <c r="M135" i="3"/>
  <c r="O135" i="3"/>
  <c r="P135" i="3" s="1"/>
  <c r="M136" i="3"/>
  <c r="O136" i="3"/>
  <c r="M137" i="3"/>
  <c r="O137" i="3"/>
  <c r="M138" i="3"/>
  <c r="O138" i="3"/>
  <c r="M139" i="3"/>
  <c r="O139" i="3"/>
  <c r="P139" i="3" s="1"/>
  <c r="M140" i="3"/>
  <c r="O140" i="3"/>
  <c r="M141" i="3"/>
  <c r="O141" i="3"/>
  <c r="M142" i="3"/>
  <c r="O142" i="3"/>
  <c r="M143" i="3"/>
  <c r="O143" i="3"/>
  <c r="P143" i="3" s="1"/>
  <c r="M144" i="3"/>
  <c r="O144" i="3"/>
  <c r="M145" i="3"/>
  <c r="O145" i="3"/>
  <c r="M146" i="3"/>
  <c r="O146" i="3"/>
  <c r="M147" i="3"/>
  <c r="O147" i="3"/>
  <c r="P147" i="3" s="1"/>
  <c r="M148" i="3"/>
  <c r="O148" i="3"/>
  <c r="M149" i="3"/>
  <c r="O149" i="3"/>
  <c r="M150" i="3"/>
  <c r="O150" i="3"/>
  <c r="M151" i="3"/>
  <c r="O151" i="3"/>
  <c r="P151" i="3" s="1"/>
  <c r="M152" i="3"/>
  <c r="O152" i="3"/>
  <c r="M153" i="3"/>
  <c r="O153" i="3"/>
  <c r="M154" i="3"/>
  <c r="O154" i="3"/>
  <c r="A1" i="2"/>
  <c r="A4" i="2"/>
  <c r="C11" i="2"/>
  <c r="F11" i="2"/>
  <c r="F13" i="2" s="1"/>
  <c r="E18" i="2" s="1"/>
  <c r="F12" i="2"/>
  <c r="C49" i="2" s="1"/>
  <c r="J92" i="29"/>
  <c r="L86" i="29" s="1"/>
  <c r="D16" i="2"/>
  <c r="E16" i="2"/>
  <c r="F16" i="2" s="1"/>
  <c r="D17" i="2"/>
  <c r="E17" i="2"/>
  <c r="F17" i="2"/>
  <c r="D18" i="2"/>
  <c r="C23" i="2"/>
  <c r="E23" i="2"/>
  <c r="C30" i="2"/>
  <c r="E30" i="2"/>
  <c r="C33" i="2"/>
  <c r="E33" i="2"/>
  <c r="C34" i="2"/>
  <c r="E34" i="2"/>
  <c r="C35" i="2"/>
  <c r="E35" i="2"/>
  <c r="C39" i="2"/>
  <c r="C43" i="2"/>
  <c r="F43" i="2"/>
  <c r="C44" i="2"/>
  <c r="F44" i="2"/>
  <c r="C45" i="2"/>
  <c r="F45" i="2"/>
  <c r="C46" i="2"/>
  <c r="F46" i="2"/>
  <c r="C51" i="2"/>
  <c r="C54" i="2"/>
  <c r="C57" i="2"/>
  <c r="F57" i="2"/>
  <c r="Q59" i="2"/>
  <c r="C61" i="2"/>
  <c r="C63" i="2"/>
  <c r="F63" i="2"/>
  <c r="C74" i="2"/>
  <c r="F74" i="2"/>
  <c r="C80" i="2"/>
  <c r="F80" i="2"/>
  <c r="F85" i="2"/>
  <c r="F86" i="2"/>
  <c r="C88" i="2"/>
  <c r="C89" i="2"/>
  <c r="F89" i="2"/>
  <c r="F10" i="1"/>
  <c r="F11" i="1"/>
  <c r="C55" i="1" s="1"/>
  <c r="D15" i="1"/>
  <c r="F15" i="1" s="1"/>
  <c r="E15" i="1"/>
  <c r="D16" i="1"/>
  <c r="E16" i="1"/>
  <c r="D17" i="1"/>
  <c r="K17" i="1"/>
  <c r="C22" i="1"/>
  <c r="E22" i="1"/>
  <c r="C29" i="1"/>
  <c r="E29" i="1"/>
  <c r="C32" i="1"/>
  <c r="E32" i="1"/>
  <c r="C33" i="1"/>
  <c r="E33" i="1"/>
  <c r="C34" i="1"/>
  <c r="E34" i="1"/>
  <c r="C38" i="1"/>
  <c r="C41" i="1"/>
  <c r="F41" i="1"/>
  <c r="F42" i="1"/>
  <c r="C43" i="1"/>
  <c r="F43" i="1"/>
  <c r="C48" i="1"/>
  <c r="C54" i="1"/>
  <c r="F54" i="1"/>
  <c r="P56" i="1"/>
  <c r="C60" i="1"/>
  <c r="F60" i="1"/>
  <c r="C70" i="1"/>
  <c r="F70" i="1"/>
  <c r="C76" i="1"/>
  <c r="F76" i="1"/>
  <c r="I12" i="101" s="1"/>
  <c r="F80" i="1"/>
  <c r="F81" i="1"/>
  <c r="C83" i="1"/>
  <c r="C84" i="1"/>
  <c r="F84" i="1"/>
  <c r="R126" i="1"/>
  <c r="R127" i="1"/>
  <c r="R128" i="1"/>
  <c r="G12" i="36"/>
  <c r="L12" i="36"/>
  <c r="P12" i="36"/>
  <c r="P18" i="36"/>
  <c r="W18" i="36"/>
  <c r="P19" i="36"/>
  <c r="W19" i="36"/>
  <c r="P20" i="36"/>
  <c r="W20" i="36"/>
  <c r="P21" i="36"/>
  <c r="P93" i="36" s="1"/>
  <c r="W21" i="36"/>
  <c r="P22" i="36"/>
  <c r="W22" i="36"/>
  <c r="P23" i="36"/>
  <c r="W23" i="36"/>
  <c r="P24" i="36"/>
  <c r="W24" i="36"/>
  <c r="P25" i="36"/>
  <c r="W25" i="36"/>
  <c r="P26" i="36"/>
  <c r="W26" i="36"/>
  <c r="P27" i="36"/>
  <c r="W27" i="36"/>
  <c r="P28" i="36"/>
  <c r="W28" i="36"/>
  <c r="P29" i="36"/>
  <c r="W29" i="36"/>
  <c r="P30" i="36"/>
  <c r="W30" i="36"/>
  <c r="P31" i="36"/>
  <c r="W31" i="36"/>
  <c r="P32" i="36"/>
  <c r="W32" i="36"/>
  <c r="P33" i="36"/>
  <c r="W33" i="36"/>
  <c r="P34" i="36"/>
  <c r="W34" i="36"/>
  <c r="P35" i="36"/>
  <c r="W35" i="36"/>
  <c r="P36" i="36"/>
  <c r="W36" i="36"/>
  <c r="P37" i="36"/>
  <c r="W37" i="36"/>
  <c r="P38" i="36"/>
  <c r="W38" i="36"/>
  <c r="P39" i="36"/>
  <c r="W39" i="36"/>
  <c r="P40" i="36"/>
  <c r="W40" i="36"/>
  <c r="P41" i="36"/>
  <c r="W41" i="36"/>
  <c r="P42" i="36"/>
  <c r="W42" i="36"/>
  <c r="P43" i="36"/>
  <c r="W43" i="36"/>
  <c r="P44" i="36"/>
  <c r="W44" i="36"/>
  <c r="P45" i="36"/>
  <c r="W45" i="36"/>
  <c r="P46" i="36"/>
  <c r="W46" i="36"/>
  <c r="P47" i="36"/>
  <c r="W47" i="36"/>
  <c r="P48" i="36"/>
  <c r="W48" i="36"/>
  <c r="P49" i="36"/>
  <c r="W49" i="36"/>
  <c r="P50" i="36"/>
  <c r="W50" i="36"/>
  <c r="P51" i="36"/>
  <c r="W51" i="36"/>
  <c r="P52" i="36"/>
  <c r="W52" i="36"/>
  <c r="P53" i="36"/>
  <c r="W53" i="36"/>
  <c r="P54" i="36"/>
  <c r="W54" i="36"/>
  <c r="P55" i="36"/>
  <c r="W55" i="36"/>
  <c r="P56" i="36"/>
  <c r="W56" i="36"/>
  <c r="P57" i="36"/>
  <c r="W57" i="36"/>
  <c r="P58" i="36"/>
  <c r="W58" i="36"/>
  <c r="P59" i="36"/>
  <c r="W59" i="36"/>
  <c r="P60" i="36"/>
  <c r="W60" i="36"/>
  <c r="P61" i="36"/>
  <c r="W61" i="36"/>
  <c r="P62" i="36"/>
  <c r="W62" i="36"/>
  <c r="P63" i="36"/>
  <c r="W63" i="36"/>
  <c r="P64" i="36"/>
  <c r="W64" i="36"/>
  <c r="P65" i="36"/>
  <c r="W65" i="36"/>
  <c r="P66" i="36"/>
  <c r="W66" i="36"/>
  <c r="P67" i="36"/>
  <c r="W67" i="36"/>
  <c r="P68" i="36"/>
  <c r="W68" i="36"/>
  <c r="P69" i="36"/>
  <c r="W69" i="36"/>
  <c r="P70" i="36"/>
  <c r="W70" i="36"/>
  <c r="P71" i="36"/>
  <c r="W71" i="36"/>
  <c r="P72" i="36"/>
  <c r="W72" i="36"/>
  <c r="P73" i="36"/>
  <c r="W73" i="36"/>
  <c r="P74" i="36"/>
  <c r="W74" i="36"/>
  <c r="P75" i="36"/>
  <c r="W75" i="36"/>
  <c r="P76" i="36"/>
  <c r="P77" i="36"/>
  <c r="P78" i="36"/>
  <c r="P79" i="36"/>
  <c r="P80" i="36"/>
  <c r="P81" i="36"/>
  <c r="P82" i="36"/>
  <c r="P83" i="36"/>
  <c r="P84" i="36"/>
  <c r="P85" i="36"/>
  <c r="P86" i="36"/>
  <c r="P87" i="36"/>
  <c r="P88" i="36"/>
  <c r="N93" i="36"/>
  <c r="O93" i="36"/>
  <c r="J92" i="22"/>
  <c r="N87" i="22" s="1"/>
  <c r="J92" i="21"/>
  <c r="L86" i="21" s="1"/>
  <c r="P136" i="34"/>
  <c r="P134" i="34"/>
  <c r="J92" i="30"/>
  <c r="M18" i="2"/>
  <c r="J94" i="20"/>
  <c r="J95" i="20" s="1"/>
  <c r="J92" i="35"/>
  <c r="L86" i="35" s="1"/>
  <c r="P132" i="46"/>
  <c r="P109" i="72"/>
  <c r="P115" i="73"/>
  <c r="P118" i="46"/>
  <c r="P112" i="46"/>
  <c r="P138" i="55"/>
  <c r="P119" i="61"/>
  <c r="P107" i="72"/>
  <c r="P109" i="73"/>
  <c r="P106" i="59"/>
  <c r="P108" i="66"/>
  <c r="P106" i="79"/>
  <c r="P140" i="34"/>
  <c r="P114" i="46"/>
  <c r="O71" i="80"/>
  <c r="O70" i="13"/>
  <c r="O62" i="96"/>
  <c r="J94" i="76"/>
  <c r="J95" i="76" s="1"/>
  <c r="J94" i="28"/>
  <c r="J95" i="28"/>
  <c r="C55" i="2"/>
  <c r="P152" i="17"/>
  <c r="J92" i="92"/>
  <c r="L86" i="92" s="1"/>
  <c r="J92" i="89"/>
  <c r="J92" i="97"/>
  <c r="J92" i="96"/>
  <c r="L86" i="96" s="1"/>
  <c r="J92" i="88"/>
  <c r="L86" i="88" s="1"/>
  <c r="J92" i="84"/>
  <c r="N87" i="84" s="1"/>
  <c r="J92" i="80"/>
  <c r="L86" i="80" s="1"/>
  <c r="J92" i="79"/>
  <c r="N87" i="79" s="1"/>
  <c r="J92" i="77"/>
  <c r="J92" i="76"/>
  <c r="L86" i="76" s="1"/>
  <c r="J92" i="75"/>
  <c r="N87" i="75" s="1"/>
  <c r="J92" i="72"/>
  <c r="N87" i="72" s="1"/>
  <c r="J92" i="91"/>
  <c r="L86" i="91" s="1"/>
  <c r="J92" i="73"/>
  <c r="N87" i="73" s="1"/>
  <c r="J92" i="60"/>
  <c r="L86" i="60" s="1"/>
  <c r="J92" i="68"/>
  <c r="L86" i="68"/>
  <c r="J92" i="65"/>
  <c r="M87" i="65" s="1"/>
  <c r="J92" i="62"/>
  <c r="N87" i="62" s="1"/>
  <c r="J92" i="54"/>
  <c r="N87" i="54" s="1"/>
  <c r="J92" i="44"/>
  <c r="L86" i="44" s="1"/>
  <c r="J92" i="57"/>
  <c r="N87" i="57" s="1"/>
  <c r="J92" i="53"/>
  <c r="N87" i="53" s="1"/>
  <c r="J92" i="34"/>
  <c r="M87" i="34" s="1"/>
  <c r="J92" i="56"/>
  <c r="M87" i="56" s="1"/>
  <c r="N87" i="56"/>
  <c r="J92" i="41"/>
  <c r="M87" i="41"/>
  <c r="J92" i="27"/>
  <c r="L86" i="27" s="1"/>
  <c r="J92" i="58"/>
  <c r="M87" i="58" s="1"/>
  <c r="J92" i="32"/>
  <c r="L86" i="32" s="1"/>
  <c r="J92" i="33"/>
  <c r="L86" i="33" s="1"/>
  <c r="J92" i="31"/>
  <c r="J92" i="19"/>
  <c r="L86" i="19" s="1"/>
  <c r="J92" i="26"/>
  <c r="L86" i="26" s="1"/>
  <c r="P120" i="34"/>
  <c r="P147" i="35"/>
  <c r="P107" i="35"/>
  <c r="P122" i="39"/>
  <c r="P121" i="35"/>
  <c r="P105" i="35"/>
  <c r="P151" i="44"/>
  <c r="P121" i="59"/>
  <c r="P137" i="58"/>
  <c r="P128" i="62"/>
  <c r="P104" i="62"/>
  <c r="P115" i="67"/>
  <c r="P122" i="70"/>
  <c r="P127" i="74"/>
  <c r="P129" i="78"/>
  <c r="P111" i="78"/>
  <c r="P109" i="78"/>
  <c r="P115" i="78"/>
  <c r="P116" i="79"/>
  <c r="P112" i="79"/>
  <c r="P104" i="79"/>
  <c r="P122" i="79"/>
  <c r="P102" i="82"/>
  <c r="P110" i="83"/>
  <c r="P104" i="85"/>
  <c r="P103" i="88"/>
  <c r="O67" i="77"/>
  <c r="O35" i="77"/>
  <c r="O63" i="90"/>
  <c r="O68" i="13"/>
  <c r="O19" i="81"/>
  <c r="P129" i="13"/>
  <c r="O29" i="77"/>
  <c r="C99" i="98"/>
  <c r="C99" i="97"/>
  <c r="N17" i="97"/>
  <c r="N17" i="98"/>
  <c r="O17" i="98" s="1"/>
  <c r="L17" i="97"/>
  <c r="L17" i="96"/>
  <c r="L17" i="98"/>
  <c r="N17" i="96"/>
  <c r="L17" i="95"/>
  <c r="N17" i="95"/>
  <c r="M99" i="95"/>
  <c r="O99" i="95"/>
  <c r="C45" i="89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C45" i="92"/>
  <c r="C46" i="92"/>
  <c r="C47" i="92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C45" i="4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C99" i="96"/>
  <c r="J94" i="67"/>
  <c r="J95" i="67"/>
  <c r="J94" i="25"/>
  <c r="J95" i="25" s="1"/>
  <c r="J94" i="85"/>
  <c r="J95" i="85" s="1"/>
  <c r="J94" i="19"/>
  <c r="J95" i="19" s="1"/>
  <c r="P102" i="32"/>
  <c r="E104" i="35"/>
  <c r="F104" i="35" s="1"/>
  <c r="O19" i="35"/>
  <c r="P101" i="59"/>
  <c r="C99" i="95"/>
  <c r="J94" i="55"/>
  <c r="J95" i="55"/>
  <c r="E101" i="35"/>
  <c r="F101" i="35" s="1"/>
  <c r="O27" i="27"/>
  <c r="P104" i="30"/>
  <c r="P103" i="30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J94" i="43"/>
  <c r="J95" i="43" s="1"/>
  <c r="B26" i="18"/>
  <c r="O21" i="30"/>
  <c r="P103" i="31"/>
  <c r="P103" i="39"/>
  <c r="O19" i="54"/>
  <c r="O17" i="59"/>
  <c r="P125" i="61"/>
  <c r="P125" i="72"/>
  <c r="P123" i="72"/>
  <c r="P121" i="72"/>
  <c r="C72" i="2"/>
  <c r="P100" i="19"/>
  <c r="P132" i="28"/>
  <c r="P107" i="28"/>
  <c r="P106" i="28"/>
  <c r="P104" i="28"/>
  <c r="P103" i="28"/>
  <c r="O24" i="30"/>
  <c r="P101" i="31"/>
  <c r="P101" i="41"/>
  <c r="P99" i="41"/>
  <c r="P105" i="42"/>
  <c r="P102" i="42"/>
  <c r="P100" i="42"/>
  <c r="P105" i="44"/>
  <c r="P102" i="44"/>
  <c r="P101" i="44"/>
  <c r="P99" i="63"/>
  <c r="O17" i="60"/>
  <c r="O19" i="65"/>
  <c r="P99" i="76"/>
  <c r="J93" i="36"/>
  <c r="C7" i="2"/>
  <c r="C27" i="2"/>
  <c r="P140" i="17"/>
  <c r="O21" i="18"/>
  <c r="O17" i="18"/>
  <c r="P103" i="22"/>
  <c r="O17" i="22"/>
  <c r="P107" i="24"/>
  <c r="P144" i="27"/>
  <c r="O22" i="27"/>
  <c r="P101" i="28"/>
  <c r="P108" i="30"/>
  <c r="P102" i="31"/>
  <c r="P100" i="31"/>
  <c r="O21" i="32"/>
  <c r="P144" i="34"/>
  <c r="P102" i="34"/>
  <c r="O17" i="34"/>
  <c r="P105" i="39"/>
  <c r="O23" i="39"/>
  <c r="P103" i="42"/>
  <c r="P101" i="42"/>
  <c r="P99" i="42"/>
  <c r="P103" i="44"/>
  <c r="P100" i="44"/>
  <c r="O20" i="53"/>
  <c r="P136" i="55"/>
  <c r="P99" i="56"/>
  <c r="P146" i="58"/>
  <c r="P140" i="58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P102" i="62"/>
  <c r="P101" i="62"/>
  <c r="P99" i="66"/>
  <c r="O24" i="20"/>
  <c r="P130" i="23"/>
  <c r="P111" i="23"/>
  <c r="O23" i="23"/>
  <c r="P124" i="24"/>
  <c r="P124" i="27"/>
  <c r="P103" i="27"/>
  <c r="P108" i="28"/>
  <c r="O28" i="28"/>
  <c r="P107" i="29"/>
  <c r="P106" i="31"/>
  <c r="P105" i="31"/>
  <c r="P146" i="32"/>
  <c r="P120" i="32"/>
  <c r="P126" i="34"/>
  <c r="P103" i="34"/>
  <c r="P102" i="39"/>
  <c r="O24" i="39"/>
  <c r="P104" i="43"/>
  <c r="O17" i="43"/>
  <c r="P104" i="45"/>
  <c r="P100" i="45"/>
  <c r="P101" i="54"/>
  <c r="P152" i="55"/>
  <c r="O22" i="56"/>
  <c r="O21" i="56"/>
  <c r="O21" i="57"/>
  <c r="O19" i="57"/>
  <c r="P100" i="58"/>
  <c r="O21" i="58"/>
  <c r="P101" i="61"/>
  <c r="O21" i="62"/>
  <c r="P102" i="60"/>
  <c r="O18" i="60"/>
  <c r="P101" i="67"/>
  <c r="O27" i="69"/>
  <c r="O24" i="69"/>
  <c r="P102" i="70"/>
  <c r="P100" i="70"/>
  <c r="P99" i="70"/>
  <c r="O22" i="71"/>
  <c r="P104" i="73"/>
  <c r="O22" i="73"/>
  <c r="P100" i="76"/>
  <c r="P100" i="43"/>
  <c r="O20" i="45"/>
  <c r="P116" i="46"/>
  <c r="P102" i="46"/>
  <c r="O18" i="53"/>
  <c r="P103" i="54"/>
  <c r="P146" i="55"/>
  <c r="P144" i="55"/>
  <c r="P142" i="55"/>
  <c r="O22" i="55"/>
  <c r="P100" i="57"/>
  <c r="P124" i="58"/>
  <c r="P109" i="58"/>
  <c r="O20" i="58"/>
  <c r="P122" i="59"/>
  <c r="P118" i="59"/>
  <c r="P102" i="61"/>
  <c r="P100" i="63"/>
  <c r="O19" i="60"/>
  <c r="P104" i="64"/>
  <c r="P105" i="69"/>
  <c r="P104" i="69"/>
  <c r="P101" i="69"/>
  <c r="P100" i="69"/>
  <c r="O26" i="69"/>
  <c r="P106" i="70"/>
  <c r="P104" i="70"/>
  <c r="P103" i="70"/>
  <c r="P117" i="71"/>
  <c r="P107" i="71"/>
  <c r="P106" i="71"/>
  <c r="P102" i="71"/>
  <c r="O19" i="72"/>
  <c r="O21" i="73"/>
  <c r="P104" i="74"/>
  <c r="P100" i="75"/>
  <c r="P124" i="79"/>
  <c r="P121" i="71"/>
  <c r="P104" i="71"/>
  <c r="O26" i="71"/>
  <c r="P102" i="72"/>
  <c r="P100" i="72"/>
  <c r="P99" i="72"/>
  <c r="P103" i="73"/>
  <c r="P101" i="73"/>
  <c r="O18" i="73"/>
  <c r="P100" i="74"/>
  <c r="P111" i="75"/>
  <c r="P117" i="78"/>
  <c r="O17" i="78"/>
  <c r="P116" i="80"/>
  <c r="P126" i="13"/>
  <c r="O18" i="79"/>
  <c r="B109" i="27"/>
  <c r="C45" i="57"/>
  <c r="C46" i="57"/>
  <c r="C47" i="57" s="1"/>
  <c r="C48" i="57" s="1"/>
  <c r="C49" i="57" s="1"/>
  <c r="C50" i="57" s="1"/>
  <c r="C51" i="57" s="1"/>
  <c r="C52" i="57" s="1"/>
  <c r="C53" i="57" s="1"/>
  <c r="C54" i="57"/>
  <c r="C55" i="57" s="1"/>
  <c r="C56" i="57" s="1"/>
  <c r="C57" i="57" s="1"/>
  <c r="C58" i="57" s="1"/>
  <c r="C59" i="57" s="1"/>
  <c r="C60" i="57" s="1"/>
  <c r="C61" i="57" s="1"/>
  <c r="C62" i="57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B107" i="19"/>
  <c r="C52" i="34"/>
  <c r="C53" i="34" s="1"/>
  <c r="C54" i="34" s="1"/>
  <c r="C55" i="34" s="1"/>
  <c r="C56" i="34"/>
  <c r="C57" i="34" s="1"/>
  <c r="C58" i="34" s="1"/>
  <c r="C59" i="34" s="1"/>
  <c r="C60" i="34" s="1"/>
  <c r="C61" i="34" s="1"/>
  <c r="C62" i="34" s="1"/>
  <c r="C63" i="34" s="1"/>
  <c r="C64" i="34"/>
  <c r="C65" i="34" s="1"/>
  <c r="C66" i="34" s="1"/>
  <c r="C67" i="34" s="1"/>
  <c r="C68" i="34" s="1"/>
  <c r="C69" i="34" s="1"/>
  <c r="C70" i="34" s="1"/>
  <c r="C71" i="34" s="1"/>
  <c r="C72" i="34" s="1"/>
  <c r="C45" i="53"/>
  <c r="C46" i="53" s="1"/>
  <c r="C47" i="53" s="1"/>
  <c r="C48" i="53" s="1"/>
  <c r="C49" i="53" s="1"/>
  <c r="C50" i="53" s="1"/>
  <c r="C51" i="53" s="1"/>
  <c r="C52" i="53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 s="1"/>
  <c r="C47" i="54" s="1"/>
  <c r="C48" i="54"/>
  <c r="C49" i="54" s="1"/>
  <c r="C50" i="54" s="1"/>
  <c r="C51" i="54" s="1"/>
  <c r="C52" i="54" s="1"/>
  <c r="C53" i="54" s="1"/>
  <c r="C54" i="54" s="1"/>
  <c r="C55" i="54" s="1"/>
  <c r="C56" i="54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C45" i="60"/>
  <c r="C46" i="60"/>
  <c r="C47" i="60"/>
  <c r="C48" i="60" s="1"/>
  <c r="C49" i="60" s="1"/>
  <c r="C50" i="60" s="1"/>
  <c r="C51" i="60"/>
  <c r="C52" i="60" s="1"/>
  <c r="C53" i="60" s="1"/>
  <c r="C54" i="60" s="1"/>
  <c r="C55" i="60" s="1"/>
  <c r="C56" i="60" s="1"/>
  <c r="C57" i="60" s="1"/>
  <c r="C58" i="60" s="1"/>
  <c r="C59" i="60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C45" i="80"/>
  <c r="C46" i="80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D99" i="13"/>
  <c r="C45" i="44"/>
  <c r="C46" i="44" s="1"/>
  <c r="C47" i="44" s="1"/>
  <c r="C48" i="44" s="1"/>
  <c r="C49" i="44"/>
  <c r="C50" i="44" s="1"/>
  <c r="C51" i="44" s="1"/>
  <c r="C52" i="44" s="1"/>
  <c r="C53" i="44" s="1"/>
  <c r="C54" i="44" s="1"/>
  <c r="C55" i="44" s="1"/>
  <c r="C56" i="44" s="1"/>
  <c r="C57" i="44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C45" i="56"/>
  <c r="C46" i="56" s="1"/>
  <c r="C47" i="56" s="1"/>
  <c r="C48" i="56" s="1"/>
  <c r="C49" i="56" s="1"/>
  <c r="C50" i="56" s="1"/>
  <c r="C51" i="56" s="1"/>
  <c r="C52" i="56" s="1"/>
  <c r="C53" i="56"/>
  <c r="C54" i="56" s="1"/>
  <c r="C55" i="56" s="1"/>
  <c r="C56" i="56" s="1"/>
  <c r="C57" i="56" s="1"/>
  <c r="C58" i="56" s="1"/>
  <c r="C59" i="56" s="1"/>
  <c r="C60" i="56" s="1"/>
  <c r="C61" i="56"/>
  <c r="C62" i="56" s="1"/>
  <c r="C63" i="56" s="1"/>
  <c r="C64" i="56" s="1"/>
  <c r="C65" i="56" s="1"/>
  <c r="C66" i="56" s="1"/>
  <c r="C67" i="56" s="1"/>
  <c r="C68" i="56" s="1"/>
  <c r="C69" i="56"/>
  <c r="C70" i="56" s="1"/>
  <c r="C71" i="56" s="1"/>
  <c r="C72" i="56" s="1"/>
  <c r="B107" i="22"/>
  <c r="C45" i="58"/>
  <c r="C46" i="58"/>
  <c r="C47" i="58"/>
  <c r="C48" i="58" s="1"/>
  <c r="C49" i="58" s="1"/>
  <c r="C50" i="58" s="1"/>
  <c r="C51" i="58" s="1"/>
  <c r="C52" i="58" s="1"/>
  <c r="C53" i="58" s="1"/>
  <c r="C54" i="58" s="1"/>
  <c r="C55" i="58"/>
  <c r="C56" i="58" s="1"/>
  <c r="C57" i="58" s="1"/>
  <c r="C58" i="58" s="1"/>
  <c r="C59" i="58" s="1"/>
  <c r="C60" i="58" s="1"/>
  <c r="C61" i="58" s="1"/>
  <c r="C62" i="58" s="1"/>
  <c r="C63" i="58"/>
  <c r="C64" i="58" s="1"/>
  <c r="C65" i="58" s="1"/>
  <c r="C66" i="58" s="1"/>
  <c r="C67" i="58" s="1"/>
  <c r="C68" i="58" s="1"/>
  <c r="C69" i="58" s="1"/>
  <c r="C70" i="58" s="1"/>
  <c r="C71" i="58"/>
  <c r="C72" i="58" s="1"/>
  <c r="C45" i="75"/>
  <c r="C46" i="75" s="1"/>
  <c r="C47" i="75" s="1"/>
  <c r="C48" i="75" s="1"/>
  <c r="C49" i="75" s="1"/>
  <c r="C50" i="75" s="1"/>
  <c r="C51" i="75"/>
  <c r="C52" i="75" s="1"/>
  <c r="C53" i="75" s="1"/>
  <c r="C54" i="75" s="1"/>
  <c r="C55" i="75" s="1"/>
  <c r="C56" i="75" s="1"/>
  <c r="C57" i="75" s="1"/>
  <c r="C58" i="75" s="1"/>
  <c r="C59" i="75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N87" i="41"/>
  <c r="B107" i="21"/>
  <c r="M87" i="28"/>
  <c r="L86" i="28"/>
  <c r="N87" i="28"/>
  <c r="O23" i="32"/>
  <c r="P99" i="43"/>
  <c r="B103" i="63"/>
  <c r="O20" i="64"/>
  <c r="C45" i="68"/>
  <c r="C46" i="68" s="1"/>
  <c r="C47" i="68" s="1"/>
  <c r="C48" i="68" s="1"/>
  <c r="C49" i="68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P105" i="3"/>
  <c r="P99" i="18"/>
  <c r="P106" i="24"/>
  <c r="P100" i="27"/>
  <c r="P102" i="29"/>
  <c r="O24" i="34"/>
  <c r="P101" i="46"/>
  <c r="C127" i="60"/>
  <c r="C128" i="60"/>
  <c r="C129" i="60" s="1"/>
  <c r="C130" i="60" s="1"/>
  <c r="C131" i="60" s="1"/>
  <c r="C132" i="60" s="1"/>
  <c r="C133" i="60" s="1"/>
  <c r="C134" i="60" s="1"/>
  <c r="C135" i="60" s="1"/>
  <c r="C136" i="60"/>
  <c r="C137" i="60" s="1"/>
  <c r="C138" i="60" s="1"/>
  <c r="C139" i="60" s="1"/>
  <c r="C140" i="60" s="1"/>
  <c r="C141" i="60" s="1"/>
  <c r="C142" i="60" s="1"/>
  <c r="C143" i="60" s="1"/>
  <c r="C144" i="60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C45" i="72"/>
  <c r="C46" i="72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N87" i="30"/>
  <c r="P108" i="27"/>
  <c r="B110" i="28"/>
  <c r="O26" i="30"/>
  <c r="O19" i="31"/>
  <c r="P106" i="32"/>
  <c r="P103" i="32"/>
  <c r="O25" i="32"/>
  <c r="F47" i="2"/>
  <c r="F51" i="2" s="1"/>
  <c r="J92" i="3"/>
  <c r="J92" i="17"/>
  <c r="L86" i="17" s="1"/>
  <c r="J92" i="45"/>
  <c r="L86" i="45" s="1"/>
  <c r="J92" i="98"/>
  <c r="L86" i="98" s="1"/>
  <c r="J92" i="90"/>
  <c r="J92" i="87"/>
  <c r="J92" i="85"/>
  <c r="L86" i="85" s="1"/>
  <c r="J92" i="82"/>
  <c r="L86" i="82" s="1"/>
  <c r="J92" i="74"/>
  <c r="J92" i="71"/>
  <c r="N87" i="71" s="1"/>
  <c r="J92" i="67"/>
  <c r="L86" i="67" s="1"/>
  <c r="J92" i="64"/>
  <c r="L86" i="64" s="1"/>
  <c r="J92" i="61"/>
  <c r="J92" i="43"/>
  <c r="L86" i="43" s="1"/>
  <c r="J92" i="42"/>
  <c r="J92" i="55"/>
  <c r="M87" i="55" s="1"/>
  <c r="J92" i="23"/>
  <c r="L86" i="23" s="1"/>
  <c r="J92" i="24"/>
  <c r="J92" i="25"/>
  <c r="J92" i="95"/>
  <c r="J92" i="86"/>
  <c r="N87" i="86" s="1"/>
  <c r="J92" i="13"/>
  <c r="J92" i="83"/>
  <c r="M87" i="83" s="1"/>
  <c r="J92" i="81"/>
  <c r="M87" i="81" s="1"/>
  <c r="J92" i="78"/>
  <c r="M87" i="78" s="1"/>
  <c r="J92" i="70"/>
  <c r="L86" i="70" s="1"/>
  <c r="N87" i="70"/>
  <c r="J92" i="66"/>
  <c r="M87" i="66" s="1"/>
  <c r="J92" i="63"/>
  <c r="M87" i="63" s="1"/>
  <c r="J92" i="59"/>
  <c r="J92" i="69"/>
  <c r="J92" i="39"/>
  <c r="M87" i="39" s="1"/>
  <c r="J92" i="46"/>
  <c r="J92" i="20"/>
  <c r="J92" i="18"/>
  <c r="P106" i="3"/>
  <c r="O18" i="20"/>
  <c r="O21" i="23"/>
  <c r="P126" i="28"/>
  <c r="P100" i="28"/>
  <c r="O24" i="28"/>
  <c r="O20" i="28"/>
  <c r="P99" i="32"/>
  <c r="P107" i="34"/>
  <c r="O26" i="34"/>
  <c r="O20" i="34"/>
  <c r="O22" i="39"/>
  <c r="P102" i="45"/>
  <c r="O23" i="45"/>
  <c r="O21" i="54"/>
  <c r="P117" i="61"/>
  <c r="F87" i="2"/>
  <c r="F88" i="2"/>
  <c r="F90" i="2" s="1"/>
  <c r="F91" i="2" s="1"/>
  <c r="F92" i="2" s="1"/>
  <c r="D95" i="23" s="1"/>
  <c r="J96" i="23" s="1"/>
  <c r="J94" i="74"/>
  <c r="J95" i="74" s="1"/>
  <c r="J94" i="66"/>
  <c r="J95" i="66" s="1"/>
  <c r="J94" i="34"/>
  <c r="J95" i="34" s="1"/>
  <c r="J94" i="41"/>
  <c r="J95" i="41"/>
  <c r="J94" i="23"/>
  <c r="J94" i="87"/>
  <c r="J95" i="87" s="1"/>
  <c r="J94" i="98"/>
  <c r="J94" i="84"/>
  <c r="J95" i="84" s="1"/>
  <c r="J94" i="75"/>
  <c r="J95" i="75" s="1"/>
  <c r="J94" i="72"/>
  <c r="J95" i="72" s="1"/>
  <c r="J94" i="58"/>
  <c r="J94" i="69"/>
  <c r="P112" i="18"/>
  <c r="P103" i="18"/>
  <c r="D8" i="18"/>
  <c r="D90" i="18"/>
  <c r="P103" i="20"/>
  <c r="P100" i="20"/>
  <c r="P138" i="22"/>
  <c r="P142" i="27"/>
  <c r="O17" i="28"/>
  <c r="O27" i="29"/>
  <c r="P107" i="30"/>
  <c r="P99" i="30"/>
  <c r="P105" i="32"/>
  <c r="O18" i="39"/>
  <c r="O18" i="41"/>
  <c r="O24" i="42"/>
  <c r="O18" i="42"/>
  <c r="P103" i="43"/>
  <c r="O22" i="43"/>
  <c r="P99" i="44"/>
  <c r="O23" i="44"/>
  <c r="P99" i="46"/>
  <c r="O20" i="46"/>
  <c r="O21" i="53"/>
  <c r="O17" i="56"/>
  <c r="P118" i="58"/>
  <c r="P100" i="59"/>
  <c r="P116" i="68"/>
  <c r="P99" i="68"/>
  <c r="P148" i="34"/>
  <c r="P146" i="34"/>
  <c r="P100" i="34"/>
  <c r="O20" i="35"/>
  <c r="O19" i="39"/>
  <c r="P107" i="46"/>
  <c r="O19" i="53"/>
  <c r="P100" i="55"/>
  <c r="P102" i="56"/>
  <c r="P101" i="57"/>
  <c r="P112" i="58"/>
  <c r="O23" i="34"/>
  <c r="O19" i="34"/>
  <c r="P150" i="35"/>
  <c r="P132" i="35"/>
  <c r="P104" i="41"/>
  <c r="P104" i="42"/>
  <c r="O21" i="42"/>
  <c r="P101" i="45"/>
  <c r="O17" i="46"/>
  <c r="P102" i="54"/>
  <c r="O22" i="54"/>
  <c r="P101" i="56"/>
  <c r="P123" i="57"/>
  <c r="P112" i="59"/>
  <c r="P99" i="61"/>
  <c r="O19" i="62"/>
  <c r="P100" i="60"/>
  <c r="P100" i="64"/>
  <c r="P101" i="66"/>
  <c r="O18" i="66"/>
  <c r="P107" i="70"/>
  <c r="P149" i="56"/>
  <c r="P119" i="56"/>
  <c r="P107" i="61"/>
  <c r="P123" i="63"/>
  <c r="P99" i="62"/>
  <c r="P115" i="60"/>
  <c r="P101" i="60"/>
  <c r="O20" i="60"/>
  <c r="P110" i="64"/>
  <c r="O19" i="64"/>
  <c r="P108" i="69"/>
  <c r="P105" i="70"/>
  <c r="P101" i="70"/>
  <c r="P129" i="73"/>
  <c r="P101" i="63"/>
  <c r="P100" i="65"/>
  <c r="O25" i="69"/>
  <c r="P113" i="70"/>
  <c r="P103" i="71"/>
  <c r="P100" i="71"/>
  <c r="P99" i="71"/>
  <c r="O25" i="71"/>
  <c r="O21" i="71"/>
  <c r="C100" i="86"/>
  <c r="C101" i="86" s="1"/>
  <c r="C102" i="86" s="1"/>
  <c r="C103" i="86" s="1"/>
  <c r="C104" i="86" s="1"/>
  <c r="C105" i="86" s="1"/>
  <c r="C106" i="86" s="1"/>
  <c r="C107" i="86"/>
  <c r="C108" i="86" s="1"/>
  <c r="C109" i="86" s="1"/>
  <c r="C110" i="86" s="1"/>
  <c r="C111" i="86" s="1"/>
  <c r="C112" i="86" s="1"/>
  <c r="C113" i="86" s="1"/>
  <c r="C114" i="86" s="1"/>
  <c r="C115" i="86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P119" i="73"/>
  <c r="C99" i="73"/>
  <c r="C100" i="73" s="1"/>
  <c r="C101" i="73" s="1"/>
  <c r="C102" i="73" s="1"/>
  <c r="C103" i="73" s="1"/>
  <c r="C104" i="73" s="1"/>
  <c r="C105" i="73" s="1"/>
  <c r="C106" i="73"/>
  <c r="C107" i="73" s="1"/>
  <c r="C108" i="73" s="1"/>
  <c r="C109" i="73" s="1"/>
  <c r="C110" i="73" s="1"/>
  <c r="C111" i="73" s="1"/>
  <c r="C112" i="73" s="1"/>
  <c r="C113" i="73" s="1"/>
  <c r="C114" i="73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P100" i="77"/>
  <c r="O24" i="71"/>
  <c r="P119" i="72"/>
  <c r="O21" i="72"/>
  <c r="P127" i="78"/>
  <c r="P100" i="79"/>
  <c r="P100" i="73"/>
  <c r="O24" i="73"/>
  <c r="C100" i="74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O17" i="74"/>
  <c r="O19" i="78"/>
  <c r="P114" i="79"/>
  <c r="P99" i="85"/>
  <c r="P102" i="74"/>
  <c r="P101" i="74"/>
  <c r="O17" i="75"/>
  <c r="P108" i="80"/>
  <c r="O41" i="80"/>
  <c r="P129" i="92"/>
  <c r="P125" i="92"/>
  <c r="P121" i="92"/>
  <c r="O64" i="96"/>
  <c r="P113" i="53"/>
  <c r="J95" i="98"/>
  <c r="L86" i="90"/>
  <c r="M87" i="90"/>
  <c r="M87" i="70"/>
  <c r="P141" i="19"/>
  <c r="P153" i="20"/>
  <c r="P152" i="35"/>
  <c r="P146" i="35"/>
  <c r="P144" i="35"/>
  <c r="P142" i="35"/>
  <c r="P138" i="35"/>
  <c r="P136" i="35"/>
  <c r="P128" i="35"/>
  <c r="P124" i="35"/>
  <c r="P144" i="39"/>
  <c r="P140" i="39"/>
  <c r="P132" i="39"/>
  <c r="P130" i="39"/>
  <c r="P121" i="61"/>
  <c r="P119" i="60"/>
  <c r="P113" i="60"/>
  <c r="P108" i="62"/>
  <c r="P153" i="18"/>
  <c r="P109" i="21"/>
  <c r="P154" i="24"/>
  <c r="P152" i="24"/>
  <c r="P146" i="24"/>
  <c r="P144" i="24"/>
  <c r="P142" i="24"/>
  <c r="P138" i="24"/>
  <c r="P136" i="24"/>
  <c r="P134" i="24"/>
  <c r="P114" i="26"/>
  <c r="P119" i="39"/>
  <c r="P129" i="62"/>
  <c r="P113" i="67"/>
  <c r="P107" i="67"/>
  <c r="P105" i="67"/>
  <c r="P130" i="69"/>
  <c r="P126" i="69"/>
  <c r="P124" i="69"/>
  <c r="P122" i="69"/>
  <c r="P129" i="71"/>
  <c r="P127" i="71"/>
  <c r="P125" i="71"/>
  <c r="P119" i="71"/>
  <c r="P115" i="71"/>
  <c r="P113" i="71"/>
  <c r="P109" i="71"/>
  <c r="P126" i="72"/>
  <c r="P113" i="76"/>
  <c r="P148" i="27"/>
  <c r="P146" i="27"/>
  <c r="P128" i="54"/>
  <c r="P140" i="55"/>
  <c r="P127" i="57"/>
  <c r="P116" i="58"/>
  <c r="P140" i="27"/>
  <c r="P136" i="27"/>
  <c r="P134" i="27"/>
  <c r="P112" i="28"/>
  <c r="P151" i="29"/>
  <c r="P145" i="29"/>
  <c r="P111" i="35"/>
  <c r="P150" i="39"/>
  <c r="P130" i="55"/>
  <c r="P128" i="55"/>
  <c r="P123" i="61"/>
  <c r="P112" i="62"/>
  <c r="P129" i="60"/>
  <c r="P128" i="66"/>
  <c r="P115" i="69"/>
  <c r="P107" i="78"/>
  <c r="P128" i="81"/>
  <c r="P128" i="82"/>
  <c r="P124" i="82"/>
  <c r="P108" i="82"/>
  <c r="P104" i="82"/>
  <c r="P125" i="13"/>
  <c r="P124" i="72"/>
  <c r="P125" i="78"/>
  <c r="P121" i="78"/>
  <c r="P119" i="78"/>
  <c r="P119" i="97"/>
  <c r="P117" i="97"/>
  <c r="P109" i="97"/>
  <c r="P107" i="97"/>
  <c r="P103" i="97"/>
  <c r="C13" i="2"/>
  <c r="C76" i="2"/>
  <c r="L86" i="72"/>
  <c r="L86" i="41"/>
  <c r="C79" i="2"/>
  <c r="C75" i="2"/>
  <c r="C9" i="2"/>
  <c r="C58" i="2"/>
  <c r="C60" i="2"/>
  <c r="C21" i="2"/>
  <c r="C78" i="2"/>
  <c r="C81" i="2"/>
  <c r="L86" i="54"/>
  <c r="L86" i="30"/>
  <c r="M87" i="30"/>
  <c r="L86" i="73"/>
  <c r="M87" i="97"/>
  <c r="L86" i="66"/>
  <c r="N87" i="66"/>
  <c r="N87" i="45"/>
  <c r="M87" i="54"/>
  <c r="L86" i="3"/>
  <c r="N87" i="68"/>
  <c r="M87" i="76"/>
  <c r="M87" i="95"/>
  <c r="N87" i="55"/>
  <c r="L86" i="55"/>
  <c r="N87" i="96"/>
  <c r="M87" i="82"/>
  <c r="L86" i="34"/>
  <c r="B106" i="74"/>
  <c r="J105" i="74"/>
  <c r="I10" i="87"/>
  <c r="D94" i="87" s="1"/>
  <c r="O40" i="13"/>
  <c r="I10" i="20"/>
  <c r="D94" i="20" s="1"/>
  <c r="I10" i="63"/>
  <c r="I12" i="30"/>
  <c r="I13" i="30" s="1"/>
  <c r="P144" i="26"/>
  <c r="P113" i="31"/>
  <c r="P135" i="56"/>
  <c r="P133" i="56"/>
  <c r="P125" i="65"/>
  <c r="O60" i="23"/>
  <c r="P134" i="25"/>
  <c r="P117" i="31"/>
  <c r="P144" i="42"/>
  <c r="P113" i="56"/>
  <c r="P105" i="56"/>
  <c r="P115" i="97"/>
  <c r="O54" i="13"/>
  <c r="P100" i="26"/>
  <c r="P111" i="45"/>
  <c r="P111" i="56"/>
  <c r="P112" i="13"/>
  <c r="O56" i="13"/>
  <c r="O50" i="13"/>
  <c r="P123" i="56"/>
  <c r="P99" i="97"/>
  <c r="P111" i="97"/>
  <c r="O72" i="13"/>
  <c r="I10" i="21"/>
  <c r="I10" i="35"/>
  <c r="D94" i="35" s="1"/>
  <c r="I10" i="32"/>
  <c r="D94" i="32" s="1"/>
  <c r="I10" i="57"/>
  <c r="I12" i="87"/>
  <c r="I13" i="87" s="1"/>
  <c r="P114" i="25"/>
  <c r="P134" i="33"/>
  <c r="P145" i="56"/>
  <c r="B18" i="96"/>
  <c r="I17" i="96"/>
  <c r="B24" i="46"/>
  <c r="B26" i="44"/>
  <c r="B20" i="80"/>
  <c r="B24" i="53"/>
  <c r="B27" i="18"/>
  <c r="B27" i="20"/>
  <c r="I23" i="53"/>
  <c r="I19" i="80"/>
  <c r="B23" i="60"/>
  <c r="B26" i="42"/>
  <c r="B19" i="88"/>
  <c r="I27" i="71"/>
  <c r="B22" i="66"/>
  <c r="B26" i="43"/>
  <c r="B29" i="30"/>
  <c r="B19" i="92"/>
  <c r="I18" i="88"/>
  <c r="I27" i="23"/>
  <c r="B21" i="76"/>
  <c r="B27" i="21"/>
  <c r="B21" i="78"/>
  <c r="I17" i="97"/>
  <c r="B28" i="32"/>
  <c r="B18" i="95"/>
  <c r="B29" i="70"/>
  <c r="I28" i="70"/>
  <c r="B26" i="39"/>
  <c r="B21" i="79"/>
  <c r="I25" i="44"/>
  <c r="B28" i="23"/>
  <c r="I18" i="89"/>
  <c r="I19" i="85"/>
  <c r="B20" i="85"/>
  <c r="B19" i="89"/>
  <c r="I26" i="21"/>
  <c r="I23" i="46"/>
  <c r="B18" i="97"/>
  <c r="B18" i="98"/>
  <c r="I21" i="68"/>
  <c r="B24" i="57"/>
  <c r="B24" i="56"/>
  <c r="B22" i="67"/>
  <c r="B24" i="58"/>
  <c r="B28" i="24"/>
  <c r="B26" i="73"/>
  <c r="B20" i="84"/>
  <c r="B20" i="83"/>
  <c r="I27" i="31"/>
  <c r="I27" i="34"/>
  <c r="I19" i="83"/>
  <c r="B26" i="41"/>
  <c r="I22" i="62"/>
  <c r="I23" i="56"/>
  <c r="I19" i="82"/>
  <c r="I22" i="59"/>
  <c r="I20" i="78"/>
  <c r="B24" i="54"/>
  <c r="B19" i="86"/>
  <c r="B22" i="68"/>
  <c r="B24" i="72"/>
  <c r="I25" i="43"/>
  <c r="I25" i="42"/>
  <c r="I26" i="18"/>
  <c r="B28" i="31"/>
  <c r="I28" i="69"/>
  <c r="I25" i="41"/>
  <c r="I19" i="84"/>
  <c r="I18" i="91"/>
  <c r="B29" i="27"/>
  <c r="I23" i="57"/>
  <c r="I17" i="98"/>
  <c r="B23" i="61"/>
  <c r="I25" i="39"/>
  <c r="I20" i="75"/>
  <c r="I17" i="95"/>
  <c r="B27" i="22"/>
  <c r="I23" i="72"/>
  <c r="I25" i="73"/>
  <c r="I21" i="66"/>
  <c r="I20" i="77"/>
  <c r="I26" i="20"/>
  <c r="B28" i="71"/>
  <c r="I22" i="64"/>
  <c r="I27" i="24"/>
  <c r="B19" i="91"/>
  <c r="I28" i="27"/>
  <c r="B25" i="74"/>
  <c r="B23" i="64"/>
  <c r="I21" i="65"/>
  <c r="I24" i="45"/>
  <c r="B20" i="82"/>
  <c r="B19" i="90"/>
  <c r="B27" i="17"/>
  <c r="B21" i="77"/>
  <c r="I26" i="22"/>
  <c r="I20" i="76"/>
  <c r="B27" i="19"/>
  <c r="I26" i="3"/>
  <c r="I28" i="30"/>
  <c r="I18" i="87"/>
  <c r="B23" i="63"/>
  <c r="I24" i="74"/>
  <c r="I23" i="55"/>
  <c r="I22" i="60"/>
  <c r="I23" i="58"/>
  <c r="I21" i="67"/>
  <c r="I22" i="61"/>
  <c r="B25" i="45"/>
  <c r="I18" i="90"/>
  <c r="I19" i="81"/>
  <c r="I29" i="28"/>
  <c r="I20" i="79"/>
  <c r="I27" i="32"/>
  <c r="I28" i="29"/>
  <c r="I23" i="54"/>
  <c r="I18" i="86"/>
  <c r="I18" i="92"/>
  <c r="I22" i="63"/>
  <c r="I26" i="19"/>
  <c r="I26" i="17"/>
  <c r="P126" i="98"/>
  <c r="P102" i="91"/>
  <c r="P111" i="90"/>
  <c r="C45" i="86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B101" i="75"/>
  <c r="P129" i="74"/>
  <c r="P125" i="74"/>
  <c r="P123" i="74"/>
  <c r="P119" i="74"/>
  <c r="P117" i="74"/>
  <c r="L86" i="22"/>
  <c r="L86" i="63"/>
  <c r="M87" i="68"/>
  <c r="L86" i="13"/>
  <c r="M87" i="75"/>
  <c r="M87" i="79"/>
  <c r="L86" i="87"/>
  <c r="M87" i="96"/>
  <c r="L86" i="79"/>
  <c r="L86" i="62"/>
  <c r="M87" i="46"/>
  <c r="N87" i="87"/>
  <c r="N87" i="92"/>
  <c r="M87" i="87"/>
  <c r="I10" i="28"/>
  <c r="D93" i="28" s="1"/>
  <c r="I10" i="29"/>
  <c r="D94" i="29" s="1"/>
  <c r="I10" i="22"/>
  <c r="D93" i="22" s="1"/>
  <c r="I10" i="41"/>
  <c r="D94" i="41" s="1"/>
  <c r="I10" i="86"/>
  <c r="I10" i="95"/>
  <c r="I10" i="77"/>
  <c r="I10" i="34"/>
  <c r="U1" i="36"/>
  <c r="E13" i="36" s="1"/>
  <c r="P144" i="33"/>
  <c r="P115" i="41"/>
  <c r="P152" i="26"/>
  <c r="P127" i="31"/>
  <c r="P119" i="31"/>
  <c r="P154" i="44"/>
  <c r="P127" i="53"/>
  <c r="P109" i="53"/>
  <c r="O67" i="98"/>
  <c r="O67" i="97"/>
  <c r="O72" i="96"/>
  <c r="O34" i="96"/>
  <c r="O40" i="96"/>
  <c r="O22" i="96"/>
  <c r="O17" i="96"/>
  <c r="O17" i="95"/>
  <c r="O17" i="92"/>
  <c r="O34" i="92"/>
  <c r="O51" i="91"/>
  <c r="B19" i="87"/>
  <c r="O17" i="86"/>
  <c r="O67" i="84"/>
  <c r="O65" i="84"/>
  <c r="O41" i="83"/>
  <c r="O31" i="83"/>
  <c r="O19" i="82"/>
  <c r="B20" i="81"/>
  <c r="O33" i="80"/>
  <c r="O31" i="80"/>
  <c r="O29" i="80"/>
  <c r="O27" i="80"/>
  <c r="O51" i="80"/>
  <c r="O47" i="80"/>
  <c r="O70" i="79"/>
  <c r="O43" i="77"/>
  <c r="B21" i="75"/>
  <c r="O38" i="74"/>
  <c r="B29" i="69"/>
  <c r="B22" i="65"/>
  <c r="B23" i="62"/>
  <c r="O66" i="63"/>
  <c r="B23" i="59"/>
  <c r="O36" i="57"/>
  <c r="B24" i="55"/>
  <c r="O53" i="54"/>
  <c r="B28" i="34"/>
  <c r="B29" i="29"/>
  <c r="B30" i="28"/>
  <c r="B27" i="3"/>
  <c r="D93" i="34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D94" i="34"/>
  <c r="D93" i="41"/>
  <c r="C99" i="41" s="1"/>
  <c r="I25" i="74"/>
  <c r="B26" i="74"/>
  <c r="I19" i="86"/>
  <c r="B20" i="86"/>
  <c r="O99" i="96"/>
  <c r="M99" i="96"/>
  <c r="O30" i="100"/>
  <c r="C45" i="23"/>
  <c r="C46" i="23"/>
  <c r="C47" i="23"/>
  <c r="C48" i="23" s="1"/>
  <c r="C49" i="23" s="1"/>
  <c r="C50" i="23" s="1"/>
  <c r="C51" i="23"/>
  <c r="C52" i="23" s="1"/>
  <c r="C53" i="23" s="1"/>
  <c r="C54" i="23" s="1"/>
  <c r="C55" i="23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45" i="18"/>
  <c r="C46" i="18" s="1"/>
  <c r="C47" i="18" s="1"/>
  <c r="C48" i="18" s="1"/>
  <c r="C49" i="18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/>
  <c r="C70" i="18" s="1"/>
  <c r="C71" i="18" s="1"/>
  <c r="C72" i="18" s="1"/>
  <c r="C134" i="73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M87" i="92"/>
  <c r="I10" i="100"/>
  <c r="I10" i="99"/>
  <c r="I10" i="76"/>
  <c r="I10" i="88"/>
  <c r="D94" i="88" s="1"/>
  <c r="I10" i="46"/>
  <c r="D93" i="46" s="1"/>
  <c r="B108" i="23"/>
  <c r="N87" i="46"/>
  <c r="L86" i="46"/>
  <c r="L86" i="81"/>
  <c r="N87" i="81"/>
  <c r="C45" i="20"/>
  <c r="C46" i="20" s="1"/>
  <c r="C47" i="20" s="1"/>
  <c r="C48" i="20" s="1"/>
  <c r="C49" i="20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M87" i="13"/>
  <c r="J95" i="58"/>
  <c r="D95" i="78"/>
  <c r="J96" i="78" s="1"/>
  <c r="D95" i="95"/>
  <c r="J96" i="95" s="1"/>
  <c r="C100" i="97"/>
  <c r="C101" i="97"/>
  <c r="C102" i="97" s="1"/>
  <c r="C103" i="97" s="1"/>
  <c r="C104" i="97" s="1"/>
  <c r="C105" i="97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P147" i="17"/>
  <c r="P124" i="17"/>
  <c r="P101" i="17"/>
  <c r="C45" i="25"/>
  <c r="C46" i="25" s="1"/>
  <c r="C47" i="25" s="1"/>
  <c r="C48" i="25" s="1"/>
  <c r="C49" i="25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M87" i="25"/>
  <c r="C45" i="27"/>
  <c r="C46" i="27"/>
  <c r="C47" i="27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/>
  <c r="C72" i="27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N87" i="33"/>
  <c r="M87" i="33"/>
  <c r="N87" i="34"/>
  <c r="N87" i="44"/>
  <c r="M87" i="44"/>
  <c r="O24" i="3"/>
  <c r="J95" i="69"/>
  <c r="J95" i="23"/>
  <c r="B107" i="17"/>
  <c r="L86" i="24"/>
  <c r="N87" i="61"/>
  <c r="C100" i="98"/>
  <c r="C101" i="98" s="1"/>
  <c r="C102" i="98" s="1"/>
  <c r="C103" i="98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C127" i="98" s="1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D99" i="98"/>
  <c r="M87" i="80"/>
  <c r="I12" i="100"/>
  <c r="I13" i="100" s="1"/>
  <c r="C45" i="22"/>
  <c r="C46" i="22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M87" i="22"/>
  <c r="N87" i="95"/>
  <c r="L86" i="95"/>
  <c r="L86" i="71"/>
  <c r="M87" i="71"/>
  <c r="J94" i="99"/>
  <c r="J95" i="99" s="1"/>
  <c r="J94" i="100"/>
  <c r="J95" i="100" s="1"/>
  <c r="J94" i="88"/>
  <c r="J95" i="88" s="1"/>
  <c r="J94" i="46"/>
  <c r="J95" i="46" s="1"/>
  <c r="J94" i="30"/>
  <c r="J94" i="96"/>
  <c r="J95" i="96" s="1"/>
  <c r="J94" i="63"/>
  <c r="J94" i="24"/>
  <c r="J95" i="24" s="1"/>
  <c r="J94" i="81"/>
  <c r="J94" i="56"/>
  <c r="J94" i="35"/>
  <c r="J95" i="35" s="1"/>
  <c r="J94" i="29"/>
  <c r="J95" i="29" s="1"/>
  <c r="J94" i="42"/>
  <c r="J94" i="32"/>
  <c r="J95" i="32" s="1"/>
  <c r="J94" i="22"/>
  <c r="J95" i="22" s="1"/>
  <c r="J94" i="27"/>
  <c r="J94" i="54"/>
  <c r="J94" i="13"/>
  <c r="J94" i="57"/>
  <c r="J95" i="57" s="1"/>
  <c r="J94" i="33"/>
  <c r="J94" i="39"/>
  <c r="J94" i="92"/>
  <c r="J95" i="92" s="1"/>
  <c r="J94" i="77"/>
  <c r="J95" i="77" s="1"/>
  <c r="J94" i="97"/>
  <c r="J94" i="91"/>
  <c r="J95" i="91"/>
  <c r="J94" i="80"/>
  <c r="J94" i="70"/>
  <c r="J95" i="70" s="1"/>
  <c r="J94" i="17"/>
  <c r="J95" i="17" s="1"/>
  <c r="P104" i="3"/>
  <c r="P100" i="3"/>
  <c r="O25" i="3"/>
  <c r="P102" i="17"/>
  <c r="P141" i="18"/>
  <c r="O23" i="22"/>
  <c r="P100" i="18"/>
  <c r="P104" i="22"/>
  <c r="P134" i="19"/>
  <c r="P102" i="21"/>
  <c r="P101" i="21"/>
  <c r="P102" i="22"/>
  <c r="P116" i="23"/>
  <c r="O25" i="23"/>
  <c r="P105" i="24"/>
  <c r="P104" i="24"/>
  <c r="P99" i="24"/>
  <c r="O17" i="24"/>
  <c r="P107" i="27"/>
  <c r="O19" i="27"/>
  <c r="O21" i="29"/>
  <c r="P100" i="32"/>
  <c r="P106" i="34"/>
  <c r="P105" i="34"/>
  <c r="O25" i="34"/>
  <c r="P100" i="35"/>
  <c r="P101" i="27"/>
  <c r="P102" i="30"/>
  <c r="P104" i="31"/>
  <c r="P105" i="43"/>
  <c r="O26" i="27"/>
  <c r="O25" i="27"/>
  <c r="P119" i="29"/>
  <c r="P101" i="32"/>
  <c r="O21" i="34"/>
  <c r="P103" i="35"/>
  <c r="O20" i="43"/>
  <c r="O22" i="44"/>
  <c r="O19" i="46"/>
  <c r="O18" i="46"/>
  <c r="O22" i="53"/>
  <c r="P102" i="59"/>
  <c r="C99" i="61"/>
  <c r="C100" i="61"/>
  <c r="C101" i="61" s="1"/>
  <c r="C102" i="61" s="1"/>
  <c r="C103" i="6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/>
  <c r="C125" i="61" s="1"/>
  <c r="C126" i="61" s="1"/>
  <c r="P101" i="64"/>
  <c r="P99" i="64"/>
  <c r="O17" i="64"/>
  <c r="O17" i="66"/>
  <c r="P101" i="71"/>
  <c r="P115" i="72"/>
  <c r="C99" i="72"/>
  <c r="C100" i="72"/>
  <c r="C101" i="72" s="1"/>
  <c r="C102" i="72" s="1"/>
  <c r="C103" i="72" s="1"/>
  <c r="C104" i="72" s="1"/>
  <c r="C105" i="72"/>
  <c r="C106" i="72" s="1"/>
  <c r="C107" i="72" s="1"/>
  <c r="C108" i="72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P121" i="75"/>
  <c r="O45" i="77"/>
  <c r="O19" i="77"/>
  <c r="O47" i="78"/>
  <c r="O19" i="75"/>
  <c r="O59" i="77"/>
  <c r="P117" i="73"/>
  <c r="C100" i="71"/>
  <c r="C101" i="71" s="1"/>
  <c r="C102" i="71" s="1"/>
  <c r="C103" i="7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/>
  <c r="C125" i="71" s="1"/>
  <c r="C126" i="71" s="1"/>
  <c r="O43" i="80"/>
  <c r="O18" i="81"/>
  <c r="P100" i="89"/>
  <c r="O17" i="89"/>
  <c r="P110" i="85"/>
  <c r="O37" i="91"/>
  <c r="P109" i="92"/>
  <c r="O26" i="22"/>
  <c r="O22" i="63"/>
  <c r="O25" i="39"/>
  <c r="O22" i="59"/>
  <c r="O21" i="67"/>
  <c r="C99" i="100"/>
  <c r="D99" i="100"/>
  <c r="J92" i="100"/>
  <c r="L86" i="100" s="1"/>
  <c r="J92" i="99"/>
  <c r="O24" i="45"/>
  <c r="O22" i="64"/>
  <c r="O18" i="90"/>
  <c r="O27" i="32"/>
  <c r="O25" i="44"/>
  <c r="O23" i="54"/>
  <c r="O22" i="61"/>
  <c r="D99" i="99"/>
  <c r="C100" i="99"/>
  <c r="C101" i="99"/>
  <c r="C102" i="99"/>
  <c r="C103" i="99" s="1"/>
  <c r="C104" i="99" s="1"/>
  <c r="C105" i="99" s="1"/>
  <c r="C106" i="99" s="1"/>
  <c r="C107" i="99" s="1"/>
  <c r="C108" i="99" s="1"/>
  <c r="C109" i="99" s="1"/>
  <c r="C110" i="99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/>
  <c r="C122" i="99" s="1"/>
  <c r="C123" i="99" s="1"/>
  <c r="C124" i="99" s="1"/>
  <c r="C125" i="99" s="1"/>
  <c r="C126" i="99" s="1"/>
  <c r="C127" i="99" s="1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C100" i="100"/>
  <c r="C101" i="100"/>
  <c r="C102" i="100"/>
  <c r="C103" i="100" s="1"/>
  <c r="C104" i="100" s="1"/>
  <c r="C105" i="100" s="1"/>
  <c r="C106" i="100" s="1"/>
  <c r="C107" i="100"/>
  <c r="C108" i="100" s="1"/>
  <c r="C109" i="100" s="1"/>
  <c r="C110" i="100" s="1"/>
  <c r="C111" i="100" s="1"/>
  <c r="C112" i="100" s="1"/>
  <c r="C113" i="100" s="1"/>
  <c r="C114" i="100" s="1"/>
  <c r="C115" i="100" s="1"/>
  <c r="C116" i="100" s="1"/>
  <c r="C117" i="100" s="1"/>
  <c r="C118" i="100" s="1"/>
  <c r="C119" i="100" s="1"/>
  <c r="C120" i="100" s="1"/>
  <c r="C121" i="100" s="1"/>
  <c r="C122" i="100" s="1"/>
  <c r="C123" i="100" s="1"/>
  <c r="C124" i="100" s="1"/>
  <c r="C125" i="100" s="1"/>
  <c r="C126" i="100" s="1"/>
  <c r="C127" i="100" s="1"/>
  <c r="C128" i="100" s="1"/>
  <c r="C129" i="100" s="1"/>
  <c r="C130" i="100" s="1"/>
  <c r="C131" i="100" s="1"/>
  <c r="C132" i="100" s="1"/>
  <c r="C133" i="100" s="1"/>
  <c r="C134" i="100" s="1"/>
  <c r="C135" i="100" s="1"/>
  <c r="C136" i="100" s="1"/>
  <c r="C137" i="100" s="1"/>
  <c r="C138" i="100" s="1"/>
  <c r="C139" i="100" s="1"/>
  <c r="C140" i="100" s="1"/>
  <c r="C141" i="100" s="1"/>
  <c r="C142" i="100" s="1"/>
  <c r="C143" i="100" s="1"/>
  <c r="C144" i="100" s="1"/>
  <c r="C145" i="100" s="1"/>
  <c r="C146" i="100" s="1"/>
  <c r="C147" i="100" s="1"/>
  <c r="C148" i="100" s="1"/>
  <c r="C149" i="100" s="1"/>
  <c r="C150" i="100" s="1"/>
  <c r="C151" i="100" s="1"/>
  <c r="C152" i="100" s="1"/>
  <c r="C153" i="100" s="1"/>
  <c r="C154" i="100" s="1"/>
  <c r="J95" i="97"/>
  <c r="J95" i="39"/>
  <c r="J95" i="80"/>
  <c r="J95" i="13"/>
  <c r="J95" i="81"/>
  <c r="J95" i="54"/>
  <c r="J95" i="30"/>
  <c r="J95" i="56"/>
  <c r="J95" i="63"/>
  <c r="D101" i="85"/>
  <c r="B101" i="85" s="1"/>
  <c r="O26" i="99"/>
  <c r="P107" i="100"/>
  <c r="D94" i="46"/>
  <c r="I12" i="25"/>
  <c r="I13" i="25" s="1"/>
  <c r="I12" i="20"/>
  <c r="I13" i="20" s="1"/>
  <c r="I12" i="61"/>
  <c r="I13" i="61" s="1"/>
  <c r="I12" i="44"/>
  <c r="I13" i="44" s="1"/>
  <c r="I12" i="35"/>
  <c r="I13" i="35" s="1"/>
  <c r="I12" i="67"/>
  <c r="I13" i="67" s="1"/>
  <c r="I12" i="31"/>
  <c r="I13" i="31" s="1"/>
  <c r="I12" i="86"/>
  <c r="I13" i="86" s="1"/>
  <c r="P146" i="26"/>
  <c r="P108" i="25"/>
  <c r="P142" i="26"/>
  <c r="P132" i="33"/>
  <c r="O35" i="54"/>
  <c r="P115" i="65"/>
  <c r="P148" i="26"/>
  <c r="P110" i="25"/>
  <c r="P119" i="53"/>
  <c r="P147" i="56"/>
  <c r="P139" i="56"/>
  <c r="O57" i="77"/>
  <c r="O53" i="77"/>
  <c r="O39" i="80"/>
  <c r="O57" i="46"/>
  <c r="O61" i="84"/>
  <c r="O38" i="34"/>
  <c r="P119" i="45"/>
  <c r="O43" i="39"/>
  <c r="P141" i="41"/>
  <c r="O66" i="44"/>
  <c r="P147" i="53"/>
  <c r="O45" i="78"/>
  <c r="O59" i="80"/>
  <c r="O55" i="80"/>
  <c r="P122" i="89"/>
  <c r="O24" i="92"/>
  <c r="O66" i="100"/>
  <c r="O25" i="78"/>
  <c r="O35" i="80"/>
  <c r="P114" i="99"/>
  <c r="P118" i="99"/>
  <c r="P130" i="99"/>
  <c r="O24" i="68"/>
  <c r="P107" i="91"/>
  <c r="O52" i="100"/>
  <c r="O43" i="78"/>
  <c r="O27" i="78"/>
  <c r="O57" i="80"/>
  <c r="O67" i="83"/>
  <c r="P116" i="84"/>
  <c r="O28" i="13"/>
  <c r="P110" i="100"/>
  <c r="C47" i="1"/>
  <c r="C75" i="1"/>
  <c r="D93" i="20"/>
  <c r="P102" i="26"/>
  <c r="P138" i="26"/>
  <c r="P134" i="26"/>
  <c r="P121" i="31"/>
  <c r="P116" i="26"/>
  <c r="P124" i="33"/>
  <c r="P131" i="45"/>
  <c r="P127" i="45"/>
  <c r="P131" i="25"/>
  <c r="P111" i="31"/>
  <c r="P126" i="33"/>
  <c r="O37" i="33"/>
  <c r="O51" i="77"/>
  <c r="O47" i="77"/>
  <c r="P133" i="41"/>
  <c r="O35" i="78"/>
  <c r="P117" i="53"/>
  <c r="O31" i="78"/>
  <c r="P106" i="99"/>
  <c r="P110" i="99"/>
  <c r="P143" i="53"/>
  <c r="O49" i="78"/>
  <c r="P110" i="54"/>
  <c r="O51" i="78"/>
  <c r="O37" i="78"/>
  <c r="O65" i="80"/>
  <c r="P113" i="88"/>
  <c r="O64" i="92"/>
  <c r="O24" i="100"/>
  <c r="O32" i="100"/>
  <c r="O70" i="100"/>
  <c r="O33" i="84"/>
  <c r="P107" i="92"/>
  <c r="P141" i="53"/>
  <c r="P134" i="53"/>
  <c r="P123" i="53"/>
  <c r="O57" i="70"/>
  <c r="O38" i="79"/>
  <c r="O67" i="80"/>
  <c r="O59" i="84"/>
  <c r="O63" i="80"/>
  <c r="P101" i="91"/>
  <c r="O57" i="83"/>
  <c r="P124" i="99"/>
  <c r="O64" i="100"/>
  <c r="P108" i="100"/>
  <c r="P112" i="100"/>
  <c r="P116" i="100"/>
  <c r="P120" i="100"/>
  <c r="O44" i="96"/>
  <c r="O50" i="100"/>
  <c r="P124" i="100"/>
  <c r="P128" i="100"/>
  <c r="P123" i="92"/>
  <c r="P121" i="97"/>
  <c r="O33" i="97"/>
  <c r="P112" i="99"/>
  <c r="P119" i="92"/>
  <c r="P116" i="99"/>
  <c r="P126" i="99"/>
  <c r="O45" i="80"/>
  <c r="O66" i="82"/>
  <c r="O68" i="96"/>
  <c r="O30" i="13"/>
  <c r="J95" i="33"/>
  <c r="D105" i="55"/>
  <c r="J95" i="42"/>
  <c r="L86" i="61"/>
  <c r="M87" i="61"/>
  <c r="C45" i="29"/>
  <c r="C46" i="29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M87" i="29"/>
  <c r="D95" i="44"/>
  <c r="D95" i="82"/>
  <c r="J96" i="82" s="1"/>
  <c r="E101" i="82" s="1"/>
  <c r="D93" i="35"/>
  <c r="C99" i="35" s="1"/>
  <c r="C100" i="35" s="1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C45" i="21"/>
  <c r="C46" i="21" s="1"/>
  <c r="C47" i="21" s="1"/>
  <c r="C48" i="21"/>
  <c r="C49" i="21" s="1"/>
  <c r="C50" i="21" s="1"/>
  <c r="C51" i="21" s="1"/>
  <c r="C52" i="21" s="1"/>
  <c r="C53" i="21" s="1"/>
  <c r="C54" i="21" s="1"/>
  <c r="C55" i="21" s="1"/>
  <c r="C56" i="2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N87" i="21"/>
  <c r="O22" i="17"/>
  <c r="P103" i="19"/>
  <c r="O23" i="19"/>
  <c r="P102" i="20"/>
  <c r="O22" i="19"/>
  <c r="P102" i="3"/>
  <c r="P106" i="17"/>
  <c r="P106" i="18"/>
  <c r="C45" i="32"/>
  <c r="C46" i="32" s="1"/>
  <c r="C47" i="32" s="1"/>
  <c r="C48" i="32" s="1"/>
  <c r="C49" i="32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N87" i="32"/>
  <c r="M87" i="32"/>
  <c r="P101" i="22"/>
  <c r="O22" i="23"/>
  <c r="P106" i="21"/>
  <c r="O18" i="22"/>
  <c r="P104" i="23"/>
  <c r="P130" i="24"/>
  <c r="P105" i="27"/>
  <c r="O20" i="27"/>
  <c r="P154" i="27"/>
  <c r="P104" i="32"/>
  <c r="P104" i="20"/>
  <c r="O21" i="22"/>
  <c r="P145" i="21"/>
  <c r="P150" i="22"/>
  <c r="P100" i="22"/>
  <c r="P105" i="29"/>
  <c r="P106" i="27"/>
  <c r="P105" i="28"/>
  <c r="P100" i="29"/>
  <c r="O23" i="29"/>
  <c r="P104" i="39"/>
  <c r="P101" i="39"/>
  <c r="P131" i="32"/>
  <c r="P107" i="32"/>
  <c r="P153" i="33"/>
  <c r="O22" i="34"/>
  <c r="P99" i="39"/>
  <c r="O17" i="39"/>
  <c r="P145" i="45"/>
  <c r="P103" i="46"/>
  <c r="O19" i="55"/>
  <c r="P103" i="56"/>
  <c r="O20" i="56"/>
  <c r="O20" i="54"/>
  <c r="P100" i="56"/>
  <c r="P109" i="56"/>
  <c r="P102" i="43"/>
  <c r="P104" i="44"/>
  <c r="P108" i="59"/>
  <c r="P116" i="62"/>
  <c r="P102" i="57"/>
  <c r="P102" i="58"/>
  <c r="P121" i="63"/>
  <c r="P119" i="67"/>
  <c r="P99" i="67"/>
  <c r="O20" i="67"/>
  <c r="P100" i="62"/>
  <c r="P100" i="66"/>
  <c r="P100" i="67"/>
  <c r="O17" i="67"/>
  <c r="P100" i="68"/>
  <c r="O20" i="70"/>
  <c r="P107" i="69"/>
  <c r="P108" i="70"/>
  <c r="C100" i="70"/>
  <c r="C101" i="70"/>
  <c r="C102" i="70" s="1"/>
  <c r="C103" i="70"/>
  <c r="C104" i="70" s="1"/>
  <c r="C105" i="70" s="1"/>
  <c r="C106" i="70" s="1"/>
  <c r="C107" i="70" s="1"/>
  <c r="C108" i="70" s="1"/>
  <c r="C109" i="70" s="1"/>
  <c r="C110" i="70" s="1"/>
  <c r="C111" i="70" s="1"/>
  <c r="C112" i="70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P113" i="72"/>
  <c r="O28" i="74"/>
  <c r="O19" i="74"/>
  <c r="P105" i="75"/>
  <c r="P99" i="79"/>
  <c r="O65" i="77"/>
  <c r="P124" i="80"/>
  <c r="O17" i="81"/>
  <c r="O33" i="78"/>
  <c r="O37" i="80"/>
  <c r="O45" i="84"/>
  <c r="O17" i="85"/>
  <c r="O51" i="84"/>
  <c r="O23" i="83"/>
  <c r="O18" i="84"/>
  <c r="O57" i="84"/>
  <c r="O63" i="84"/>
  <c r="P100" i="99"/>
  <c r="O70" i="96"/>
  <c r="P125" i="97"/>
  <c r="P130" i="13"/>
  <c r="O22" i="92"/>
  <c r="O36" i="92"/>
  <c r="O28" i="30"/>
  <c r="O62" i="100"/>
  <c r="C129" i="13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/>
  <c r="C146" i="13" s="1"/>
  <c r="C147" i="13" s="1"/>
  <c r="C148" i="13" s="1"/>
  <c r="C149" i="13" s="1"/>
  <c r="C150" i="13" s="1"/>
  <c r="C151" i="13" s="1"/>
  <c r="C152" i="13" s="1"/>
  <c r="C153" i="13" s="1"/>
  <c r="C154" i="13" s="1"/>
  <c r="C100" i="13"/>
  <c r="C101" i="13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O26" i="17"/>
  <c r="O27" i="34"/>
  <c r="O22" i="100"/>
  <c r="O36" i="100"/>
  <c r="O40" i="100"/>
  <c r="O23" i="58"/>
  <c r="D103" i="67"/>
  <c r="D102" i="75"/>
  <c r="D108" i="20"/>
  <c r="J104" i="55"/>
  <c r="J107" i="20"/>
  <c r="J101" i="75"/>
  <c r="D110" i="70"/>
  <c r="D108" i="17"/>
  <c r="B108" i="17" s="1"/>
  <c r="D104" i="62"/>
  <c r="D110" i="29"/>
  <c r="B110" i="29" s="1"/>
  <c r="J102" i="67"/>
  <c r="D101" i="82"/>
  <c r="B103" i="67"/>
  <c r="J109" i="29"/>
  <c r="B110" i="70"/>
  <c r="J100" i="82"/>
  <c r="D18" i="99"/>
  <c r="B18" i="99" s="1"/>
  <c r="C100" i="4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O42" i="100"/>
  <c r="O60" i="100"/>
  <c r="O68" i="100"/>
  <c r="P102" i="100"/>
  <c r="P108" i="99"/>
  <c r="D93" i="29"/>
  <c r="D94" i="28"/>
  <c r="D93" i="88"/>
  <c r="C99" i="88" s="1"/>
  <c r="O59" i="19"/>
  <c r="P150" i="26"/>
  <c r="O67" i="45"/>
  <c r="O65" i="83"/>
  <c r="O57" i="91"/>
  <c r="O20" i="100"/>
  <c r="P114" i="89"/>
  <c r="P114" i="96"/>
  <c r="C99" i="29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F100" i="36"/>
  <c r="E100" i="36"/>
  <c r="N100" i="36"/>
  <c r="D100" i="36"/>
  <c r="O100" i="36"/>
  <c r="I100" i="36"/>
  <c r="C100" i="36"/>
  <c r="O62" i="28" l="1"/>
  <c r="O34" i="55"/>
  <c r="O71" i="59"/>
  <c r="O43" i="63"/>
  <c r="O56" i="66"/>
  <c r="O37" i="71"/>
  <c r="O50" i="3"/>
  <c r="O44" i="3"/>
  <c r="O42" i="3"/>
  <c r="O40" i="3"/>
  <c r="O38" i="3"/>
  <c r="O30" i="3"/>
  <c r="O28" i="3"/>
  <c r="O57" i="17"/>
  <c r="O43" i="17"/>
  <c r="O37" i="17"/>
  <c r="O33" i="17"/>
  <c r="O72" i="18"/>
  <c r="O70" i="18"/>
  <c r="O68" i="18"/>
  <c r="O66" i="18"/>
  <c r="O58" i="19"/>
  <c r="O56" i="19"/>
  <c r="O54" i="19"/>
  <c r="O46" i="19"/>
  <c r="O40" i="19"/>
  <c r="O38" i="19"/>
  <c r="O36" i="19"/>
  <c r="O34" i="19"/>
  <c r="O32" i="19"/>
  <c r="O35" i="20"/>
  <c r="O71" i="21"/>
  <c r="O59" i="21"/>
  <c r="O69" i="22"/>
  <c r="O55" i="23"/>
  <c r="O53" i="23"/>
  <c r="O49" i="23"/>
  <c r="O43" i="23"/>
  <c r="O39" i="23"/>
  <c r="O56" i="24"/>
  <c r="O46" i="24"/>
  <c r="O42" i="24"/>
  <c r="O36" i="24"/>
  <c r="O34" i="24"/>
  <c r="O71" i="25"/>
  <c r="O65" i="25"/>
  <c r="O63" i="25"/>
  <c r="O61" i="25"/>
  <c r="O17" i="25"/>
  <c r="O71" i="26"/>
  <c r="O69" i="26"/>
  <c r="O67" i="26"/>
  <c r="O65" i="26"/>
  <c r="O61" i="26"/>
  <c r="O59" i="26"/>
  <c r="O57" i="28"/>
  <c r="O55" i="28"/>
  <c r="O53" i="28"/>
  <c r="O51" i="28"/>
  <c r="O49" i="28"/>
  <c r="O72" i="29"/>
  <c r="O70" i="29"/>
  <c r="O68" i="29"/>
  <c r="O66" i="29"/>
  <c r="O64" i="29"/>
  <c r="O62" i="29"/>
  <c r="O60" i="29"/>
  <c r="O57" i="30"/>
  <c r="O53" i="30"/>
  <c r="O49" i="30"/>
  <c r="O43" i="30"/>
  <c r="O41" i="30"/>
  <c r="O37" i="30"/>
  <c r="O31" i="30"/>
  <c r="O57" i="25"/>
  <c r="O29" i="25"/>
  <c r="O27" i="25"/>
  <c r="O23" i="25"/>
  <c r="O21" i="25"/>
  <c r="O19" i="25"/>
  <c r="O49" i="26"/>
  <c r="O25" i="26"/>
  <c r="O21" i="26"/>
  <c r="O72" i="28"/>
  <c r="O70" i="28"/>
  <c r="O66" i="28"/>
  <c r="O60" i="28"/>
  <c r="O58" i="29"/>
  <c r="O54" i="29"/>
  <c r="O52" i="29"/>
  <c r="O50" i="29"/>
  <c r="O44" i="29"/>
  <c r="O66" i="30"/>
  <c r="F12" i="1"/>
  <c r="E17" i="1" s="1"/>
  <c r="C12" i="1"/>
  <c r="C37" i="1"/>
  <c r="I12" i="23"/>
  <c r="I13" i="23" s="1"/>
  <c r="I12" i="90"/>
  <c r="I13" i="90" s="1"/>
  <c r="I12" i="3"/>
  <c r="I13" i="3" s="1"/>
  <c r="I12" i="75"/>
  <c r="I13" i="75" s="1"/>
  <c r="I12" i="83"/>
  <c r="I13" i="83" s="1"/>
  <c r="I12" i="81"/>
  <c r="I13" i="81" s="1"/>
  <c r="I12" i="92"/>
  <c r="I13" i="92" s="1"/>
  <c r="I12" i="53"/>
  <c r="I13" i="53" s="1"/>
  <c r="I12" i="69"/>
  <c r="I13" i="69" s="1"/>
  <c r="I12" i="88"/>
  <c r="I13" i="88" s="1"/>
  <c r="I12" i="98"/>
  <c r="I13" i="98" s="1"/>
  <c r="I12" i="28"/>
  <c r="I13" i="28" s="1"/>
  <c r="O46" i="18"/>
  <c r="O34" i="18"/>
  <c r="O28" i="18"/>
  <c r="O60" i="20"/>
  <c r="P139" i="26"/>
  <c r="P127" i="26"/>
  <c r="P123" i="26"/>
  <c r="P117" i="26"/>
  <c r="P115" i="26"/>
  <c r="P113" i="26"/>
  <c r="P109" i="26"/>
  <c r="P103" i="26"/>
  <c r="O37" i="28"/>
  <c r="O35" i="28"/>
  <c r="P149" i="33"/>
  <c r="P143" i="33"/>
  <c r="P137" i="33"/>
  <c r="P109" i="33"/>
  <c r="O63" i="33"/>
  <c r="O61" i="33"/>
  <c r="O66" i="34"/>
  <c r="O62" i="34"/>
  <c r="O60" i="34"/>
  <c r="O56" i="35"/>
  <c r="O44" i="35"/>
  <c r="O42" i="35"/>
  <c r="O40" i="35"/>
  <c r="O38" i="35"/>
  <c r="O30" i="35"/>
  <c r="O28" i="35"/>
  <c r="P153" i="42"/>
  <c r="P147" i="42"/>
  <c r="P129" i="42"/>
  <c r="P127" i="42"/>
  <c r="P125" i="42"/>
  <c r="P123" i="42"/>
  <c r="P121" i="42"/>
  <c r="P117" i="42"/>
  <c r="P111" i="42"/>
  <c r="P107" i="42"/>
  <c r="O47" i="43"/>
  <c r="P149" i="44"/>
  <c r="P147" i="44"/>
  <c r="P143" i="44"/>
  <c r="P137" i="44"/>
  <c r="P135" i="44"/>
  <c r="P133" i="44"/>
  <c r="P129" i="44"/>
  <c r="P127" i="44"/>
  <c r="P125" i="44"/>
  <c r="P123" i="44"/>
  <c r="P121" i="44"/>
  <c r="P119" i="44"/>
  <c r="P117" i="44"/>
  <c r="C20" i="1"/>
  <c r="C71" i="1"/>
  <c r="I12" i="33"/>
  <c r="I13" i="33" s="1"/>
  <c r="I12" i="96"/>
  <c r="I13" i="96" s="1"/>
  <c r="I12" i="91"/>
  <c r="I13" i="91" s="1"/>
  <c r="I12" i="42"/>
  <c r="I13" i="42" s="1"/>
  <c r="I12" i="45"/>
  <c r="I13" i="45" s="1"/>
  <c r="I12" i="13"/>
  <c r="I12" i="63"/>
  <c r="I13" i="63" s="1"/>
  <c r="I12" i="18"/>
  <c r="I13" i="18" s="1"/>
  <c r="D94" i="22"/>
  <c r="I12" i="74"/>
  <c r="I13" i="74" s="1"/>
  <c r="I12" i="71"/>
  <c r="I13" i="71" s="1"/>
  <c r="C58" i="1"/>
  <c r="I12" i="32"/>
  <c r="I13" i="32" s="1"/>
  <c r="P100" i="25"/>
  <c r="P154" i="26"/>
  <c r="P140" i="26"/>
  <c r="P118" i="26"/>
  <c r="C26" i="1"/>
  <c r="I12" i="41"/>
  <c r="I13" i="41" s="1"/>
  <c r="I12" i="65"/>
  <c r="I13" i="65" s="1"/>
  <c r="I12" i="80"/>
  <c r="I13" i="80" s="1"/>
  <c r="I12" i="27"/>
  <c r="I13" i="27" s="1"/>
  <c r="I12" i="79"/>
  <c r="I13" i="79" s="1"/>
  <c r="I12" i="22"/>
  <c r="I13" i="22" s="1"/>
  <c r="I12" i="34"/>
  <c r="I13" i="34" s="1"/>
  <c r="I12" i="99"/>
  <c r="I13" i="99" s="1"/>
  <c r="I12" i="29"/>
  <c r="I13" i="29" s="1"/>
  <c r="I12" i="77"/>
  <c r="I13" i="77" s="1"/>
  <c r="I12" i="43"/>
  <c r="I13" i="43" s="1"/>
  <c r="O87" i="41"/>
  <c r="O55" i="19"/>
  <c r="O49" i="19"/>
  <c r="O47" i="19"/>
  <c r="O45" i="19"/>
  <c r="O43" i="19"/>
  <c r="O33" i="19"/>
  <c r="O36" i="20"/>
  <c r="P149" i="25"/>
  <c r="P115" i="44"/>
  <c r="P113" i="44"/>
  <c r="P109" i="44"/>
  <c r="O35" i="44"/>
  <c r="P151" i="45"/>
  <c r="O59" i="45"/>
  <c r="O59" i="46"/>
  <c r="P153" i="53"/>
  <c r="P151" i="53"/>
  <c r="P145" i="53"/>
  <c r="P139" i="53"/>
  <c r="P135" i="53"/>
  <c r="P133" i="53"/>
  <c r="P129" i="53"/>
  <c r="P125" i="53"/>
  <c r="P121" i="53"/>
  <c r="P111" i="53"/>
  <c r="O36" i="55"/>
  <c r="O32" i="55"/>
  <c r="O30" i="55"/>
  <c r="O69" i="56"/>
  <c r="O67" i="56"/>
  <c r="O65" i="56"/>
  <c r="O72" i="57"/>
  <c r="O70" i="57"/>
  <c r="O64" i="57"/>
  <c r="O67" i="59"/>
  <c r="O63" i="59"/>
  <c r="O51" i="63"/>
  <c r="O49" i="63"/>
  <c r="O47" i="63"/>
  <c r="O45" i="63"/>
  <c r="O53" i="62"/>
  <c r="O70" i="60"/>
  <c r="O68" i="60"/>
  <c r="O66" i="60"/>
  <c r="O64" i="60"/>
  <c r="O62" i="60"/>
  <c r="O72" i="66"/>
  <c r="O68" i="66"/>
  <c r="O66" i="66"/>
  <c r="O64" i="66"/>
  <c r="O54" i="66"/>
  <c r="O50" i="66"/>
  <c r="O44" i="66"/>
  <c r="O42" i="66"/>
  <c r="O40" i="66"/>
  <c r="O38" i="66"/>
  <c r="O32" i="66"/>
  <c r="O24" i="66"/>
  <c r="O63" i="69"/>
  <c r="O59" i="69"/>
  <c r="O37" i="69"/>
  <c r="O71" i="71"/>
  <c r="O63" i="71"/>
  <c r="O59" i="71"/>
  <c r="O53" i="71"/>
  <c r="O51" i="71"/>
  <c r="O49" i="71"/>
  <c r="O47" i="71"/>
  <c r="O45" i="71"/>
  <c r="O41" i="71"/>
  <c r="O39" i="71"/>
  <c r="O35" i="71"/>
  <c r="O28" i="73"/>
  <c r="O69" i="78"/>
  <c r="O65" i="78"/>
  <c r="O53" i="78"/>
  <c r="O41" i="78"/>
  <c r="O59" i="83"/>
  <c r="O49" i="83"/>
  <c r="O29" i="83"/>
  <c r="O61" i="98"/>
  <c r="O53" i="98"/>
  <c r="O41" i="98"/>
  <c r="O66" i="13"/>
  <c r="O64" i="13"/>
  <c r="O62" i="13"/>
  <c r="O60" i="13"/>
  <c r="O58" i="13"/>
  <c r="O52" i="13"/>
  <c r="O46" i="13"/>
  <c r="O44" i="13"/>
  <c r="O42" i="13"/>
  <c r="O38" i="13"/>
  <c r="P142" i="45"/>
  <c r="P140" i="45"/>
  <c r="P136" i="45"/>
  <c r="P126" i="45"/>
  <c r="P108" i="45"/>
  <c r="P152" i="53"/>
  <c r="P148" i="53"/>
  <c r="P146" i="53"/>
  <c r="P128" i="53"/>
  <c r="P120" i="53"/>
  <c r="P112" i="53"/>
  <c r="P108" i="53"/>
  <c r="P106" i="53"/>
  <c r="O57" i="54"/>
  <c r="O55" i="54"/>
  <c r="O51" i="54"/>
  <c r="O49" i="54"/>
  <c r="O45" i="54"/>
  <c r="O43" i="54"/>
  <c r="O41" i="54"/>
  <c r="O39" i="54"/>
  <c r="O31" i="54"/>
  <c r="O69" i="55"/>
  <c r="O46" i="57"/>
  <c r="O32" i="57"/>
  <c r="O71" i="58"/>
  <c r="O69" i="58"/>
  <c r="O67" i="58"/>
  <c r="O63" i="58"/>
  <c r="O61" i="58"/>
  <c r="O59" i="58"/>
  <c r="O65" i="76"/>
  <c r="O39" i="78"/>
  <c r="O23" i="78"/>
  <c r="O25" i="83"/>
  <c r="O36" i="13"/>
  <c r="O34" i="13"/>
  <c r="O72" i="72"/>
  <c r="O70" i="72"/>
  <c r="O68" i="72"/>
  <c r="O64" i="72"/>
  <c r="O60" i="72"/>
  <c r="O58" i="72"/>
  <c r="O56" i="72"/>
  <c r="O52" i="72"/>
  <c r="O50" i="72"/>
  <c r="O48" i="72"/>
  <c r="O46" i="72"/>
  <c r="O44" i="72"/>
  <c r="O42" i="72"/>
  <c r="O40" i="72"/>
  <c r="O38" i="72"/>
  <c r="O36" i="72"/>
  <c r="O34" i="72"/>
  <c r="O32" i="72"/>
  <c r="O28" i="72"/>
  <c r="O26" i="72"/>
  <c r="O72" i="79"/>
  <c r="O68" i="79"/>
  <c r="O66" i="79"/>
  <c r="O64" i="79"/>
  <c r="O62" i="79"/>
  <c r="O60" i="79"/>
  <c r="O58" i="79"/>
  <c r="O56" i="79"/>
  <c r="O54" i="79"/>
  <c r="O52" i="79"/>
  <c r="O50" i="79"/>
  <c r="O48" i="79"/>
  <c r="O44" i="79"/>
  <c r="O42" i="79"/>
  <c r="O40" i="79"/>
  <c r="O36" i="79"/>
  <c r="O34" i="79"/>
  <c r="O32" i="79"/>
  <c r="O30" i="79"/>
  <c r="O28" i="79"/>
  <c r="O26" i="79"/>
  <c r="O24" i="79"/>
  <c r="O72" i="82"/>
  <c r="O70" i="82"/>
  <c r="O68" i="82"/>
  <c r="O64" i="82"/>
  <c r="O62" i="82"/>
  <c r="O60" i="82"/>
  <c r="O58" i="82"/>
  <c r="O56" i="82"/>
  <c r="O54" i="82"/>
  <c r="O52" i="82"/>
  <c r="O50" i="82"/>
  <c r="O48" i="82"/>
  <c r="O46" i="82"/>
  <c r="O44" i="82"/>
  <c r="O42" i="82"/>
  <c r="O40" i="82"/>
  <c r="O38" i="82"/>
  <c r="O34" i="82"/>
  <c r="O32" i="82"/>
  <c r="O30" i="82"/>
  <c r="O28" i="82"/>
  <c r="O26" i="82"/>
  <c r="O24" i="82"/>
  <c r="O22" i="82"/>
  <c r="O59" i="99"/>
  <c r="O67" i="99"/>
  <c r="H17" i="25"/>
  <c r="D18" i="25"/>
  <c r="B18" i="25" s="1"/>
  <c r="G17" i="25"/>
  <c r="O87" i="22"/>
  <c r="O69" i="3"/>
  <c r="O40" i="21"/>
  <c r="O57" i="27"/>
  <c r="O55" i="27"/>
  <c r="O58" i="28"/>
  <c r="O36" i="28"/>
  <c r="O69" i="29"/>
  <c r="O52" i="32"/>
  <c r="O70" i="33"/>
  <c r="O57" i="33"/>
  <c r="O57" i="62"/>
  <c r="O55" i="62"/>
  <c r="O49" i="62"/>
  <c r="O45" i="62"/>
  <c r="O41" i="62"/>
  <c r="O39" i="62"/>
  <c r="O37" i="62"/>
  <c r="O35" i="62"/>
  <c r="O29" i="62"/>
  <c r="O25" i="62"/>
  <c r="O26" i="13"/>
  <c r="O24" i="13"/>
  <c r="O22" i="13"/>
  <c r="O18" i="13"/>
  <c r="O55" i="33"/>
  <c r="O39" i="33"/>
  <c r="O35" i="33"/>
  <c r="O29" i="33"/>
  <c r="O27" i="33"/>
  <c r="O54" i="34"/>
  <c r="O36" i="34"/>
  <c r="O34" i="34"/>
  <c r="O69" i="35"/>
  <c r="O41" i="35"/>
  <c r="O55" i="39"/>
  <c r="O49" i="39"/>
  <c r="O68" i="42"/>
  <c r="O34" i="42"/>
  <c r="O68" i="43"/>
  <c r="O64" i="43"/>
  <c r="O38" i="43"/>
  <c r="O62" i="44"/>
  <c r="O47" i="45"/>
  <c r="O55" i="46"/>
  <c r="O49" i="46"/>
  <c r="O43" i="46"/>
  <c r="O35" i="46"/>
  <c r="O29" i="46"/>
  <c r="O27" i="46"/>
  <c r="O25" i="46"/>
  <c r="O67" i="53"/>
  <c r="O58" i="53"/>
  <c r="O56" i="53"/>
  <c r="O70" i="54"/>
  <c r="O55" i="56"/>
  <c r="O53" i="56"/>
  <c r="O51" i="56"/>
  <c r="O49" i="56"/>
  <c r="O47" i="56"/>
  <c r="O43" i="56"/>
  <c r="O39" i="56"/>
  <c r="O37" i="56"/>
  <c r="O33" i="56"/>
  <c r="O31" i="56"/>
  <c r="O29" i="56"/>
  <c r="O27" i="56"/>
  <c r="O54" i="57"/>
  <c r="O57" i="59"/>
  <c r="O51" i="59"/>
  <c r="O47" i="59"/>
  <c r="O45" i="59"/>
  <c r="O43" i="59"/>
  <c r="O35" i="59"/>
  <c r="O29" i="59"/>
  <c r="O27" i="59"/>
  <c r="O25" i="59"/>
  <c r="O71" i="61"/>
  <c r="O70" i="63"/>
  <c r="O60" i="63"/>
  <c r="O58" i="60"/>
  <c r="O46" i="60"/>
  <c r="O42" i="60"/>
  <c r="O49" i="64"/>
  <c r="O66" i="65"/>
  <c r="O42" i="65"/>
  <c r="O53" i="66"/>
  <c r="O43" i="66"/>
  <c r="O54" i="68"/>
  <c r="O44" i="68"/>
  <c r="O40" i="68"/>
  <c r="O38" i="68"/>
  <c r="O36" i="68"/>
  <c r="O34" i="68"/>
  <c r="O32" i="68"/>
  <c r="O30" i="68"/>
  <c r="O28" i="68"/>
  <c r="O58" i="69"/>
  <c r="O50" i="69"/>
  <c r="O36" i="69"/>
  <c r="O32" i="69"/>
  <c r="O30" i="69"/>
  <c r="O71" i="70"/>
  <c r="O65" i="70"/>
  <c r="O53" i="70"/>
  <c r="O49" i="70"/>
  <c r="O47" i="70"/>
  <c r="O45" i="70"/>
  <c r="O43" i="70"/>
  <c r="O31" i="70"/>
  <c r="D18" i="13"/>
  <c r="B18" i="13" s="1"/>
  <c r="O87" i="70"/>
  <c r="O70" i="3"/>
  <c r="O63" i="20"/>
  <c r="O58" i="21"/>
  <c r="O34" i="21"/>
  <c r="O70" i="25"/>
  <c r="O68" i="25"/>
  <c r="O64" i="25"/>
  <c r="O62" i="25"/>
  <c r="O60" i="25"/>
  <c r="O62" i="26"/>
  <c r="O53" i="27"/>
  <c r="O41" i="27"/>
  <c r="O37" i="27"/>
  <c r="O33" i="27"/>
  <c r="O56" i="28"/>
  <c r="O54" i="28"/>
  <c r="O42" i="28"/>
  <c r="O38" i="28"/>
  <c r="O32" i="28"/>
  <c r="O71" i="29"/>
  <c r="O65" i="29"/>
  <c r="O63" i="29"/>
  <c r="O61" i="29"/>
  <c r="O59" i="29"/>
  <c r="O71" i="32"/>
  <c r="O66" i="33"/>
  <c r="O60" i="33"/>
  <c r="O69" i="34"/>
  <c r="O67" i="34"/>
  <c r="O65" i="34"/>
  <c r="O63" i="34"/>
  <c r="O61" i="34"/>
  <c r="O39" i="35"/>
  <c r="O37" i="35"/>
  <c r="O31" i="35"/>
  <c r="O25" i="35"/>
  <c r="O62" i="39"/>
  <c r="O65" i="41"/>
  <c r="O59" i="41"/>
  <c r="O58" i="42"/>
  <c r="O42" i="42"/>
  <c r="O28" i="42"/>
  <c r="O58" i="43"/>
  <c r="O54" i="43"/>
  <c r="O44" i="43"/>
  <c r="O40" i="43"/>
  <c r="O36" i="43"/>
  <c r="O32" i="43"/>
  <c r="O30" i="43"/>
  <c r="O28" i="43"/>
  <c r="O58" i="44"/>
  <c r="O71" i="53"/>
  <c r="O63" i="53"/>
  <c r="O72" i="54"/>
  <c r="O68" i="54"/>
  <c r="O66" i="54"/>
  <c r="O62" i="54"/>
  <c r="O60" i="54"/>
  <c r="O43" i="58"/>
  <c r="O70" i="59"/>
  <c r="O64" i="59"/>
  <c r="O62" i="59"/>
  <c r="O60" i="59"/>
  <c r="O57" i="61"/>
  <c r="O49" i="61"/>
  <c r="O45" i="61"/>
  <c r="O43" i="61"/>
  <c r="O41" i="61"/>
  <c r="O31" i="61"/>
  <c r="O25" i="61"/>
  <c r="O56" i="62"/>
  <c r="O48" i="62"/>
  <c r="O42" i="62"/>
  <c r="O40" i="62"/>
  <c r="O38" i="62"/>
  <c r="O34" i="62"/>
  <c r="O30" i="62"/>
  <c r="O26" i="62"/>
  <c r="O67" i="60"/>
  <c r="O61" i="60"/>
  <c r="O59" i="17"/>
  <c r="O47" i="28"/>
  <c r="O45" i="28"/>
  <c r="O69" i="33"/>
  <c r="O65" i="33"/>
  <c r="O59" i="33"/>
  <c r="O57" i="44"/>
  <c r="O55" i="44"/>
  <c r="O53" i="44"/>
  <c r="O51" i="44"/>
  <c r="O37" i="44"/>
  <c r="O31" i="44"/>
  <c r="O29" i="44"/>
  <c r="O27" i="44"/>
  <c r="O71" i="46"/>
  <c r="O69" i="46"/>
  <c r="O67" i="46"/>
  <c r="O65" i="46"/>
  <c r="O63" i="46"/>
  <c r="O61" i="46"/>
  <c r="O72" i="53"/>
  <c r="O70" i="53"/>
  <c r="O68" i="53"/>
  <c r="O66" i="53"/>
  <c r="O64" i="53"/>
  <c r="O62" i="53"/>
  <c r="O60" i="53"/>
  <c r="O59" i="65"/>
  <c r="O57" i="65"/>
  <c r="O53" i="65"/>
  <c r="O47" i="65"/>
  <c r="O43" i="65"/>
  <c r="O37" i="65"/>
  <c r="O31" i="65"/>
  <c r="O29" i="65"/>
  <c r="O25" i="65"/>
  <c r="O23" i="65"/>
  <c r="O65" i="61"/>
  <c r="O63" i="61"/>
  <c r="O61" i="61"/>
  <c r="O59" i="61"/>
  <c r="O72" i="62"/>
  <c r="O66" i="62"/>
  <c r="O52" i="60"/>
  <c r="O44" i="60"/>
  <c r="O40" i="60"/>
  <c r="O38" i="60"/>
  <c r="O62" i="68"/>
  <c r="O69" i="20"/>
  <c r="O42" i="21"/>
  <c r="O54" i="22"/>
  <c r="O64" i="26"/>
  <c r="O51" i="27"/>
  <c r="O43" i="27"/>
  <c r="O39" i="27"/>
  <c r="O35" i="27"/>
  <c r="O52" i="28"/>
  <c r="O40" i="28"/>
  <c r="O34" i="28"/>
  <c r="O58" i="30"/>
  <c r="O56" i="30"/>
  <c r="O54" i="30"/>
  <c r="O52" i="30"/>
  <c r="O50" i="30"/>
  <c r="O46" i="30"/>
  <c r="O40" i="30"/>
  <c r="O36" i="30"/>
  <c r="O32" i="30"/>
  <c r="O69" i="32"/>
  <c r="O67" i="32"/>
  <c r="O61" i="32"/>
  <c r="O57" i="35"/>
  <c r="O87" i="68"/>
  <c r="O69" i="25"/>
  <c r="O67" i="25"/>
  <c r="O50" i="25"/>
  <c r="O44" i="25"/>
  <c r="O40" i="25"/>
  <c r="O22" i="25"/>
  <c r="O18" i="25"/>
  <c r="O52" i="26"/>
  <c r="O26" i="26"/>
  <c r="O24" i="26"/>
  <c r="O22" i="26"/>
  <c r="O72" i="27"/>
  <c r="O70" i="27"/>
  <c r="O68" i="27"/>
  <c r="O71" i="28"/>
  <c r="O69" i="28"/>
  <c r="O65" i="28"/>
  <c r="O63" i="28"/>
  <c r="O61" i="28"/>
  <c r="O59" i="28"/>
  <c r="O39" i="28"/>
  <c r="O53" i="29"/>
  <c r="O49" i="29"/>
  <c r="O43" i="29"/>
  <c r="O41" i="29"/>
  <c r="O39" i="29"/>
  <c r="O37" i="29"/>
  <c r="O35" i="29"/>
  <c r="O33" i="29"/>
  <c r="O31" i="29"/>
  <c r="O63" i="30"/>
  <c r="O53" i="31"/>
  <c r="O39" i="31"/>
  <c r="O56" i="33"/>
  <c r="O54" i="33"/>
  <c r="O34" i="33"/>
  <c r="O57" i="34"/>
  <c r="O55" i="34"/>
  <c r="O45" i="34"/>
  <c r="O41" i="34"/>
  <c r="O35" i="34"/>
  <c r="O33" i="34"/>
  <c r="O31" i="34"/>
  <c r="O29" i="34"/>
  <c r="O64" i="35"/>
  <c r="O57" i="41"/>
  <c r="O55" i="41"/>
  <c r="O51" i="41"/>
  <c r="O47" i="41"/>
  <c r="O45" i="41"/>
  <c r="O41" i="41"/>
  <c r="O37" i="41"/>
  <c r="O31" i="41"/>
  <c r="O61" i="42"/>
  <c r="O69" i="44"/>
  <c r="O67" i="44"/>
  <c r="O44" i="45"/>
  <c r="O42" i="45"/>
  <c r="O26" i="45"/>
  <c r="O32" i="46"/>
  <c r="O30" i="46"/>
  <c r="O87" i="87"/>
  <c r="O33" i="24"/>
  <c r="O41" i="25"/>
  <c r="O39" i="25"/>
  <c r="O37" i="25"/>
  <c r="O35" i="25"/>
  <c r="O33" i="25"/>
  <c r="O31" i="25"/>
  <c r="O69" i="27"/>
  <c r="O52" i="31"/>
  <c r="O58" i="34"/>
  <c r="O56" i="34"/>
  <c r="O52" i="34"/>
  <c r="O50" i="34"/>
  <c r="O56" i="41"/>
  <c r="O50" i="41"/>
  <c r="O48" i="41"/>
  <c r="O46" i="41"/>
  <c r="O44" i="41"/>
  <c r="O42" i="41"/>
  <c r="O38" i="41"/>
  <c r="O34" i="41"/>
  <c r="O30" i="41"/>
  <c r="O28" i="41"/>
  <c r="O70" i="43"/>
  <c r="O66" i="43"/>
  <c r="O62" i="43"/>
  <c r="O60" i="43"/>
  <c r="O54" i="53"/>
  <c r="O48" i="53"/>
  <c r="O42" i="53"/>
  <c r="O32" i="53"/>
  <c r="O28" i="53"/>
  <c r="O26" i="53"/>
  <c r="O48" i="44"/>
  <c r="O44" i="44"/>
  <c r="O40" i="44"/>
  <c r="O64" i="64"/>
  <c r="O42" i="64"/>
  <c r="O40" i="64"/>
  <c r="O38" i="64"/>
  <c r="O36" i="64"/>
  <c r="O34" i="64"/>
  <c r="O32" i="64"/>
  <c r="O30" i="64"/>
  <c r="O26" i="64"/>
  <c r="O24" i="64"/>
  <c r="O71" i="66"/>
  <c r="O67" i="66"/>
  <c r="O63" i="66"/>
  <c r="O59" i="66"/>
  <c r="O57" i="66"/>
  <c r="O55" i="66"/>
  <c r="O51" i="66"/>
  <c r="O62" i="78"/>
  <c r="O52" i="78"/>
  <c r="O46" i="78"/>
  <c r="O44" i="78"/>
  <c r="O42" i="78"/>
  <c r="O40" i="78"/>
  <c r="O38" i="78"/>
  <c r="O32" i="78"/>
  <c r="O28" i="78"/>
  <c r="O26" i="78"/>
  <c r="O24" i="78"/>
  <c r="O69" i="88"/>
  <c r="O65" i="88"/>
  <c r="O63" i="88"/>
  <c r="O59" i="88"/>
  <c r="O57" i="88"/>
  <c r="O55" i="88"/>
  <c r="O53" i="88"/>
  <c r="O51" i="88"/>
  <c r="O49" i="88"/>
  <c r="O47" i="88"/>
  <c r="O45" i="88"/>
  <c r="O43" i="88"/>
  <c r="O41" i="88"/>
  <c r="O39" i="88"/>
  <c r="O35" i="88"/>
  <c r="O33" i="88"/>
  <c r="O31" i="88"/>
  <c r="O29" i="88"/>
  <c r="O45" i="95"/>
  <c r="O22" i="99"/>
  <c r="O24" i="99"/>
  <c r="O30" i="99"/>
  <c r="O32" i="99"/>
  <c r="O34" i="99"/>
  <c r="O38" i="99"/>
  <c r="O48" i="99"/>
  <c r="O52" i="99"/>
  <c r="O54" i="99"/>
  <c r="O58" i="99"/>
  <c r="O60" i="99"/>
  <c r="O62" i="99"/>
  <c r="O64" i="99"/>
  <c r="O66" i="99"/>
  <c r="O68" i="99"/>
  <c r="O70" i="99"/>
  <c r="O72" i="99"/>
  <c r="O38" i="100"/>
  <c r="O44" i="100"/>
  <c r="O46" i="100"/>
  <c r="O54" i="100"/>
  <c r="O72" i="100"/>
  <c r="O43" i="81"/>
  <c r="O29" i="81"/>
  <c r="O34" i="60"/>
  <c r="O26" i="60"/>
  <c r="O72" i="65"/>
  <c r="O70" i="65"/>
  <c r="O68" i="65"/>
  <c r="O64" i="65"/>
  <c r="O62" i="65"/>
  <c r="O60" i="65"/>
  <c r="O56" i="65"/>
  <c r="O54" i="65"/>
  <c r="O52" i="65"/>
  <c r="O50" i="65"/>
  <c r="O48" i="65"/>
  <c r="O46" i="65"/>
  <c r="O44" i="65"/>
  <c r="O40" i="65"/>
  <c r="O38" i="65"/>
  <c r="O36" i="65"/>
  <c r="O32" i="65"/>
  <c r="O28" i="65"/>
  <c r="O72" i="68"/>
  <c r="O68" i="68"/>
  <c r="O66" i="68"/>
  <c r="O64" i="68"/>
  <c r="O71" i="69"/>
  <c r="O67" i="69"/>
  <c r="O61" i="69"/>
  <c r="O51" i="69"/>
  <c r="O43" i="69"/>
  <c r="O41" i="69"/>
  <c r="O33" i="69"/>
  <c r="O71" i="76"/>
  <c r="O67" i="76"/>
  <c r="O63" i="76"/>
  <c r="O61" i="76"/>
  <c r="O57" i="76"/>
  <c r="O55" i="76"/>
  <c r="O53" i="76"/>
  <c r="O51" i="76"/>
  <c r="O49" i="76"/>
  <c r="O47" i="76"/>
  <c r="O43" i="76"/>
  <c r="O41" i="76"/>
  <c r="O37" i="76"/>
  <c r="O35" i="76"/>
  <c r="O31" i="76"/>
  <c r="O29" i="76"/>
  <c r="O27" i="76"/>
  <c r="O25" i="76"/>
  <c r="O23" i="76"/>
  <c r="O72" i="77"/>
  <c r="O70" i="77"/>
  <c r="O68" i="77"/>
  <c r="O66" i="77"/>
  <c r="O64" i="77"/>
  <c r="O62" i="77"/>
  <c r="O60" i="77"/>
  <c r="O58" i="77"/>
  <c r="O56" i="77"/>
  <c r="O54" i="77"/>
  <c r="O52" i="77"/>
  <c r="O50" i="77"/>
  <c r="O48" i="77"/>
  <c r="O46" i="77"/>
  <c r="O44" i="77"/>
  <c r="O42" i="77"/>
  <c r="O40" i="77"/>
  <c r="O38" i="77"/>
  <c r="O36" i="77"/>
  <c r="O34" i="77"/>
  <c r="O30" i="77"/>
  <c r="O69" i="89"/>
  <c r="O67" i="89"/>
  <c r="O61" i="89"/>
  <c r="O57" i="89"/>
  <c r="O55" i="89"/>
  <c r="O53" i="89"/>
  <c r="O51" i="89"/>
  <c r="O49" i="89"/>
  <c r="O47" i="89"/>
  <c r="O45" i="89"/>
  <c r="O41" i="89"/>
  <c r="O50" i="96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T14" i="36"/>
  <c r="F17" i="1"/>
  <c r="I10" i="101"/>
  <c r="I10" i="23"/>
  <c r="I10" i="67"/>
  <c r="A2" i="1"/>
  <c r="A2" i="2" s="1"/>
  <c r="O54" i="17"/>
  <c r="O52" i="17"/>
  <c r="O48" i="17"/>
  <c r="O53" i="19"/>
  <c r="O41" i="19"/>
  <c r="D92" i="41"/>
  <c r="B106" i="41" s="1"/>
  <c r="O87" i="96"/>
  <c r="O55" i="30"/>
  <c r="O51" i="30"/>
  <c r="O60" i="31"/>
  <c r="O57" i="42"/>
  <c r="O55" i="42"/>
  <c r="O53" i="42"/>
  <c r="O51" i="42"/>
  <c r="O49" i="42"/>
  <c r="O47" i="42"/>
  <c r="O45" i="42"/>
  <c r="O43" i="42"/>
  <c r="O41" i="42"/>
  <c r="O39" i="42"/>
  <c r="O31" i="42"/>
  <c r="P153" i="45"/>
  <c r="P149" i="45"/>
  <c r="P147" i="45"/>
  <c r="P143" i="45"/>
  <c r="P141" i="45"/>
  <c r="P139" i="45"/>
  <c r="P137" i="45"/>
  <c r="P133" i="45"/>
  <c r="P107" i="45"/>
  <c r="O87" i="66"/>
  <c r="I13" i="101"/>
  <c r="O65" i="17"/>
  <c r="O63" i="17"/>
  <c r="O61" i="17"/>
  <c r="O43" i="18"/>
  <c r="O72" i="19"/>
  <c r="O51" i="23"/>
  <c r="O47" i="23"/>
  <c r="O45" i="23"/>
  <c r="O41" i="23"/>
  <c r="O37" i="23"/>
  <c r="O35" i="23"/>
  <c r="O33" i="23"/>
  <c r="O31" i="23"/>
  <c r="O58" i="24"/>
  <c r="O54" i="24"/>
  <c r="O50" i="24"/>
  <c r="O48" i="24"/>
  <c r="O44" i="24"/>
  <c r="O40" i="24"/>
  <c r="O38" i="24"/>
  <c r="O53" i="26"/>
  <c r="O51" i="26"/>
  <c r="O47" i="26"/>
  <c r="O45" i="26"/>
  <c r="O41" i="26"/>
  <c r="O39" i="26"/>
  <c r="O35" i="26"/>
  <c r="O31" i="26"/>
  <c r="O29" i="26"/>
  <c r="O32" i="32"/>
  <c r="O53" i="33"/>
  <c r="O51" i="33"/>
  <c r="O65" i="35"/>
  <c r="O61" i="35"/>
  <c r="O55" i="35"/>
  <c r="O53" i="35"/>
  <c r="O47" i="35"/>
  <c r="O45" i="35"/>
  <c r="O43" i="35"/>
  <c r="O35" i="35"/>
  <c r="O29" i="35"/>
  <c r="O27" i="35"/>
  <c r="O70" i="44"/>
  <c r="O68" i="44"/>
  <c r="P124" i="45"/>
  <c r="P120" i="45"/>
  <c r="P118" i="45"/>
  <c r="P114" i="45"/>
  <c r="O72" i="45"/>
  <c r="O68" i="45"/>
  <c r="O64" i="45"/>
  <c r="O62" i="45"/>
  <c r="O60" i="45"/>
  <c r="O55" i="45"/>
  <c r="O53" i="45"/>
  <c r="O51" i="45"/>
  <c r="O49" i="45"/>
  <c r="O39" i="45"/>
  <c r="O35" i="45"/>
  <c r="O33" i="45"/>
  <c r="O31" i="45"/>
  <c r="O29" i="45"/>
  <c r="P144" i="53"/>
  <c r="P142" i="53"/>
  <c r="P138" i="53"/>
  <c r="P136" i="53"/>
  <c r="P126" i="53"/>
  <c r="P114" i="53"/>
  <c r="O52" i="18"/>
  <c r="O38" i="18"/>
  <c r="O36" i="18"/>
  <c r="O32" i="18"/>
  <c r="O30" i="18"/>
  <c r="O64" i="20"/>
  <c r="O55" i="22"/>
  <c r="O53" i="22"/>
  <c r="O47" i="22"/>
  <c r="O39" i="22"/>
  <c r="O33" i="22"/>
  <c r="O29" i="22"/>
  <c r="O42" i="25"/>
  <c r="O38" i="25"/>
  <c r="O36" i="25"/>
  <c r="O30" i="25"/>
  <c r="O26" i="25"/>
  <c r="O24" i="25"/>
  <c r="O54" i="26"/>
  <c r="O48" i="26"/>
  <c r="O46" i="26"/>
  <c r="O44" i="26"/>
  <c r="O42" i="26"/>
  <c r="O40" i="26"/>
  <c r="O34" i="26"/>
  <c r="O71" i="30"/>
  <c r="O57" i="31"/>
  <c r="O41" i="32"/>
  <c r="P141" i="33"/>
  <c r="O42" i="33"/>
  <c r="O38" i="33"/>
  <c r="O28" i="33"/>
  <c r="O24" i="33"/>
  <c r="O70" i="35"/>
  <c r="O42" i="39"/>
  <c r="O36" i="39"/>
  <c r="O32" i="39"/>
  <c r="O30" i="39"/>
  <c r="P117" i="41"/>
  <c r="P109" i="41"/>
  <c r="P107" i="41"/>
  <c r="P126" i="44"/>
  <c r="O58" i="46"/>
  <c r="O56" i="46"/>
  <c r="O42" i="46"/>
  <c r="O40" i="46"/>
  <c r="P152" i="54"/>
  <c r="P148" i="54"/>
  <c r="P144" i="54"/>
  <c r="P140" i="54"/>
  <c r="P136" i="54"/>
  <c r="P134" i="54"/>
  <c r="P132" i="54"/>
  <c r="P126" i="54"/>
  <c r="P124" i="54"/>
  <c r="P122" i="54"/>
  <c r="P114" i="54"/>
  <c r="P112" i="54"/>
  <c r="O63" i="55"/>
  <c r="O58" i="57"/>
  <c r="O56" i="57"/>
  <c r="O50" i="57"/>
  <c r="O48" i="57"/>
  <c r="O44" i="57"/>
  <c r="O42" i="57"/>
  <c r="O38" i="57"/>
  <c r="O34" i="57"/>
  <c r="O30" i="57"/>
  <c r="O26" i="57"/>
  <c r="O72" i="63"/>
  <c r="O68" i="63"/>
  <c r="O64" i="63"/>
  <c r="O62" i="63"/>
  <c r="O36" i="62"/>
  <c r="O71" i="64"/>
  <c r="O69" i="64"/>
  <c r="O67" i="64"/>
  <c r="O63" i="64"/>
  <c r="O45" i="64"/>
  <c r="O39" i="64"/>
  <c r="O29" i="64"/>
  <c r="O33" i="70"/>
  <c r="O43" i="71"/>
  <c r="O58" i="74"/>
  <c r="O62" i="95"/>
  <c r="O52" i="95"/>
  <c r="O46" i="95"/>
  <c r="O44" i="95"/>
  <c r="O42" i="95"/>
  <c r="O32" i="95"/>
  <c r="O26" i="95"/>
  <c r="O22" i="95"/>
  <c r="P99" i="99"/>
  <c r="P103" i="99"/>
  <c r="P105" i="99"/>
  <c r="P107" i="99"/>
  <c r="P115" i="99"/>
  <c r="P117" i="99"/>
  <c r="P121" i="99"/>
  <c r="P103" i="100"/>
  <c r="P117" i="100"/>
  <c r="P119" i="100"/>
  <c r="P123" i="100"/>
  <c r="O41" i="66"/>
  <c r="O25" i="66"/>
  <c r="O23" i="66"/>
  <c r="O71" i="90"/>
  <c r="O69" i="90"/>
  <c r="O65" i="90"/>
  <c r="O61" i="90"/>
  <c r="O59" i="90"/>
  <c r="O55" i="90"/>
  <c r="O51" i="90"/>
  <c r="O49" i="90"/>
  <c r="O47" i="90"/>
  <c r="O45" i="90"/>
  <c r="O43" i="90"/>
  <c r="O39" i="90"/>
  <c r="O37" i="90"/>
  <c r="O33" i="90"/>
  <c r="O31" i="90"/>
  <c r="O29" i="90"/>
  <c r="O27" i="90"/>
  <c r="O25" i="90"/>
  <c r="O23" i="90"/>
  <c r="O21" i="90"/>
  <c r="O71" i="91"/>
  <c r="O69" i="91"/>
  <c r="O65" i="91"/>
  <c r="O63" i="91"/>
  <c r="O61" i="91"/>
  <c r="O49" i="91"/>
  <c r="O47" i="91"/>
  <c r="O45" i="91"/>
  <c r="O35" i="91"/>
  <c r="O33" i="91"/>
  <c r="O31" i="91"/>
  <c r="O29" i="91"/>
  <c r="O27" i="91"/>
  <c r="O25" i="91"/>
  <c r="O21" i="91"/>
  <c r="P122" i="98"/>
  <c r="P118" i="98"/>
  <c r="P114" i="98"/>
  <c r="P127" i="13"/>
  <c r="P123" i="13"/>
  <c r="P121" i="13"/>
  <c r="P119" i="13"/>
  <c r="P117" i="13"/>
  <c r="P115" i="13"/>
  <c r="P113" i="13"/>
  <c r="P111" i="13"/>
  <c r="P109" i="13"/>
  <c r="P107" i="13"/>
  <c r="P101" i="13"/>
  <c r="P99" i="13"/>
  <c r="O55" i="53"/>
  <c r="O51" i="53"/>
  <c r="O43" i="53"/>
  <c r="O41" i="53"/>
  <c r="O33" i="53"/>
  <c r="O31" i="53"/>
  <c r="O29" i="53"/>
  <c r="O25" i="53"/>
  <c r="P151" i="54"/>
  <c r="P149" i="54"/>
  <c r="P145" i="54"/>
  <c r="P143" i="54"/>
  <c r="P141" i="54"/>
  <c r="P139" i="54"/>
  <c r="P137" i="54"/>
  <c r="P135" i="54"/>
  <c r="P133" i="54"/>
  <c r="P129" i="54"/>
  <c r="P123" i="54"/>
  <c r="P121" i="54"/>
  <c r="P119" i="54"/>
  <c r="P115" i="54"/>
  <c r="P113" i="54"/>
  <c r="P109" i="54"/>
  <c r="P105" i="54"/>
  <c r="O71" i="54"/>
  <c r="O69" i="54"/>
  <c r="O67" i="54"/>
  <c r="O65" i="54"/>
  <c r="O63" i="54"/>
  <c r="O61" i="54"/>
  <c r="O59" i="54"/>
  <c r="O58" i="54"/>
  <c r="O56" i="54"/>
  <c r="O44" i="54"/>
  <c r="O42" i="54"/>
  <c r="O40" i="54"/>
  <c r="O38" i="54"/>
  <c r="O36" i="54"/>
  <c r="O34" i="54"/>
  <c r="O32" i="54"/>
  <c r="O30" i="54"/>
  <c r="P144" i="56"/>
  <c r="P112" i="56"/>
  <c r="O35" i="63"/>
  <c r="O33" i="63"/>
  <c r="O31" i="63"/>
  <c r="O29" i="63"/>
  <c r="O27" i="63"/>
  <c r="O72" i="70"/>
  <c r="O70" i="70"/>
  <c r="O68" i="70"/>
  <c r="O66" i="70"/>
  <c r="O62" i="70"/>
  <c r="O56" i="70"/>
  <c r="O50" i="70"/>
  <c r="O46" i="70"/>
  <c r="O34" i="70"/>
  <c r="O72" i="91"/>
  <c r="O70" i="91"/>
  <c r="O68" i="91"/>
  <c r="O66" i="91"/>
  <c r="O60" i="91"/>
  <c r="O58" i="91"/>
  <c r="O56" i="91"/>
  <c r="O54" i="91"/>
  <c r="O52" i="91"/>
  <c r="O48" i="91"/>
  <c r="O40" i="91"/>
  <c r="O36" i="91"/>
  <c r="O34" i="91"/>
  <c r="O32" i="91"/>
  <c r="O28" i="91"/>
  <c r="O26" i="91"/>
  <c r="O24" i="91"/>
  <c r="O22" i="91"/>
  <c r="O46" i="98"/>
  <c r="O42" i="98"/>
  <c r="O38" i="98"/>
  <c r="O30" i="98"/>
  <c r="O26" i="98"/>
  <c r="O22" i="98"/>
  <c r="O58" i="100"/>
  <c r="P110" i="97"/>
  <c r="P129" i="97"/>
  <c r="P127" i="97"/>
  <c r="P123" i="97"/>
  <c r="P113" i="97"/>
  <c r="P105" i="97"/>
  <c r="P101" i="97"/>
  <c r="O17" i="97"/>
  <c r="O70" i="97"/>
  <c r="P130" i="96"/>
  <c r="P124" i="96"/>
  <c r="P120" i="96"/>
  <c r="P118" i="96"/>
  <c r="P116" i="96"/>
  <c r="P110" i="96"/>
  <c r="P108" i="96"/>
  <c r="P104" i="96"/>
  <c r="P100" i="96"/>
  <c r="P129" i="96"/>
  <c r="P127" i="96"/>
  <c r="P125" i="96"/>
  <c r="P121" i="96"/>
  <c r="P119" i="96"/>
  <c r="P113" i="96"/>
  <c r="P111" i="96"/>
  <c r="P109" i="96"/>
  <c r="P107" i="96"/>
  <c r="P105" i="96"/>
  <c r="P103" i="96"/>
  <c r="P101" i="96"/>
  <c r="P124" i="95"/>
  <c r="P122" i="95"/>
  <c r="P118" i="95"/>
  <c r="P129" i="95"/>
  <c r="P127" i="95"/>
  <c r="P125" i="95"/>
  <c r="P117" i="95"/>
  <c r="P111" i="95"/>
  <c r="P109" i="95"/>
  <c r="P107" i="95"/>
  <c r="P105" i="95"/>
  <c r="P103" i="95"/>
  <c r="P101" i="95"/>
  <c r="O72" i="95"/>
  <c r="O70" i="95"/>
  <c r="O64" i="95"/>
  <c r="O60" i="95"/>
  <c r="O40" i="95"/>
  <c r="O38" i="95"/>
  <c r="O34" i="95"/>
  <c r="O20" i="95"/>
  <c r="O51" i="92"/>
  <c r="O49" i="92"/>
  <c r="O50" i="92"/>
  <c r="O48" i="92"/>
  <c r="O46" i="92"/>
  <c r="O44" i="92"/>
  <c r="O42" i="92"/>
  <c r="O40" i="92"/>
  <c r="O18" i="92"/>
  <c r="O18" i="91"/>
  <c r="N87" i="90"/>
  <c r="O87" i="90" s="1"/>
  <c r="O29" i="89"/>
  <c r="O27" i="89"/>
  <c r="O25" i="89"/>
  <c r="O23" i="89"/>
  <c r="O18" i="87"/>
  <c r="P128" i="86"/>
  <c r="P124" i="86"/>
  <c r="P120" i="86"/>
  <c r="P116" i="86"/>
  <c r="P112" i="86"/>
  <c r="P110" i="86"/>
  <c r="P108" i="86"/>
  <c r="P106" i="86"/>
  <c r="P104" i="86"/>
  <c r="O19" i="86"/>
  <c r="O49" i="86"/>
  <c r="O39" i="86"/>
  <c r="O42" i="86"/>
  <c r="O38" i="86"/>
  <c r="O36" i="86"/>
  <c r="O34" i="86"/>
  <c r="O32" i="86"/>
  <c r="O30" i="86"/>
  <c r="O28" i="86"/>
  <c r="O24" i="86"/>
  <c r="O22" i="86"/>
  <c r="O18" i="85"/>
  <c r="P130" i="84"/>
  <c r="P128" i="84"/>
  <c r="P126" i="84"/>
  <c r="P124" i="84"/>
  <c r="P122" i="84"/>
  <c r="P120" i="84"/>
  <c r="P118" i="84"/>
  <c r="P114" i="84"/>
  <c r="P112" i="84"/>
  <c r="P108" i="84"/>
  <c r="P100" i="84"/>
  <c r="O72" i="84"/>
  <c r="O70" i="84"/>
  <c r="O68" i="84"/>
  <c r="O66" i="84"/>
  <c r="O60" i="84"/>
  <c r="O58" i="84"/>
  <c r="O56" i="84"/>
  <c r="O54" i="84"/>
  <c r="O52" i="84"/>
  <c r="O50" i="84"/>
  <c r="O48" i="84"/>
  <c r="O46" i="84"/>
  <c r="O44" i="84"/>
  <c r="O40" i="84"/>
  <c r="O38" i="84"/>
  <c r="O34" i="84"/>
  <c r="O32" i="84"/>
  <c r="O30" i="84"/>
  <c r="O28" i="84"/>
  <c r="O26" i="84"/>
  <c r="O24" i="84"/>
  <c r="O22" i="84"/>
  <c r="P119" i="83"/>
  <c r="P130" i="83"/>
  <c r="P128" i="83"/>
  <c r="P126" i="83"/>
  <c r="P124" i="83"/>
  <c r="P122" i="83"/>
  <c r="P120" i="83"/>
  <c r="P118" i="83"/>
  <c r="P116" i="83"/>
  <c r="P114" i="83"/>
  <c r="P112" i="83"/>
  <c r="P108" i="83"/>
  <c r="P106" i="83"/>
  <c r="P104" i="83"/>
  <c r="P102" i="83"/>
  <c r="O72" i="83"/>
  <c r="O70" i="83"/>
  <c r="O68" i="83"/>
  <c r="O66" i="83"/>
  <c r="O52" i="83"/>
  <c r="O50" i="83"/>
  <c r="O48" i="83"/>
  <c r="O28" i="83"/>
  <c r="O22" i="83"/>
  <c r="O17" i="83"/>
  <c r="P129" i="82"/>
  <c r="P123" i="82"/>
  <c r="P121" i="82"/>
  <c r="P115" i="82"/>
  <c r="P111" i="82"/>
  <c r="P129" i="81"/>
  <c r="P101" i="81"/>
  <c r="O72" i="81"/>
  <c r="O70" i="81"/>
  <c r="O62" i="81"/>
  <c r="O52" i="81"/>
  <c r="O50" i="81"/>
  <c r="O48" i="81"/>
  <c r="O46" i="81"/>
  <c r="O44" i="81"/>
  <c r="O42" i="81"/>
  <c r="O40" i="81"/>
  <c r="O38" i="81"/>
  <c r="O36" i="81"/>
  <c r="O34" i="81"/>
  <c r="O30" i="81"/>
  <c r="O28" i="81"/>
  <c r="O22" i="81"/>
  <c r="O19" i="80"/>
  <c r="O20" i="77"/>
  <c r="O71" i="77"/>
  <c r="O69" i="77"/>
  <c r="O63" i="77"/>
  <c r="O61" i="77"/>
  <c r="O41" i="77"/>
  <c r="O39" i="77"/>
  <c r="O37" i="77"/>
  <c r="O33" i="77"/>
  <c r="O31" i="77"/>
  <c r="O25" i="77"/>
  <c r="O68" i="76"/>
  <c r="O66" i="76"/>
  <c r="O58" i="76"/>
  <c r="O56" i="76"/>
  <c r="O48" i="76"/>
  <c r="O44" i="76"/>
  <c r="O40" i="76"/>
  <c r="O38" i="76"/>
  <c r="O36" i="76"/>
  <c r="O34" i="76"/>
  <c r="O32" i="76"/>
  <c r="O24" i="76"/>
  <c r="O25" i="75"/>
  <c r="P121" i="74"/>
  <c r="O65" i="74"/>
  <c r="O61" i="74"/>
  <c r="O57" i="74"/>
  <c r="O53" i="74"/>
  <c r="O49" i="74"/>
  <c r="O41" i="74"/>
  <c r="O31" i="74"/>
  <c r="O27" i="74"/>
  <c r="N87" i="74"/>
  <c r="O72" i="74"/>
  <c r="O70" i="74"/>
  <c r="O68" i="74"/>
  <c r="O64" i="74"/>
  <c r="O62" i="74"/>
  <c r="O60" i="74"/>
  <c r="O56" i="74"/>
  <c r="O54" i="74"/>
  <c r="O52" i="74"/>
  <c r="O50" i="74"/>
  <c r="O48" i="74"/>
  <c r="O44" i="74"/>
  <c r="O42" i="74"/>
  <c r="O40" i="74"/>
  <c r="O36" i="74"/>
  <c r="O34" i="74"/>
  <c r="O23" i="74"/>
  <c r="O69" i="74"/>
  <c r="O67" i="74"/>
  <c r="O63" i="74"/>
  <c r="O55" i="74"/>
  <c r="O47" i="74"/>
  <c r="O45" i="74"/>
  <c r="O43" i="74"/>
  <c r="O37" i="74"/>
  <c r="O29" i="74"/>
  <c r="O18" i="74"/>
  <c r="O66" i="74"/>
  <c r="O32" i="74"/>
  <c r="O25" i="73"/>
  <c r="O72" i="73"/>
  <c r="O70" i="73"/>
  <c r="O66" i="73"/>
  <c r="O64" i="73"/>
  <c r="O62" i="73"/>
  <c r="O60" i="73"/>
  <c r="O58" i="73"/>
  <c r="O52" i="73"/>
  <c r="O50" i="73"/>
  <c r="O44" i="73"/>
  <c r="O42" i="73"/>
  <c r="O38" i="73"/>
  <c r="O36" i="73"/>
  <c r="O34" i="73"/>
  <c r="O32" i="73"/>
  <c r="O22" i="72"/>
  <c r="O34" i="71"/>
  <c r="O67" i="71"/>
  <c r="O18" i="71"/>
  <c r="O26" i="70"/>
  <c r="O17" i="70"/>
  <c r="O23" i="70"/>
  <c r="O27" i="70"/>
  <c r="O18" i="70"/>
  <c r="O48" i="69"/>
  <c r="P119" i="68"/>
  <c r="P113" i="68"/>
  <c r="P105" i="68"/>
  <c r="O61" i="68"/>
  <c r="O59" i="68"/>
  <c r="O57" i="68"/>
  <c r="O72" i="67"/>
  <c r="O70" i="67"/>
  <c r="O62" i="67"/>
  <c r="O58" i="67"/>
  <c r="O56" i="67"/>
  <c r="O52" i="67"/>
  <c r="O50" i="67"/>
  <c r="O46" i="67"/>
  <c r="O44" i="67"/>
  <c r="O42" i="67"/>
  <c r="O40" i="67"/>
  <c r="O38" i="67"/>
  <c r="O34" i="67"/>
  <c r="O30" i="67"/>
  <c r="O28" i="67"/>
  <c r="O26" i="67"/>
  <c r="O24" i="67"/>
  <c r="O21" i="66"/>
  <c r="O41" i="65"/>
  <c r="O21" i="64"/>
  <c r="O51" i="64"/>
  <c r="O47" i="64"/>
  <c r="O22" i="60"/>
  <c r="O57" i="60"/>
  <c r="O55" i="60"/>
  <c r="O49" i="60"/>
  <c r="O43" i="60"/>
  <c r="O41" i="60"/>
  <c r="O37" i="60"/>
  <c r="O33" i="60"/>
  <c r="O29" i="60"/>
  <c r="O22" i="62"/>
  <c r="O62" i="62"/>
  <c r="O17" i="62"/>
  <c r="O36" i="63"/>
  <c r="O28" i="63"/>
  <c r="O26" i="63"/>
  <c r="O24" i="63"/>
  <c r="O67" i="61"/>
  <c r="O56" i="61"/>
  <c r="O54" i="61"/>
  <c r="O52" i="61"/>
  <c r="O50" i="61"/>
  <c r="O48" i="61"/>
  <c r="O36" i="61"/>
  <c r="O34" i="61"/>
  <c r="O30" i="61"/>
  <c r="O28" i="61"/>
  <c r="O26" i="61"/>
  <c r="O24" i="61"/>
  <c r="O22" i="58"/>
  <c r="O53" i="58"/>
  <c r="O49" i="58"/>
  <c r="O45" i="58"/>
  <c r="O41" i="58"/>
  <c r="O35" i="58"/>
  <c r="O33" i="58"/>
  <c r="O25" i="58"/>
  <c r="O23" i="57"/>
  <c r="O18" i="56"/>
  <c r="O72" i="56"/>
  <c r="O70" i="56"/>
  <c r="O64" i="56"/>
  <c r="O23" i="56"/>
  <c r="O51" i="55"/>
  <c r="O49" i="55"/>
  <c r="O45" i="55"/>
  <c r="O35" i="55"/>
  <c r="O33" i="55"/>
  <c r="O29" i="55"/>
  <c r="O27" i="55"/>
  <c r="O25" i="55"/>
  <c r="O68" i="46"/>
  <c r="O66" i="46"/>
  <c r="O64" i="46"/>
  <c r="O60" i="46"/>
  <c r="O21" i="46"/>
  <c r="O22" i="45"/>
  <c r="O21" i="45"/>
  <c r="O17" i="45"/>
  <c r="O65" i="44"/>
  <c r="O61" i="44"/>
  <c r="O59" i="44"/>
  <c r="O20" i="44"/>
  <c r="O64" i="44"/>
  <c r="O60" i="44"/>
  <c r="O71" i="43"/>
  <c r="O69" i="43"/>
  <c r="O65" i="43"/>
  <c r="O63" i="43"/>
  <c r="O57" i="43"/>
  <c r="O55" i="43"/>
  <c r="O53" i="43"/>
  <c r="O51" i="43"/>
  <c r="O49" i="43"/>
  <c r="O43" i="43"/>
  <c r="O41" i="43"/>
  <c r="O39" i="43"/>
  <c r="O37" i="43"/>
  <c r="O35" i="43"/>
  <c r="O31" i="43"/>
  <c r="O29" i="43"/>
  <c r="O27" i="43"/>
  <c r="O18" i="43"/>
  <c r="O72" i="42"/>
  <c r="O70" i="42"/>
  <c r="O66" i="42"/>
  <c r="O62" i="42"/>
  <c r="O60" i="42"/>
  <c r="O25" i="42"/>
  <c r="O72" i="41"/>
  <c r="O68" i="41"/>
  <c r="O66" i="41"/>
  <c r="O20" i="39"/>
  <c r="O46" i="34"/>
  <c r="O44" i="34"/>
  <c r="O42" i="34"/>
  <c r="O32" i="34"/>
  <c r="O30" i="34"/>
  <c r="O18" i="34"/>
  <c r="O53" i="32"/>
  <c r="O33" i="32"/>
  <c r="O29" i="32"/>
  <c r="O54" i="32"/>
  <c r="O48" i="32"/>
  <c r="O30" i="32"/>
  <c r="O72" i="31"/>
  <c r="O62" i="31"/>
  <c r="O18" i="31"/>
  <c r="O72" i="30"/>
  <c r="O68" i="30"/>
  <c r="O62" i="30"/>
  <c r="O60" i="30"/>
  <c r="O25" i="30"/>
  <c r="O26" i="28"/>
  <c r="O27" i="28"/>
  <c r="O25" i="28"/>
  <c r="O22" i="28"/>
  <c r="O19" i="28"/>
  <c r="O21" i="27"/>
  <c r="O17" i="27"/>
  <c r="O66" i="27"/>
  <c r="O64" i="27"/>
  <c r="O60" i="27"/>
  <c r="O46" i="27"/>
  <c r="O44" i="27"/>
  <c r="O42" i="27"/>
  <c r="O40" i="27"/>
  <c r="O38" i="27"/>
  <c r="O36" i="27"/>
  <c r="O34" i="27"/>
  <c r="O32" i="27"/>
  <c r="O30" i="27"/>
  <c r="O20" i="24"/>
  <c r="O24" i="24"/>
  <c r="O19" i="24"/>
  <c r="O52" i="23"/>
  <c r="O44" i="23"/>
  <c r="O42" i="23"/>
  <c r="O38" i="23"/>
  <c r="O34" i="23"/>
  <c r="O30" i="23"/>
  <c r="O19" i="23"/>
  <c r="O24" i="23"/>
  <c r="O21" i="21"/>
  <c r="O56" i="21"/>
  <c r="O54" i="21"/>
  <c r="O52" i="21"/>
  <c r="O50" i="21"/>
  <c r="O48" i="21"/>
  <c r="O46" i="21"/>
  <c r="O44" i="21"/>
  <c r="O38" i="21"/>
  <c r="O36" i="21"/>
  <c r="O32" i="21"/>
  <c r="O30" i="21"/>
  <c r="O28" i="21"/>
  <c r="O18" i="21"/>
  <c r="O19" i="20"/>
  <c r="O42" i="20"/>
  <c r="O40" i="20"/>
  <c r="O38" i="20"/>
  <c r="O59" i="20"/>
  <c r="O57" i="20"/>
  <c r="O53" i="20"/>
  <c r="O41" i="20"/>
  <c r="O31" i="20"/>
  <c r="O25" i="19"/>
  <c r="O21" i="19"/>
  <c r="O18" i="19"/>
  <c r="O17" i="19"/>
  <c r="O64" i="18"/>
  <c r="O22" i="18"/>
  <c r="P152" i="3"/>
  <c r="P150" i="3"/>
  <c r="P144" i="3"/>
  <c r="P142" i="3"/>
  <c r="P140" i="3"/>
  <c r="P138" i="3"/>
  <c r="P136" i="3"/>
  <c r="P134" i="3"/>
  <c r="P132" i="3"/>
  <c r="P130" i="3"/>
  <c r="P128" i="3"/>
  <c r="P126" i="3"/>
  <c r="P124" i="3"/>
  <c r="P122" i="3"/>
  <c r="P120" i="3"/>
  <c r="P118" i="3"/>
  <c r="P116" i="3"/>
  <c r="P114" i="3"/>
  <c r="P112" i="3"/>
  <c r="P110" i="3"/>
  <c r="P108" i="3"/>
  <c r="N87" i="18"/>
  <c r="M87" i="18"/>
  <c r="O87" i="18" s="1"/>
  <c r="L86" i="25"/>
  <c r="N87" i="25"/>
  <c r="O87" i="25" s="1"/>
  <c r="D95" i="42"/>
  <c r="D95" i="29"/>
  <c r="J96" i="29" s="1"/>
  <c r="E110" i="29" s="1"/>
  <c r="M87" i="73"/>
  <c r="O87" i="73" s="1"/>
  <c r="P111" i="100"/>
  <c r="M88" i="99"/>
  <c r="L86" i="99"/>
  <c r="D95" i="67"/>
  <c r="J96" i="67" s="1"/>
  <c r="P118" i="92"/>
  <c r="P124" i="97"/>
  <c r="P120" i="97"/>
  <c r="P114" i="97"/>
  <c r="P106" i="97"/>
  <c r="P102" i="97"/>
  <c r="P128" i="98"/>
  <c r="P115" i="100"/>
  <c r="L86" i="56"/>
  <c r="N88" i="99"/>
  <c r="M87" i="85"/>
  <c r="M87" i="91"/>
  <c r="L86" i="57"/>
  <c r="D95" i="75"/>
  <c r="J96" i="75" s="1"/>
  <c r="E102" i="75" s="1"/>
  <c r="N87" i="83"/>
  <c r="N87" i="27"/>
  <c r="M87" i="45"/>
  <c r="N87" i="88"/>
  <c r="N87" i="65"/>
  <c r="O87" i="65" s="1"/>
  <c r="F18" i="2"/>
  <c r="F19" i="2" s="1"/>
  <c r="P108" i="21"/>
  <c r="P143" i="28"/>
  <c r="P141" i="28"/>
  <c r="P139" i="28"/>
  <c r="P137" i="28"/>
  <c r="P133" i="28"/>
  <c r="P129" i="28"/>
  <c r="P127" i="28"/>
  <c r="P123" i="28"/>
  <c r="P115" i="28"/>
  <c r="P111" i="28"/>
  <c r="P152" i="30"/>
  <c r="P150" i="30"/>
  <c r="P144" i="30"/>
  <c r="P140" i="30"/>
  <c r="P118" i="30"/>
  <c r="P128" i="75"/>
  <c r="P126" i="75"/>
  <c r="D95" i="63"/>
  <c r="J96" i="63" s="1"/>
  <c r="D95" i="92"/>
  <c r="J96" i="92" s="1"/>
  <c r="D95" i="33"/>
  <c r="D95" i="85"/>
  <c r="J96" i="85" s="1"/>
  <c r="D95" i="20"/>
  <c r="J96" i="20" s="1"/>
  <c r="E108" i="20" s="1"/>
  <c r="D95" i="19"/>
  <c r="J96" i="19" s="1"/>
  <c r="D95" i="17"/>
  <c r="J96" i="17" s="1"/>
  <c r="E108" i="17" s="1"/>
  <c r="D95" i="31"/>
  <c r="M87" i="69"/>
  <c r="N87" i="69"/>
  <c r="L86" i="89"/>
  <c r="M87" i="89"/>
  <c r="D95" i="97"/>
  <c r="J96" i="97" s="1"/>
  <c r="N87" i="99"/>
  <c r="M87" i="98"/>
  <c r="D95" i="55"/>
  <c r="J96" i="55" s="1"/>
  <c r="E105" i="55" s="1"/>
  <c r="L86" i="69"/>
  <c r="N87" i="64"/>
  <c r="M87" i="57"/>
  <c r="L86" i="65"/>
  <c r="M87" i="24"/>
  <c r="N87" i="24"/>
  <c r="N87" i="31"/>
  <c r="M87" i="31"/>
  <c r="N87" i="77"/>
  <c r="O87" i="77" s="1"/>
  <c r="L86" i="77"/>
  <c r="M87" i="77"/>
  <c r="P129" i="85"/>
  <c r="P125" i="85"/>
  <c r="P123" i="85"/>
  <c r="P121" i="85"/>
  <c r="P117" i="85"/>
  <c r="P115" i="85"/>
  <c r="P113" i="85"/>
  <c r="P111" i="85"/>
  <c r="P109" i="85"/>
  <c r="P107" i="85"/>
  <c r="P101" i="85"/>
  <c r="P102" i="92"/>
  <c r="P126" i="97"/>
  <c r="P122" i="97"/>
  <c r="P118" i="97"/>
  <c r="P116" i="97"/>
  <c r="P112" i="97"/>
  <c r="P108" i="97"/>
  <c r="P104" i="97"/>
  <c r="P100" i="97"/>
  <c r="P130" i="98"/>
  <c r="P124" i="98"/>
  <c r="P120" i="98"/>
  <c r="P102" i="98"/>
  <c r="P125" i="99"/>
  <c r="P109" i="100"/>
  <c r="M87" i="88"/>
  <c r="D95" i="87"/>
  <c r="J96" i="87" s="1"/>
  <c r="D95" i="70"/>
  <c r="J96" i="70" s="1"/>
  <c r="E110" i="70" s="1"/>
  <c r="F110" i="70" s="1"/>
  <c r="D111" i="70" s="1"/>
  <c r="M87" i="27"/>
  <c r="D95" i="43"/>
  <c r="N87" i="13"/>
  <c r="O87" i="13" s="1"/>
  <c r="L86" i="83"/>
  <c r="L86" i="18"/>
  <c r="N87" i="98"/>
  <c r="D95" i="62"/>
  <c r="J96" i="62" s="1"/>
  <c r="E104" i="62" s="1"/>
  <c r="D95" i="60"/>
  <c r="J96" i="60" s="1"/>
  <c r="M87" i="99"/>
  <c r="M89" i="99" s="1"/>
  <c r="L86" i="31"/>
  <c r="N87" i="91"/>
  <c r="O87" i="33"/>
  <c r="L86" i="58"/>
  <c r="D95" i="66"/>
  <c r="J96" i="66" s="1"/>
  <c r="D95" i="35"/>
  <c r="D95" i="100"/>
  <c r="J96" i="100" s="1"/>
  <c r="E99" i="100" s="1"/>
  <c r="F99" i="100" s="1"/>
  <c r="M87" i="19"/>
  <c r="N87" i="82"/>
  <c r="O87" i="82" s="1"/>
  <c r="N87" i="76"/>
  <c r="O87" i="81"/>
  <c r="M87" i="64"/>
  <c r="L86" i="74"/>
  <c r="M87" i="74"/>
  <c r="N87" i="89"/>
  <c r="O87" i="89" s="1"/>
  <c r="J94" i="53"/>
  <c r="J95" i="53" s="1"/>
  <c r="J94" i="31"/>
  <c r="J95" i="31" s="1"/>
  <c r="J94" i="61"/>
  <c r="J95" i="61" s="1"/>
  <c r="J94" i="68"/>
  <c r="J95" i="68" s="1"/>
  <c r="J94" i="82"/>
  <c r="J95" i="82" s="1"/>
  <c r="J94" i="71"/>
  <c r="J95" i="71" s="1"/>
  <c r="J94" i="83"/>
  <c r="J95" i="83" s="1"/>
  <c r="J94" i="62"/>
  <c r="J95" i="62" s="1"/>
  <c r="J94" i="44"/>
  <c r="J95" i="44" s="1"/>
  <c r="J94" i="95"/>
  <c r="J95" i="95" s="1"/>
  <c r="J94" i="26"/>
  <c r="J95" i="26" s="1"/>
  <c r="J94" i="64"/>
  <c r="J95" i="64" s="1"/>
  <c r="J94" i="78"/>
  <c r="J95" i="78" s="1"/>
  <c r="J94" i="65"/>
  <c r="J95" i="65" s="1"/>
  <c r="J94" i="21"/>
  <c r="J95" i="21" s="1"/>
  <c r="J94" i="79"/>
  <c r="J95" i="79" s="1"/>
  <c r="J94" i="73"/>
  <c r="J95" i="73" s="1"/>
  <c r="J94" i="60"/>
  <c r="J95" i="60" s="1"/>
  <c r="J94" i="18"/>
  <c r="J95" i="18" s="1"/>
  <c r="J94" i="86"/>
  <c r="J95" i="86" s="1"/>
  <c r="J94" i="3"/>
  <c r="J95" i="3" s="1"/>
  <c r="J94" i="90"/>
  <c r="J95" i="90" s="1"/>
  <c r="J94" i="89"/>
  <c r="J95" i="89" s="1"/>
  <c r="J94" i="45"/>
  <c r="J95" i="45" s="1"/>
  <c r="J94" i="59"/>
  <c r="J95" i="59" s="1"/>
  <c r="P153" i="19"/>
  <c r="P151" i="19"/>
  <c r="P145" i="19"/>
  <c r="P143" i="19"/>
  <c r="P123" i="19"/>
  <c r="P115" i="19"/>
  <c r="P111" i="19"/>
  <c r="P109" i="19"/>
  <c r="P137" i="21"/>
  <c r="P154" i="23"/>
  <c r="P152" i="23"/>
  <c r="P150" i="23"/>
  <c r="P128" i="23"/>
  <c r="P124" i="23"/>
  <c r="P114" i="23"/>
  <c r="P112" i="23"/>
  <c r="P122" i="34"/>
  <c r="P120" i="41"/>
  <c r="P148" i="55"/>
  <c r="P123" i="64"/>
  <c r="P117" i="64"/>
  <c r="P107" i="64"/>
  <c r="P127" i="65"/>
  <c r="P123" i="65"/>
  <c r="P121" i="65"/>
  <c r="P119" i="65"/>
  <c r="P117" i="65"/>
  <c r="P130" i="70"/>
  <c r="P126" i="70"/>
  <c r="P116" i="70"/>
  <c r="P114" i="70"/>
  <c r="P129" i="77"/>
  <c r="P115" i="77"/>
  <c r="P109" i="77"/>
  <c r="P105" i="77"/>
  <c r="P124" i="81"/>
  <c r="P114" i="81"/>
  <c r="P110" i="81"/>
  <c r="P104" i="81"/>
  <c r="P130" i="91"/>
  <c r="P128" i="91"/>
  <c r="P126" i="91"/>
  <c r="P124" i="91"/>
  <c r="P122" i="91"/>
  <c r="P118" i="91"/>
  <c r="P116" i="91"/>
  <c r="P114" i="91"/>
  <c r="P112" i="91"/>
  <c r="P110" i="91"/>
  <c r="P108" i="91"/>
  <c r="P106" i="91"/>
  <c r="P100" i="91"/>
  <c r="M87" i="21"/>
  <c r="O87" i="21" s="1"/>
  <c r="N87" i="29"/>
  <c r="O87" i="29" s="1"/>
  <c r="M87" i="72"/>
  <c r="O87" i="72" s="1"/>
  <c r="P128" i="18"/>
  <c r="P122" i="18"/>
  <c r="P120" i="18"/>
  <c r="P118" i="18"/>
  <c r="P110" i="18"/>
  <c r="P154" i="20"/>
  <c r="P152" i="20"/>
  <c r="P150" i="20"/>
  <c r="P146" i="20"/>
  <c r="P144" i="20"/>
  <c r="P142" i="20"/>
  <c r="P140" i="20"/>
  <c r="P138" i="20"/>
  <c r="P134" i="20"/>
  <c r="P134" i="21"/>
  <c r="P132" i="21"/>
  <c r="P130" i="21"/>
  <c r="P128" i="21"/>
  <c r="P126" i="21"/>
  <c r="P124" i="21"/>
  <c r="P120" i="21"/>
  <c r="P118" i="21"/>
  <c r="P114" i="21"/>
  <c r="P151" i="23"/>
  <c r="P147" i="23"/>
  <c r="P143" i="23"/>
  <c r="P131" i="23"/>
  <c r="P123" i="23"/>
  <c r="P119" i="23"/>
  <c r="P117" i="23"/>
  <c r="P115" i="23"/>
  <c r="P151" i="25"/>
  <c r="P147" i="25"/>
  <c r="P145" i="25"/>
  <c r="P143" i="25"/>
  <c r="P139" i="25"/>
  <c r="P137" i="25"/>
  <c r="P135" i="25"/>
  <c r="P133" i="25"/>
  <c r="P127" i="25"/>
  <c r="P119" i="25"/>
  <c r="P117" i="25"/>
  <c r="P115" i="25"/>
  <c r="P113" i="25"/>
  <c r="P111" i="25"/>
  <c r="P109" i="25"/>
  <c r="P107" i="25"/>
  <c r="P150" i="29"/>
  <c r="P146" i="29"/>
  <c r="P142" i="29"/>
  <c r="P140" i="29"/>
  <c r="P138" i="29"/>
  <c r="P136" i="29"/>
  <c r="P134" i="29"/>
  <c r="P132" i="29"/>
  <c r="P130" i="29"/>
  <c r="P128" i="29"/>
  <c r="P126" i="29"/>
  <c r="P124" i="29"/>
  <c r="P122" i="29"/>
  <c r="P120" i="29"/>
  <c r="P118" i="29"/>
  <c r="P116" i="29"/>
  <c r="P114" i="29"/>
  <c r="P112" i="29"/>
  <c r="P110" i="29"/>
  <c r="P137" i="32"/>
  <c r="P115" i="32"/>
  <c r="P149" i="34"/>
  <c r="P147" i="34"/>
  <c r="P145" i="34"/>
  <c r="P143" i="34"/>
  <c r="P141" i="34"/>
  <c r="P135" i="34"/>
  <c r="P133" i="34"/>
  <c r="P131" i="34"/>
  <c r="P129" i="34"/>
  <c r="P127" i="34"/>
  <c r="P125" i="34"/>
  <c r="P123" i="34"/>
  <c r="P121" i="34"/>
  <c r="P119" i="34"/>
  <c r="P117" i="34"/>
  <c r="P115" i="34"/>
  <c r="P113" i="34"/>
  <c r="P111" i="34"/>
  <c r="P109" i="34"/>
  <c r="P131" i="55"/>
  <c r="P129" i="55"/>
  <c r="P127" i="55"/>
  <c r="P125" i="55"/>
  <c r="P123" i="55"/>
  <c r="P119" i="55"/>
  <c r="P117" i="55"/>
  <c r="P115" i="55"/>
  <c r="P113" i="55"/>
  <c r="P111" i="55"/>
  <c r="P107" i="55"/>
  <c r="P105" i="55"/>
  <c r="P152" i="56"/>
  <c r="P150" i="56"/>
  <c r="P148" i="56"/>
  <c r="P146" i="56"/>
  <c r="P142" i="56"/>
  <c r="P134" i="56"/>
  <c r="P128" i="56"/>
  <c r="P126" i="56"/>
  <c r="P122" i="56"/>
  <c r="P118" i="56"/>
  <c r="P114" i="56"/>
  <c r="P110" i="56"/>
  <c r="P108" i="56"/>
  <c r="P106" i="56"/>
  <c r="P153" i="58"/>
  <c r="P151" i="58"/>
  <c r="P149" i="58"/>
  <c r="P147" i="58"/>
  <c r="P145" i="58"/>
  <c r="P143" i="58"/>
  <c r="P141" i="58"/>
  <c r="P139" i="58"/>
  <c r="P135" i="58"/>
  <c r="P133" i="58"/>
  <c r="P131" i="58"/>
  <c r="P129" i="58"/>
  <c r="P127" i="58"/>
  <c r="P123" i="58"/>
  <c r="P121" i="58"/>
  <c r="P119" i="58"/>
  <c r="P117" i="58"/>
  <c r="P115" i="58"/>
  <c r="P113" i="58"/>
  <c r="P111" i="58"/>
  <c r="P107" i="58"/>
  <c r="P105" i="58"/>
  <c r="P129" i="59"/>
  <c r="P127" i="59"/>
  <c r="P125" i="59"/>
  <c r="P123" i="59"/>
  <c r="P119" i="59"/>
  <c r="P117" i="59"/>
  <c r="P115" i="59"/>
  <c r="P113" i="59"/>
  <c r="P111" i="59"/>
  <c r="P109" i="59"/>
  <c r="P107" i="59"/>
  <c r="P105" i="59"/>
  <c r="P130" i="61"/>
  <c r="P128" i="61"/>
  <c r="P126" i="61"/>
  <c r="P124" i="61"/>
  <c r="P122" i="61"/>
  <c r="P118" i="61"/>
  <c r="P116" i="61"/>
  <c r="P114" i="61"/>
  <c r="P112" i="61"/>
  <c r="P110" i="61"/>
  <c r="P108" i="61"/>
  <c r="P106" i="61"/>
  <c r="P104" i="61"/>
  <c r="P114" i="62"/>
  <c r="P130" i="60"/>
  <c r="P128" i="60"/>
  <c r="P126" i="60"/>
  <c r="P124" i="60"/>
  <c r="P118" i="60"/>
  <c r="P116" i="60"/>
  <c r="P114" i="60"/>
  <c r="P112" i="60"/>
  <c r="P106" i="60"/>
  <c r="P120" i="64"/>
  <c r="P118" i="64"/>
  <c r="P114" i="64"/>
  <c r="P112" i="64"/>
  <c r="P108" i="64"/>
  <c r="P106" i="64"/>
  <c r="P118" i="66"/>
  <c r="P116" i="66"/>
  <c r="P114" i="66"/>
  <c r="P121" i="68"/>
  <c r="P121" i="69"/>
  <c r="P111" i="69"/>
  <c r="P130" i="73"/>
  <c r="P128" i="73"/>
  <c r="P126" i="73"/>
  <c r="P124" i="73"/>
  <c r="P122" i="73"/>
  <c r="P120" i="73"/>
  <c r="P118" i="73"/>
  <c r="P116" i="73"/>
  <c r="P114" i="73"/>
  <c r="P112" i="73"/>
  <c r="P108" i="73"/>
  <c r="P130" i="74"/>
  <c r="P128" i="74"/>
  <c r="P126" i="74"/>
  <c r="P124" i="74"/>
  <c r="P122" i="74"/>
  <c r="P115" i="74"/>
  <c r="P109" i="74"/>
  <c r="P130" i="76"/>
  <c r="P124" i="76"/>
  <c r="P122" i="76"/>
  <c r="P120" i="76"/>
  <c r="P118" i="76"/>
  <c r="P110" i="76"/>
  <c r="P108" i="76"/>
  <c r="P106" i="76"/>
  <c r="P102" i="76"/>
  <c r="P130" i="77"/>
  <c r="P126" i="77"/>
  <c r="P118" i="77"/>
  <c r="P114" i="77"/>
  <c r="P112" i="77"/>
  <c r="P108" i="77"/>
  <c r="P106" i="77"/>
  <c r="P104" i="77"/>
  <c r="P102" i="77"/>
  <c r="P129" i="84"/>
  <c r="P125" i="84"/>
  <c r="P123" i="84"/>
  <c r="P121" i="84"/>
  <c r="P117" i="84"/>
  <c r="P115" i="84"/>
  <c r="P113" i="84"/>
  <c r="P109" i="84"/>
  <c r="P107" i="84"/>
  <c r="P105" i="84"/>
  <c r="P103" i="84"/>
  <c r="P130" i="87"/>
  <c r="P128" i="87"/>
  <c r="P126" i="87"/>
  <c r="P124" i="87"/>
  <c r="P122" i="87"/>
  <c r="P120" i="87"/>
  <c r="P118" i="87"/>
  <c r="P114" i="87"/>
  <c r="P112" i="87"/>
  <c r="P110" i="87"/>
  <c r="P106" i="87"/>
  <c r="P104" i="87"/>
  <c r="P100" i="87"/>
  <c r="P129" i="89"/>
  <c r="P127" i="89"/>
  <c r="P123" i="89"/>
  <c r="P121" i="89"/>
  <c r="P119" i="89"/>
  <c r="P117" i="89"/>
  <c r="P115" i="89"/>
  <c r="P105" i="89"/>
  <c r="P103" i="89"/>
  <c r="P101" i="89"/>
  <c r="P129" i="90"/>
  <c r="P125" i="90"/>
  <c r="P123" i="90"/>
  <c r="P119" i="90"/>
  <c r="P113" i="90"/>
  <c r="P109" i="90"/>
  <c r="P105" i="90"/>
  <c r="P103" i="90"/>
  <c r="P101" i="90"/>
  <c r="P126" i="100"/>
  <c r="P130" i="100"/>
  <c r="O20" i="17"/>
  <c r="O18" i="17"/>
  <c r="O17" i="17"/>
  <c r="O25" i="17"/>
  <c r="O24" i="17"/>
  <c r="O21" i="17"/>
  <c r="O20" i="3"/>
  <c r="O72" i="3"/>
  <c r="O64" i="3"/>
  <c r="O23" i="3"/>
  <c r="O19" i="3"/>
  <c r="O57" i="3"/>
  <c r="O55" i="3"/>
  <c r="O51" i="3"/>
  <c r="O49" i="3"/>
  <c r="O47" i="3"/>
  <c r="O45" i="3"/>
  <c r="O41" i="3"/>
  <c r="O39" i="3"/>
  <c r="O37" i="3"/>
  <c r="O35" i="3"/>
  <c r="O33" i="3"/>
  <c r="O31" i="3"/>
  <c r="O72" i="97"/>
  <c r="O68" i="97"/>
  <c r="O66" i="97"/>
  <c r="O62" i="97"/>
  <c r="O38" i="97"/>
  <c r="O28" i="97"/>
  <c r="O26" i="97"/>
  <c r="O47" i="97"/>
  <c r="O45" i="97"/>
  <c r="O43" i="97"/>
  <c r="O37" i="97"/>
  <c r="O35" i="97"/>
  <c r="O31" i="97"/>
  <c r="P99" i="96"/>
  <c r="O71" i="96"/>
  <c r="O67" i="96"/>
  <c r="O65" i="96"/>
  <c r="O59" i="96"/>
  <c r="O57" i="96"/>
  <c r="O55" i="96"/>
  <c r="O53" i="96"/>
  <c r="O51" i="96"/>
  <c r="O49" i="96"/>
  <c r="O47" i="96"/>
  <c r="O45" i="96"/>
  <c r="O43" i="96"/>
  <c r="O41" i="96"/>
  <c r="O39" i="96"/>
  <c r="O37" i="96"/>
  <c r="O35" i="96"/>
  <c r="O33" i="96"/>
  <c r="O31" i="96"/>
  <c r="O29" i="96"/>
  <c r="O27" i="96"/>
  <c r="O25" i="96"/>
  <c r="O21" i="96"/>
  <c r="O19" i="96"/>
  <c r="O61" i="95"/>
  <c r="O59" i="95"/>
  <c r="O57" i="95"/>
  <c r="O55" i="95"/>
  <c r="O53" i="95"/>
  <c r="O51" i="95"/>
  <c r="O49" i="95"/>
  <c r="O47" i="95"/>
  <c r="O43" i="95"/>
  <c r="O41" i="95"/>
  <c r="O37" i="95"/>
  <c r="O35" i="95"/>
  <c r="O33" i="95"/>
  <c r="O31" i="95"/>
  <c r="O29" i="95"/>
  <c r="O25" i="95"/>
  <c r="O23" i="95"/>
  <c r="O21" i="95"/>
  <c r="O19" i="95"/>
  <c r="O39" i="92"/>
  <c r="O29" i="92"/>
  <c r="O27" i="92"/>
  <c r="O25" i="92"/>
  <c r="O23" i="92"/>
  <c r="O21" i="92"/>
  <c r="O38" i="92"/>
  <c r="O21" i="89"/>
  <c r="O36" i="88"/>
  <c r="O34" i="88"/>
  <c r="O32" i="88"/>
  <c r="O30" i="88"/>
  <c r="O28" i="88"/>
  <c r="O20" i="88"/>
  <c r="O27" i="88"/>
  <c r="O25" i="88"/>
  <c r="O23" i="88"/>
  <c r="O37" i="87"/>
  <c r="O25" i="87"/>
  <c r="O23" i="87"/>
  <c r="O72" i="87"/>
  <c r="O64" i="87"/>
  <c r="O60" i="87"/>
  <c r="O56" i="87"/>
  <c r="O54" i="87"/>
  <c r="O52" i="87"/>
  <c r="O50" i="87"/>
  <c r="O46" i="87"/>
  <c r="O44" i="87"/>
  <c r="O42" i="87"/>
  <c r="O38" i="87"/>
  <c r="O72" i="86"/>
  <c r="O68" i="86"/>
  <c r="O66" i="86"/>
  <c r="O64" i="86"/>
  <c r="O56" i="86"/>
  <c r="O54" i="86"/>
  <c r="O52" i="86"/>
  <c r="O50" i="86"/>
  <c r="O48" i="86"/>
  <c r="O46" i="86"/>
  <c r="O44" i="86"/>
  <c r="O40" i="86"/>
  <c r="O69" i="85"/>
  <c r="O63" i="85"/>
  <c r="O59" i="85"/>
  <c r="O57" i="85"/>
  <c r="O55" i="85"/>
  <c r="O53" i="85"/>
  <c r="O49" i="85"/>
  <c r="O47" i="85"/>
  <c r="O45" i="85"/>
  <c r="O43" i="85"/>
  <c r="O41" i="85"/>
  <c r="O39" i="85"/>
  <c r="O37" i="85"/>
  <c r="O35" i="85"/>
  <c r="O33" i="85"/>
  <c r="O31" i="85"/>
  <c r="O25" i="85"/>
  <c r="O21" i="85"/>
  <c r="O54" i="76"/>
  <c r="O28" i="76"/>
  <c r="P102" i="75"/>
  <c r="P123" i="75"/>
  <c r="O87" i="75"/>
  <c r="O69" i="75"/>
  <c r="O63" i="75"/>
  <c r="O61" i="75"/>
  <c r="O59" i="75"/>
  <c r="O57" i="75"/>
  <c r="O55" i="75"/>
  <c r="O51" i="75"/>
  <c r="O49" i="75"/>
  <c r="O47" i="75"/>
  <c r="O45" i="75"/>
  <c r="O43" i="75"/>
  <c r="O41" i="75"/>
  <c r="O39" i="75"/>
  <c r="O33" i="75"/>
  <c r="O31" i="75"/>
  <c r="O29" i="75"/>
  <c r="O27" i="75"/>
  <c r="N87" i="97"/>
  <c r="O87" i="97" s="1"/>
  <c r="N87" i="80"/>
  <c r="M87" i="23"/>
  <c r="N87" i="58"/>
  <c r="O87" i="58" s="1"/>
  <c r="L86" i="53"/>
  <c r="N87" i="67"/>
  <c r="M87" i="53"/>
  <c r="O87" i="53" s="1"/>
  <c r="N87" i="85"/>
  <c r="L86" i="86"/>
  <c r="M87" i="60"/>
  <c r="O87" i="57"/>
  <c r="L86" i="75"/>
  <c r="N87" i="23"/>
  <c r="N87" i="60"/>
  <c r="O87" i="60" s="1"/>
  <c r="M87" i="86"/>
  <c r="M87" i="67"/>
  <c r="O87" i="67" s="1"/>
  <c r="N87" i="43"/>
  <c r="L86" i="78"/>
  <c r="N87" i="19"/>
  <c r="L86" i="97"/>
  <c r="L86" i="39"/>
  <c r="M87" i="43"/>
  <c r="M87" i="62"/>
  <c r="N87" i="63"/>
  <c r="O87" i="63" s="1"/>
  <c r="N87" i="39"/>
  <c r="O87" i="39" s="1"/>
  <c r="N87" i="78"/>
  <c r="O87" i="78" s="1"/>
  <c r="P153" i="26"/>
  <c r="P119" i="26"/>
  <c r="P153" i="30"/>
  <c r="P141" i="30"/>
  <c r="P127" i="30"/>
  <c r="P125" i="30"/>
  <c r="P153" i="41"/>
  <c r="P151" i="41"/>
  <c r="P145" i="41"/>
  <c r="P143" i="41"/>
  <c r="P137" i="41"/>
  <c r="P135" i="41"/>
  <c r="P129" i="41"/>
  <c r="I13" i="36"/>
  <c r="H3" i="36"/>
  <c r="P154" i="42"/>
  <c r="P152" i="42"/>
  <c r="P150" i="42"/>
  <c r="P148" i="42"/>
  <c r="P146" i="42"/>
  <c r="P142" i="42"/>
  <c r="P138" i="42"/>
  <c r="P136" i="42"/>
  <c r="P134" i="42"/>
  <c r="P132" i="42"/>
  <c r="P130" i="42"/>
  <c r="P128" i="42"/>
  <c r="P126" i="42"/>
  <c r="P124" i="42"/>
  <c r="P122" i="42"/>
  <c r="P120" i="42"/>
  <c r="P118" i="42"/>
  <c r="P116" i="42"/>
  <c r="P114" i="42"/>
  <c r="P112" i="42"/>
  <c r="P110" i="42"/>
  <c r="P149" i="43"/>
  <c r="P147" i="43"/>
  <c r="P143" i="43"/>
  <c r="P141" i="43"/>
  <c r="P139" i="43"/>
  <c r="P137" i="43"/>
  <c r="P135" i="43"/>
  <c r="P133" i="43"/>
  <c r="P131" i="43"/>
  <c r="P123" i="43"/>
  <c r="P121" i="43"/>
  <c r="P115" i="43"/>
  <c r="P113" i="43"/>
  <c r="P111" i="43"/>
  <c r="P109" i="43"/>
  <c r="P107" i="43"/>
  <c r="P151" i="56"/>
  <c r="P143" i="56"/>
  <c r="P125" i="56"/>
  <c r="O19" i="100"/>
  <c r="O25" i="100"/>
  <c r="O27" i="100"/>
  <c r="O29" i="100"/>
  <c r="O31" i="100"/>
  <c r="O33" i="100"/>
  <c r="O48" i="100"/>
  <c r="O36" i="99"/>
  <c r="O19" i="99"/>
  <c r="O21" i="99"/>
  <c r="O23" i="99"/>
  <c r="O25" i="99"/>
  <c r="O27" i="99"/>
  <c r="O29" i="99"/>
  <c r="O35" i="99"/>
  <c r="O37" i="99"/>
  <c r="O39" i="99"/>
  <c r="O43" i="99"/>
  <c r="O45" i="99"/>
  <c r="O47" i="99"/>
  <c r="O49" i="99"/>
  <c r="O51" i="99"/>
  <c r="O53" i="99"/>
  <c r="O55" i="99"/>
  <c r="O71" i="98"/>
  <c r="O65" i="98"/>
  <c r="O63" i="98"/>
  <c r="O57" i="98"/>
  <c r="O43" i="98"/>
  <c r="O39" i="98"/>
  <c r="O37" i="98"/>
  <c r="O35" i="98"/>
  <c r="O33" i="98"/>
  <c r="O23" i="98"/>
  <c r="O21" i="98"/>
  <c r="O72" i="98"/>
  <c r="O70" i="98"/>
  <c r="O68" i="98"/>
  <c r="O66" i="98"/>
  <c r="O64" i="98"/>
  <c r="O62" i="98"/>
  <c r="O60" i="98"/>
  <c r="O58" i="98"/>
  <c r="O56" i="98"/>
  <c r="O54" i="98"/>
  <c r="O52" i="98"/>
  <c r="O47" i="98"/>
  <c r="O27" i="98"/>
  <c r="O71" i="97"/>
  <c r="O65" i="97"/>
  <c r="O63" i="97"/>
  <c r="O61" i="97"/>
  <c r="O59" i="97"/>
  <c r="O53" i="97"/>
  <c r="O51" i="97"/>
  <c r="O30" i="97"/>
  <c r="O56" i="97"/>
  <c r="O54" i="97"/>
  <c r="O52" i="97"/>
  <c r="O50" i="97"/>
  <c r="O48" i="97"/>
  <c r="O46" i="97"/>
  <c r="O42" i="97"/>
  <c r="O36" i="97"/>
  <c r="O34" i="97"/>
  <c r="O32" i="97"/>
  <c r="O27" i="97"/>
  <c r="O25" i="97"/>
  <c r="O19" i="97"/>
  <c r="O57" i="97"/>
  <c r="O55" i="97"/>
  <c r="O20" i="97"/>
  <c r="O48" i="96"/>
  <c r="O69" i="96"/>
  <c r="O63" i="96"/>
  <c r="O23" i="96"/>
  <c r="O87" i="95"/>
  <c r="O71" i="95"/>
  <c r="O67" i="95"/>
  <c r="O65" i="95"/>
  <c r="O63" i="95"/>
  <c r="O72" i="92"/>
  <c r="O70" i="92"/>
  <c r="O68" i="92"/>
  <c r="O62" i="92"/>
  <c r="O60" i="92"/>
  <c r="O58" i="92"/>
  <c r="O56" i="92"/>
  <c r="O54" i="92"/>
  <c r="O52" i="92"/>
  <c r="O63" i="92"/>
  <c r="O55" i="92"/>
  <c r="O37" i="92"/>
  <c r="O35" i="92"/>
  <c r="O33" i="92"/>
  <c r="O31" i="92"/>
  <c r="P130" i="92"/>
  <c r="P128" i="92"/>
  <c r="P126" i="92"/>
  <c r="P124" i="92"/>
  <c r="P116" i="92"/>
  <c r="P114" i="92"/>
  <c r="P112" i="92"/>
  <c r="P110" i="92"/>
  <c r="P104" i="92"/>
  <c r="P100" i="92"/>
  <c r="P108" i="92"/>
  <c r="O22" i="90"/>
  <c r="O72" i="90"/>
  <c r="O70" i="90"/>
  <c r="O68" i="90"/>
  <c r="O66" i="90"/>
  <c r="O64" i="90"/>
  <c r="O60" i="90"/>
  <c r="O58" i="90"/>
  <c r="O56" i="90"/>
  <c r="O54" i="90"/>
  <c r="O52" i="90"/>
  <c r="O50" i="90"/>
  <c r="O48" i="90"/>
  <c r="O46" i="90"/>
  <c r="O57" i="90"/>
  <c r="O53" i="90"/>
  <c r="P120" i="89"/>
  <c r="O68" i="89"/>
  <c r="O66" i="89"/>
  <c r="O64" i="89"/>
  <c r="O62" i="89"/>
  <c r="O60" i="89"/>
  <c r="O56" i="89"/>
  <c r="O54" i="89"/>
  <c r="O48" i="89"/>
  <c r="O46" i="89"/>
  <c r="O44" i="89"/>
  <c r="O42" i="89"/>
  <c r="O38" i="89"/>
  <c r="O36" i="89"/>
  <c r="O34" i="89"/>
  <c r="O32" i="89"/>
  <c r="O30" i="89"/>
  <c r="O28" i="89"/>
  <c r="O26" i="89"/>
  <c r="O24" i="89"/>
  <c r="O22" i="89"/>
  <c r="O31" i="89"/>
  <c r="P117" i="88"/>
  <c r="O61" i="88"/>
  <c r="O37" i="88"/>
  <c r="O21" i="88"/>
  <c r="P129" i="87"/>
  <c r="P127" i="87"/>
  <c r="P125" i="87"/>
  <c r="P123" i="87"/>
  <c r="P121" i="87"/>
  <c r="P119" i="87"/>
  <c r="P117" i="87"/>
  <c r="P115" i="87"/>
  <c r="P111" i="87"/>
  <c r="P109" i="87"/>
  <c r="P107" i="87"/>
  <c r="P105" i="87"/>
  <c r="P103" i="87"/>
  <c r="P101" i="87"/>
  <c r="O36" i="87"/>
  <c r="O34" i="87"/>
  <c r="O32" i="87"/>
  <c r="O30" i="87"/>
  <c r="O28" i="87"/>
  <c r="O26" i="87"/>
  <c r="O24" i="87"/>
  <c r="O71" i="87"/>
  <c r="O69" i="87"/>
  <c r="O67" i="87"/>
  <c r="O65" i="87"/>
  <c r="O55" i="87"/>
  <c r="O53" i="87"/>
  <c r="O51" i="87"/>
  <c r="O49" i="87"/>
  <c r="O39" i="87"/>
  <c r="O68" i="87"/>
  <c r="O35" i="87"/>
  <c r="O33" i="87"/>
  <c r="O31" i="87"/>
  <c r="O21" i="87"/>
  <c r="P127" i="86"/>
  <c r="P125" i="86"/>
  <c r="P123" i="86"/>
  <c r="P119" i="86"/>
  <c r="P111" i="86"/>
  <c r="P107" i="86"/>
  <c r="P105" i="86"/>
  <c r="O71" i="86"/>
  <c r="O69" i="86"/>
  <c r="O67" i="86"/>
  <c r="O63" i="86"/>
  <c r="O61" i="86"/>
  <c r="O59" i="86"/>
  <c r="O57" i="86"/>
  <c r="O55" i="86"/>
  <c r="O53" i="86"/>
  <c r="O51" i="86"/>
  <c r="O45" i="86"/>
  <c r="O43" i="86"/>
  <c r="O41" i="86"/>
  <c r="O37" i="86"/>
  <c r="O35" i="86"/>
  <c r="O29" i="86"/>
  <c r="O27" i="86"/>
  <c r="O25" i="86"/>
  <c r="O23" i="86"/>
  <c r="O62" i="86"/>
  <c r="O60" i="86"/>
  <c r="O58" i="86"/>
  <c r="P130" i="85"/>
  <c r="P128" i="85"/>
  <c r="P126" i="85"/>
  <c r="P124" i="85"/>
  <c r="P122" i="85"/>
  <c r="P118" i="85"/>
  <c r="P102" i="85"/>
  <c r="P119" i="85"/>
  <c r="P105" i="85"/>
  <c r="O72" i="85"/>
  <c r="O71" i="85"/>
  <c r="O68" i="85"/>
  <c r="O60" i="85"/>
  <c r="O58" i="85"/>
  <c r="O56" i="85"/>
  <c r="O54" i="85"/>
  <c r="O50" i="85"/>
  <c r="O46" i="85"/>
  <c r="O44" i="85"/>
  <c r="O38" i="85"/>
  <c r="O36" i="85"/>
  <c r="O26" i="85"/>
  <c r="O22" i="85"/>
  <c r="O27" i="85"/>
  <c r="O55" i="84"/>
  <c r="O49" i="84"/>
  <c r="O47" i="84"/>
  <c r="O43" i="84"/>
  <c r="O41" i="84"/>
  <c r="O37" i="84"/>
  <c r="O29" i="84"/>
  <c r="O27" i="84"/>
  <c r="O25" i="84"/>
  <c r="O23" i="84"/>
  <c r="O46" i="83"/>
  <c r="O42" i="83"/>
  <c r="O40" i="83"/>
  <c r="O24" i="83"/>
  <c r="P129" i="83"/>
  <c r="P127" i="83"/>
  <c r="P123" i="83"/>
  <c r="P121" i="83"/>
  <c r="P113" i="83"/>
  <c r="P109" i="83"/>
  <c r="P107" i="83"/>
  <c r="P105" i="83"/>
  <c r="P117" i="83"/>
  <c r="P115" i="83"/>
  <c r="P126" i="82"/>
  <c r="P122" i="82"/>
  <c r="P120" i="82"/>
  <c r="P118" i="82"/>
  <c r="P114" i="82"/>
  <c r="P127" i="82"/>
  <c r="P119" i="82"/>
  <c r="P117" i="82"/>
  <c r="P127" i="81"/>
  <c r="P125" i="81"/>
  <c r="P123" i="81"/>
  <c r="P119" i="81"/>
  <c r="P117" i="81"/>
  <c r="P118" i="81"/>
  <c r="P116" i="81"/>
  <c r="P112" i="81"/>
  <c r="P106" i="81"/>
  <c r="P102" i="81"/>
  <c r="P121" i="81"/>
  <c r="P115" i="81"/>
  <c r="P113" i="81"/>
  <c r="P109" i="81"/>
  <c r="P105" i="81"/>
  <c r="P103" i="81"/>
  <c r="O69" i="81"/>
  <c r="O65" i="81"/>
  <c r="O61" i="81"/>
  <c r="O57" i="81"/>
  <c r="O49" i="81"/>
  <c r="O39" i="81"/>
  <c r="O35" i="81"/>
  <c r="P122" i="80"/>
  <c r="P118" i="80"/>
  <c r="P106" i="80"/>
  <c r="P117" i="80"/>
  <c r="P113" i="80"/>
  <c r="P105" i="80"/>
  <c r="P101" i="80"/>
  <c r="O40" i="80"/>
  <c r="O38" i="80"/>
  <c r="O36" i="80"/>
  <c r="O34" i="80"/>
  <c r="O32" i="80"/>
  <c r="O30" i="80"/>
  <c r="O28" i="80"/>
  <c r="O26" i="80"/>
  <c r="O69" i="80"/>
  <c r="O53" i="80"/>
  <c r="O49" i="80"/>
  <c r="O23" i="80"/>
  <c r="O21" i="80"/>
  <c r="O66" i="80"/>
  <c r="O62" i="80"/>
  <c r="O63" i="79"/>
  <c r="O59" i="79"/>
  <c r="O68" i="78"/>
  <c r="O66" i="78"/>
  <c r="O64" i="78"/>
  <c r="O60" i="78"/>
  <c r="O58" i="78"/>
  <c r="O57" i="78"/>
  <c r="O59" i="78"/>
  <c r="O72" i="78"/>
  <c r="O70" i="78"/>
  <c r="P127" i="77"/>
  <c r="P125" i="77"/>
  <c r="P121" i="77"/>
  <c r="P117" i="77"/>
  <c r="P113" i="77"/>
  <c r="P107" i="77"/>
  <c r="O55" i="77"/>
  <c r="O49" i="77"/>
  <c r="O27" i="77"/>
  <c r="P116" i="76"/>
  <c r="P112" i="76"/>
  <c r="P129" i="76"/>
  <c r="P127" i="76"/>
  <c r="P125" i="76"/>
  <c r="P121" i="76"/>
  <c r="P119" i="76"/>
  <c r="P117" i="76"/>
  <c r="P111" i="76"/>
  <c r="P115" i="76"/>
  <c r="P105" i="76"/>
  <c r="P114" i="76"/>
  <c r="O64" i="76"/>
  <c r="P130" i="75"/>
  <c r="P119" i="75"/>
  <c r="P113" i="75"/>
  <c r="P107" i="75"/>
  <c r="P120" i="75"/>
  <c r="P114" i="75"/>
  <c r="P110" i="75"/>
  <c r="P108" i="75"/>
  <c r="P106" i="75"/>
  <c r="P104" i="75"/>
  <c r="O56" i="75"/>
  <c r="O53" i="75"/>
  <c r="P116" i="74"/>
  <c r="P110" i="74"/>
  <c r="P108" i="74"/>
  <c r="P113" i="74"/>
  <c r="P111" i="74"/>
  <c r="P107" i="74"/>
  <c r="P127" i="73"/>
  <c r="P113" i="73"/>
  <c r="P110" i="73"/>
  <c r="O68" i="73"/>
  <c r="O56" i="73"/>
  <c r="O48" i="73"/>
  <c r="O46" i="73"/>
  <c r="P105" i="72"/>
  <c r="P112" i="72"/>
  <c r="P108" i="72"/>
  <c r="O67" i="72"/>
  <c r="O72" i="71"/>
  <c r="O68" i="71"/>
  <c r="O66" i="71"/>
  <c r="O64" i="71"/>
  <c r="O62" i="71"/>
  <c r="O60" i="71"/>
  <c r="O56" i="71"/>
  <c r="O52" i="71"/>
  <c r="O50" i="71"/>
  <c r="O48" i="71"/>
  <c r="O46" i="71"/>
  <c r="O44" i="71"/>
  <c r="O42" i="71"/>
  <c r="O40" i="71"/>
  <c r="O38" i="71"/>
  <c r="O36" i="71"/>
  <c r="O33" i="71"/>
  <c r="P125" i="70"/>
  <c r="P127" i="70"/>
  <c r="P112" i="70"/>
  <c r="P129" i="69"/>
  <c r="P119" i="69"/>
  <c r="P117" i="69"/>
  <c r="P113" i="69"/>
  <c r="P110" i="69"/>
  <c r="P120" i="69"/>
  <c r="P118" i="69"/>
  <c r="P114" i="69"/>
  <c r="P127" i="69"/>
  <c r="P123" i="69"/>
  <c r="O72" i="69"/>
  <c r="O70" i="69"/>
  <c r="O68" i="69"/>
  <c r="O56" i="69"/>
  <c r="O54" i="69"/>
  <c r="O31" i="69"/>
  <c r="P112" i="68"/>
  <c r="P108" i="68"/>
  <c r="P106" i="68"/>
  <c r="P118" i="68"/>
  <c r="P130" i="68"/>
  <c r="P128" i="68"/>
  <c r="P117" i="68"/>
  <c r="P115" i="68"/>
  <c r="P111" i="68"/>
  <c r="P109" i="68"/>
  <c r="P107" i="68"/>
  <c r="O50" i="68"/>
  <c r="O41" i="68"/>
  <c r="O39" i="68"/>
  <c r="O37" i="68"/>
  <c r="O35" i="68"/>
  <c r="O33" i="68"/>
  <c r="O31" i="68"/>
  <c r="O29" i="68"/>
  <c r="O27" i="68"/>
  <c r="O25" i="68"/>
  <c r="O23" i="68"/>
  <c r="O25" i="67"/>
  <c r="P129" i="66"/>
  <c r="P123" i="66"/>
  <c r="P117" i="66"/>
  <c r="P127" i="66"/>
  <c r="P125" i="66"/>
  <c r="P121" i="66"/>
  <c r="P119" i="66"/>
  <c r="P115" i="66"/>
  <c r="O60" i="66"/>
  <c r="P124" i="64"/>
  <c r="P116" i="64"/>
  <c r="P129" i="64"/>
  <c r="P127" i="64"/>
  <c r="P121" i="64"/>
  <c r="P115" i="64"/>
  <c r="O70" i="64"/>
  <c r="O66" i="64"/>
  <c r="O62" i="64"/>
  <c r="O58" i="64"/>
  <c r="O56" i="64"/>
  <c r="O52" i="64"/>
  <c r="O61" i="64"/>
  <c r="O59" i="64"/>
  <c r="O57" i="64"/>
  <c r="O53" i="64"/>
  <c r="O50" i="64"/>
  <c r="P122" i="60"/>
  <c r="P110" i="60"/>
  <c r="O71" i="60"/>
  <c r="O65" i="60"/>
  <c r="O63" i="60"/>
  <c r="O59" i="60"/>
  <c r="O30" i="60"/>
  <c r="O51" i="60"/>
  <c r="O56" i="60"/>
  <c r="O54" i="60"/>
  <c r="O24" i="62"/>
  <c r="O64" i="62"/>
  <c r="O43" i="62"/>
  <c r="P129" i="63"/>
  <c r="P125" i="63"/>
  <c r="P109" i="63"/>
  <c r="P105" i="63"/>
  <c r="O56" i="63"/>
  <c r="O52" i="63"/>
  <c r="O50" i="63"/>
  <c r="O48" i="63"/>
  <c r="O46" i="63"/>
  <c r="O40" i="63"/>
  <c r="O38" i="63"/>
  <c r="O71" i="63"/>
  <c r="O67" i="63"/>
  <c r="O65" i="63"/>
  <c r="O39" i="63"/>
  <c r="O37" i="63"/>
  <c r="O34" i="63"/>
  <c r="O42" i="63"/>
  <c r="P113" i="61"/>
  <c r="P109" i="61"/>
  <c r="O68" i="61"/>
  <c r="O64" i="61"/>
  <c r="O62" i="61"/>
  <c r="O47" i="61"/>
  <c r="O37" i="61"/>
  <c r="O35" i="61"/>
  <c r="O32" i="61"/>
  <c r="P130" i="59"/>
  <c r="P128" i="59"/>
  <c r="P124" i="59"/>
  <c r="P120" i="59"/>
  <c r="P116" i="59"/>
  <c r="P104" i="59"/>
  <c r="O69" i="59"/>
  <c r="P130" i="58"/>
  <c r="P125" i="58"/>
  <c r="O58" i="58"/>
  <c r="O56" i="58"/>
  <c r="O54" i="58"/>
  <c r="O50" i="58"/>
  <c r="O48" i="58"/>
  <c r="O46" i="58"/>
  <c r="O44" i="58"/>
  <c r="O42" i="58"/>
  <c r="O40" i="58"/>
  <c r="O38" i="58"/>
  <c r="O36" i="58"/>
  <c r="O34" i="58"/>
  <c r="O32" i="58"/>
  <c r="O26" i="58"/>
  <c r="O72" i="58"/>
  <c r="O70" i="58"/>
  <c r="O68" i="58"/>
  <c r="O66" i="58"/>
  <c r="O64" i="58"/>
  <c r="O62" i="58"/>
  <c r="O60" i="58"/>
  <c r="P103" i="57"/>
  <c r="P153" i="57"/>
  <c r="P151" i="57"/>
  <c r="P149" i="57"/>
  <c r="P145" i="57"/>
  <c r="P124" i="57"/>
  <c r="P122" i="57"/>
  <c r="P118" i="57"/>
  <c r="P112" i="57"/>
  <c r="P110" i="57"/>
  <c r="O71" i="57"/>
  <c r="O69" i="57"/>
  <c r="O67" i="57"/>
  <c r="O65" i="57"/>
  <c r="O52" i="57"/>
  <c r="O40" i="57"/>
  <c r="O28" i="57"/>
  <c r="O53" i="57"/>
  <c r="O47" i="57"/>
  <c r="O45" i="57"/>
  <c r="O43" i="57"/>
  <c r="O41" i="57"/>
  <c r="O39" i="57"/>
  <c r="O35" i="57"/>
  <c r="O33" i="57"/>
  <c r="O31" i="57"/>
  <c r="O29" i="57"/>
  <c r="O25" i="57"/>
  <c r="O61" i="57"/>
  <c r="O59" i="57"/>
  <c r="O57" i="56"/>
  <c r="O45" i="56"/>
  <c r="O41" i="56"/>
  <c r="O35" i="56"/>
  <c r="O25" i="56"/>
  <c r="O68" i="56"/>
  <c r="O62" i="56"/>
  <c r="P151" i="55"/>
  <c r="P149" i="55"/>
  <c r="P147" i="55"/>
  <c r="P145" i="55"/>
  <c r="P141" i="55"/>
  <c r="P137" i="55"/>
  <c r="P124" i="55"/>
  <c r="P116" i="55"/>
  <c r="P114" i="55"/>
  <c r="P108" i="55"/>
  <c r="P106" i="55"/>
  <c r="P135" i="55"/>
  <c r="P133" i="55"/>
  <c r="P110" i="55"/>
  <c r="O72" i="55"/>
  <c r="O61" i="55"/>
  <c r="O59" i="55"/>
  <c r="O58" i="55"/>
  <c r="O56" i="55"/>
  <c r="O54" i="55"/>
  <c r="O52" i="55"/>
  <c r="O48" i="55"/>
  <c r="O64" i="55"/>
  <c r="O57" i="55"/>
  <c r="O53" i="55"/>
  <c r="O43" i="55"/>
  <c r="O47" i="54"/>
  <c r="O27" i="54"/>
  <c r="P137" i="53"/>
  <c r="P131" i="53"/>
  <c r="P115" i="53"/>
  <c r="P107" i="53"/>
  <c r="P105" i="53"/>
  <c r="P153" i="46"/>
  <c r="P147" i="46"/>
  <c r="P141" i="46"/>
  <c r="P137" i="46"/>
  <c r="P135" i="46"/>
  <c r="P133" i="46"/>
  <c r="P131" i="46"/>
  <c r="P127" i="46"/>
  <c r="P154" i="46"/>
  <c r="P152" i="46"/>
  <c r="P150" i="46"/>
  <c r="P148" i="46"/>
  <c r="P146" i="46"/>
  <c r="P144" i="46"/>
  <c r="P138" i="46"/>
  <c r="P134" i="46"/>
  <c r="P130" i="46"/>
  <c r="P126" i="46"/>
  <c r="P122" i="46"/>
  <c r="P109" i="46"/>
  <c r="P105" i="46"/>
  <c r="P151" i="46"/>
  <c r="P125" i="46"/>
  <c r="O87" i="46"/>
  <c r="O33" i="46"/>
  <c r="O54" i="46"/>
  <c r="O72" i="46"/>
  <c r="O70" i="46"/>
  <c r="P112" i="45"/>
  <c r="P135" i="45"/>
  <c r="P121" i="45"/>
  <c r="O87" i="45"/>
  <c r="O56" i="45"/>
  <c r="O50" i="45"/>
  <c r="O46" i="45"/>
  <c r="O34" i="45"/>
  <c r="O57" i="45"/>
  <c r="O41" i="45"/>
  <c r="O37" i="45"/>
  <c r="O43" i="44"/>
  <c r="O41" i="44"/>
  <c r="O50" i="44"/>
  <c r="O46" i="44"/>
  <c r="P152" i="43"/>
  <c r="P148" i="43"/>
  <c r="P132" i="43"/>
  <c r="P124" i="43"/>
  <c r="P120" i="43"/>
  <c r="P116" i="43"/>
  <c r="P108" i="43"/>
  <c r="O45" i="43"/>
  <c r="O72" i="43"/>
  <c r="P145" i="42"/>
  <c r="P141" i="42"/>
  <c r="P119" i="42"/>
  <c r="P115" i="42"/>
  <c r="P109" i="42"/>
  <c r="O32" i="42"/>
  <c r="O35" i="42"/>
  <c r="O67" i="41"/>
  <c r="O63" i="41"/>
  <c r="O61" i="41"/>
  <c r="O70" i="41"/>
  <c r="O39" i="41"/>
  <c r="O29" i="41"/>
  <c r="P126" i="39"/>
  <c r="P118" i="39"/>
  <c r="P112" i="39"/>
  <c r="O51" i="39"/>
  <c r="O47" i="39"/>
  <c r="O45" i="39"/>
  <c r="O71" i="39"/>
  <c r="O65" i="39"/>
  <c r="O66" i="39"/>
  <c r="P152" i="34"/>
  <c r="P150" i="34"/>
  <c r="P128" i="34"/>
  <c r="P112" i="34"/>
  <c r="P152" i="32"/>
  <c r="P150" i="32"/>
  <c r="P148" i="32"/>
  <c r="P144" i="32"/>
  <c r="P142" i="32"/>
  <c r="P140" i="32"/>
  <c r="P138" i="32"/>
  <c r="P136" i="32"/>
  <c r="P134" i="32"/>
  <c r="P132" i="32"/>
  <c r="P128" i="32"/>
  <c r="P124" i="32"/>
  <c r="P122" i="32"/>
  <c r="P118" i="32"/>
  <c r="P114" i="32"/>
  <c r="P110" i="32"/>
  <c r="P153" i="32"/>
  <c r="P149" i="32"/>
  <c r="P147" i="32"/>
  <c r="P143" i="32"/>
  <c r="P139" i="32"/>
  <c r="P135" i="32"/>
  <c r="P127" i="32"/>
  <c r="P125" i="32"/>
  <c r="P121" i="32"/>
  <c r="P113" i="32"/>
  <c r="P111" i="32"/>
  <c r="O72" i="32"/>
  <c r="O42" i="32"/>
  <c r="O40" i="32"/>
  <c r="O38" i="32"/>
  <c r="O87" i="32"/>
  <c r="O56" i="32"/>
  <c r="O50" i="32"/>
  <c r="O46" i="32"/>
  <c r="O63" i="32"/>
  <c r="O37" i="32"/>
  <c r="O65" i="31"/>
  <c r="O55" i="31"/>
  <c r="O51" i="31"/>
  <c r="O49" i="31"/>
  <c r="O47" i="31"/>
  <c r="O45" i="31"/>
  <c r="O33" i="31"/>
  <c r="O29" i="31"/>
  <c r="O70" i="31"/>
  <c r="O68" i="31"/>
  <c r="O66" i="31"/>
  <c r="P138" i="30"/>
  <c r="P134" i="30"/>
  <c r="P130" i="30"/>
  <c r="P128" i="30"/>
  <c r="P126" i="30"/>
  <c r="P124" i="30"/>
  <c r="P122" i="30"/>
  <c r="P116" i="30"/>
  <c r="P114" i="30"/>
  <c r="P110" i="30"/>
  <c r="P143" i="30"/>
  <c r="O70" i="30"/>
  <c r="O64" i="30"/>
  <c r="P121" i="29"/>
  <c r="P154" i="29"/>
  <c r="P131" i="29"/>
  <c r="P127" i="29"/>
  <c r="P115" i="29"/>
  <c r="O48" i="29"/>
  <c r="O40" i="29"/>
  <c r="O38" i="29"/>
  <c r="O36" i="29"/>
  <c r="O34" i="29"/>
  <c r="P149" i="28"/>
  <c r="P145" i="28"/>
  <c r="P121" i="28"/>
  <c r="P117" i="28"/>
  <c r="P113" i="28"/>
  <c r="O68" i="28"/>
  <c r="O64" i="28"/>
  <c r="P149" i="27"/>
  <c r="P145" i="27"/>
  <c r="P141" i="27"/>
  <c r="P139" i="27"/>
  <c r="P137" i="27"/>
  <c r="P151" i="24"/>
  <c r="P149" i="24"/>
  <c r="P137" i="24"/>
  <c r="P133" i="24"/>
  <c r="P119" i="24"/>
  <c r="P115" i="24"/>
  <c r="P113" i="24"/>
  <c r="P132" i="24"/>
  <c r="P128" i="24"/>
  <c r="P120" i="24"/>
  <c r="P116" i="24"/>
  <c r="P112" i="24"/>
  <c r="P153" i="24"/>
  <c r="P145" i="24"/>
  <c r="P141" i="24"/>
  <c r="P135" i="24"/>
  <c r="P127" i="24"/>
  <c r="P123" i="24"/>
  <c r="P146" i="23"/>
  <c r="P144" i="23"/>
  <c r="P140" i="23"/>
  <c r="P138" i="23"/>
  <c r="P136" i="23"/>
  <c r="P134" i="23"/>
  <c r="P126" i="23"/>
  <c r="P122" i="23"/>
  <c r="P118" i="23"/>
  <c r="P133" i="23"/>
  <c r="P113" i="23"/>
  <c r="O70" i="23"/>
  <c r="P126" i="22"/>
  <c r="P149" i="22"/>
  <c r="P145" i="22"/>
  <c r="P143" i="22"/>
  <c r="P141" i="22"/>
  <c r="P139" i="22"/>
  <c r="P137" i="22"/>
  <c r="P131" i="22"/>
  <c r="P127" i="22"/>
  <c r="P125" i="22"/>
  <c r="O65" i="22"/>
  <c r="O59" i="22"/>
  <c r="O58" i="22"/>
  <c r="O50" i="22"/>
  <c r="O40" i="22"/>
  <c r="O30" i="22"/>
  <c r="O72" i="22"/>
  <c r="O66" i="22"/>
  <c r="O64" i="22"/>
  <c r="O44" i="22"/>
  <c r="O42" i="22"/>
  <c r="P142" i="21"/>
  <c r="P140" i="21"/>
  <c r="P136" i="21"/>
  <c r="P139" i="21"/>
  <c r="P135" i="21"/>
  <c r="P110" i="21"/>
  <c r="O61" i="21"/>
  <c r="O72" i="21"/>
  <c r="O70" i="21"/>
  <c r="O64" i="21"/>
  <c r="O62" i="21"/>
  <c r="O69" i="21"/>
  <c r="O67" i="21"/>
  <c r="F108" i="20"/>
  <c r="E109" i="20" s="1"/>
  <c r="P119" i="20"/>
  <c r="P117" i="20"/>
  <c r="P113" i="20"/>
  <c r="P126" i="20"/>
  <c r="P124" i="20"/>
  <c r="P127" i="20"/>
  <c r="P123" i="20"/>
  <c r="P121" i="20"/>
  <c r="P115" i="20"/>
  <c r="P111" i="20"/>
  <c r="O51" i="20"/>
  <c r="O49" i="20"/>
  <c r="O45" i="20"/>
  <c r="O39" i="20"/>
  <c r="O33" i="20"/>
  <c r="O66" i="20"/>
  <c r="O62" i="20"/>
  <c r="O67" i="20"/>
  <c r="O61" i="20"/>
  <c r="O54" i="20"/>
  <c r="O50" i="20"/>
  <c r="O48" i="20"/>
  <c r="O32" i="20"/>
  <c r="O30" i="20"/>
  <c r="O55" i="20"/>
  <c r="O47" i="20"/>
  <c r="O37" i="20"/>
  <c r="O29" i="20"/>
  <c r="O70" i="20"/>
  <c r="O68" i="20"/>
  <c r="P152" i="19"/>
  <c r="P150" i="19"/>
  <c r="P148" i="19"/>
  <c r="P140" i="19"/>
  <c r="P138" i="19"/>
  <c r="P136" i="19"/>
  <c r="P126" i="19"/>
  <c r="P122" i="19"/>
  <c r="P118" i="19"/>
  <c r="P116" i="19"/>
  <c r="P112" i="19"/>
  <c r="P110" i="19"/>
  <c r="P147" i="19"/>
  <c r="P139" i="19"/>
  <c r="P135" i="19"/>
  <c r="P133" i="19"/>
  <c r="P131" i="19"/>
  <c r="P119" i="19"/>
  <c r="P117" i="19"/>
  <c r="P113" i="19"/>
  <c r="P127" i="19"/>
  <c r="P132" i="19"/>
  <c r="P130" i="19"/>
  <c r="P128" i="19"/>
  <c r="P124" i="19"/>
  <c r="P120" i="19"/>
  <c r="P114" i="19"/>
  <c r="P108" i="19"/>
  <c r="O69" i="19"/>
  <c r="O67" i="19"/>
  <c r="O65" i="19"/>
  <c r="O63" i="19"/>
  <c r="P108" i="18"/>
  <c r="P151" i="18"/>
  <c r="P139" i="18"/>
  <c r="P137" i="18"/>
  <c r="P127" i="18"/>
  <c r="P125" i="18"/>
  <c r="P121" i="18"/>
  <c r="P119" i="18"/>
  <c r="P117" i="18"/>
  <c r="P111" i="18"/>
  <c r="P109" i="18"/>
  <c r="P154" i="18"/>
  <c r="P152" i="18"/>
  <c r="P150" i="18"/>
  <c r="P148" i="18"/>
  <c r="P146" i="18"/>
  <c r="P144" i="18"/>
  <c r="P142" i="18"/>
  <c r="P140" i="18"/>
  <c r="P136" i="18"/>
  <c r="P134" i="18"/>
  <c r="P132" i="18"/>
  <c r="P115" i="18"/>
  <c r="P124" i="18"/>
  <c r="P116" i="18"/>
  <c r="P114" i="18"/>
  <c r="P149" i="18"/>
  <c r="P147" i="18"/>
  <c r="P145" i="18"/>
  <c r="P135" i="18"/>
  <c r="P131" i="18"/>
  <c r="O35" i="18"/>
  <c r="O31" i="18"/>
  <c r="O62" i="18"/>
  <c r="O61" i="18"/>
  <c r="O59" i="18"/>
  <c r="P142" i="17"/>
  <c r="P111" i="17"/>
  <c r="P144" i="17"/>
  <c r="F108" i="17"/>
  <c r="O72" i="17"/>
  <c r="O64" i="17"/>
  <c r="O46" i="17"/>
  <c r="O42" i="17"/>
  <c r="O55" i="17"/>
  <c r="O45" i="17"/>
  <c r="P153" i="3"/>
  <c r="P149" i="3"/>
  <c r="P145" i="3"/>
  <c r="P137" i="3"/>
  <c r="O29" i="3"/>
  <c r="O67" i="3"/>
  <c r="O65" i="3"/>
  <c r="C99" i="46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I17" i="25"/>
  <c r="O88" i="99"/>
  <c r="I12" i="95"/>
  <c r="I13" i="95" s="1"/>
  <c r="I12" i="24"/>
  <c r="I13" i="24" s="1"/>
  <c r="I12" i="72"/>
  <c r="I13" i="72" s="1"/>
  <c r="I12" i="46"/>
  <c r="I13" i="46" s="1"/>
  <c r="I12" i="82"/>
  <c r="I13" i="82" s="1"/>
  <c r="I12" i="78"/>
  <c r="I13" i="78" s="1"/>
  <c r="I12" i="60"/>
  <c r="I13" i="60" s="1"/>
  <c r="I12" i="56"/>
  <c r="I13" i="56" s="1"/>
  <c r="I12" i="26"/>
  <c r="I13" i="26" s="1"/>
  <c r="I12" i="59"/>
  <c r="I13" i="59" s="1"/>
  <c r="I12" i="66"/>
  <c r="I13" i="66" s="1"/>
  <c r="I12" i="97"/>
  <c r="I13" i="97" s="1"/>
  <c r="I12" i="21"/>
  <c r="I13" i="21" s="1"/>
  <c r="I12" i="68"/>
  <c r="I13" i="68" s="1"/>
  <c r="I12" i="85"/>
  <c r="I13" i="85" s="1"/>
  <c r="I12" i="19"/>
  <c r="I13" i="19" s="1"/>
  <c r="I12" i="62"/>
  <c r="I13" i="62" s="1"/>
  <c r="I12" i="39"/>
  <c r="I13" i="39" s="1"/>
  <c r="I12" i="55"/>
  <c r="I13" i="55" s="1"/>
  <c r="I12" i="84"/>
  <c r="I13" i="84" s="1"/>
  <c r="I12" i="54"/>
  <c r="I13" i="54" s="1"/>
  <c r="I12" i="76"/>
  <c r="I13" i="76" s="1"/>
  <c r="I12" i="58"/>
  <c r="I13" i="58" s="1"/>
  <c r="I12" i="57"/>
  <c r="I13" i="57" s="1"/>
  <c r="I12" i="70"/>
  <c r="I13" i="70" s="1"/>
  <c r="I12" i="64"/>
  <c r="I13" i="64" s="1"/>
  <c r="I12" i="73"/>
  <c r="I13" i="73" s="1"/>
  <c r="I12" i="89"/>
  <c r="I13" i="89" s="1"/>
  <c r="I12" i="17"/>
  <c r="I13" i="17" s="1"/>
  <c r="O64" i="32"/>
  <c r="O87" i="34"/>
  <c r="O35" i="39"/>
  <c r="O87" i="80"/>
  <c r="O87" i="61"/>
  <c r="O45" i="32"/>
  <c r="O25" i="33"/>
  <c r="F16" i="1"/>
  <c r="O71" i="3"/>
  <c r="O70" i="17"/>
  <c r="O68" i="17"/>
  <c r="O66" i="17"/>
  <c r="O41" i="17"/>
  <c r="O39" i="17"/>
  <c r="O31" i="17"/>
  <c r="O29" i="17"/>
  <c r="O56" i="18"/>
  <c r="O54" i="18"/>
  <c r="O50" i="18"/>
  <c r="O48" i="18"/>
  <c r="O70" i="19"/>
  <c r="O68" i="19"/>
  <c r="O62" i="19"/>
  <c r="O20" i="25"/>
  <c r="O71" i="27"/>
  <c r="O67" i="27"/>
  <c r="O61" i="27"/>
  <c r="O59" i="27"/>
  <c r="O43" i="28"/>
  <c r="P139" i="30"/>
  <c r="P131" i="30"/>
  <c r="O47" i="30"/>
  <c r="P151" i="31"/>
  <c r="P149" i="31"/>
  <c r="P129" i="31"/>
  <c r="P123" i="31"/>
  <c r="O30" i="33"/>
  <c r="O64" i="41"/>
  <c r="O52" i="45"/>
  <c r="O53" i="46"/>
  <c r="O51" i="46"/>
  <c r="O45" i="46"/>
  <c r="O37" i="46"/>
  <c r="O52" i="53"/>
  <c r="O50" i="53"/>
  <c r="O46" i="53"/>
  <c r="O44" i="53"/>
  <c r="O40" i="53"/>
  <c r="O65" i="55"/>
  <c r="O29" i="61"/>
  <c r="O43" i="73"/>
  <c r="O47" i="83"/>
  <c r="O68" i="3"/>
  <c r="O66" i="3"/>
  <c r="O71" i="19"/>
  <c r="O63" i="21"/>
  <c r="O70" i="22"/>
  <c r="O28" i="22"/>
  <c r="O58" i="23"/>
  <c r="O56" i="23"/>
  <c r="O50" i="23"/>
  <c r="O48" i="23"/>
  <c r="O32" i="24"/>
  <c r="O45" i="25"/>
  <c r="O43" i="25"/>
  <c r="O27" i="26"/>
  <c r="O23" i="26"/>
  <c r="O19" i="26"/>
  <c r="O49" i="27"/>
  <c r="O70" i="32"/>
  <c r="O68" i="32"/>
  <c r="O66" i="32"/>
  <c r="O57" i="32"/>
  <c r="O55" i="32"/>
  <c r="O51" i="32"/>
  <c r="O49" i="32"/>
  <c r="O47" i="32"/>
  <c r="O36" i="32"/>
  <c r="O34" i="32"/>
  <c r="P147" i="33"/>
  <c r="P127" i="33"/>
  <c r="P113" i="33"/>
  <c r="P111" i="33"/>
  <c r="P101" i="33"/>
  <c r="P99" i="33"/>
  <c r="O68" i="33"/>
  <c r="O64" i="33"/>
  <c r="O62" i="33"/>
  <c r="O45" i="33"/>
  <c r="O43" i="33"/>
  <c r="O41" i="33"/>
  <c r="O31" i="33"/>
  <c r="O18" i="100"/>
  <c r="O87" i="30"/>
  <c r="O58" i="3"/>
  <c r="O56" i="3"/>
  <c r="O54" i="3"/>
  <c r="O52" i="3"/>
  <c r="O46" i="3"/>
  <c r="O40" i="17"/>
  <c r="O38" i="17"/>
  <c r="O36" i="17"/>
  <c r="O34" i="17"/>
  <c r="O32" i="17"/>
  <c r="O30" i="17"/>
  <c r="O28" i="17"/>
  <c r="O71" i="18"/>
  <c r="O69" i="18"/>
  <c r="O67" i="18"/>
  <c r="O65" i="18"/>
  <c r="O63" i="18"/>
  <c r="O53" i="18"/>
  <c r="O51" i="18"/>
  <c r="O47" i="18"/>
  <c r="O45" i="18"/>
  <c r="O39" i="18"/>
  <c r="O37" i="18"/>
  <c r="O29" i="18"/>
  <c r="O57" i="19"/>
  <c r="O39" i="19"/>
  <c r="O35" i="19"/>
  <c r="O31" i="19"/>
  <c r="O72" i="20"/>
  <c r="O58" i="20"/>
  <c r="O56" i="20"/>
  <c r="O57" i="21"/>
  <c r="O55" i="21"/>
  <c r="O53" i="21"/>
  <c r="O49" i="21"/>
  <c r="O47" i="21"/>
  <c r="O45" i="21"/>
  <c r="O43" i="21"/>
  <c r="O41" i="21"/>
  <c r="O39" i="21"/>
  <c r="O37" i="21"/>
  <c r="O35" i="21"/>
  <c r="O33" i="21"/>
  <c r="O31" i="21"/>
  <c r="O71" i="22"/>
  <c r="O67" i="22"/>
  <c r="O63" i="22"/>
  <c r="O61" i="22"/>
  <c r="O71" i="23"/>
  <c r="O63" i="23"/>
  <c r="O61" i="23"/>
  <c r="O72" i="24"/>
  <c r="O70" i="24"/>
  <c r="O68" i="24"/>
  <c r="O66" i="24"/>
  <c r="O64" i="24"/>
  <c r="O62" i="24"/>
  <c r="O60" i="24"/>
  <c r="O31" i="24"/>
  <c r="O29" i="24"/>
  <c r="P101" i="25"/>
  <c r="O58" i="25"/>
  <c r="O56" i="25"/>
  <c r="O52" i="25"/>
  <c r="O50" i="28"/>
  <c r="O44" i="28"/>
  <c r="P151" i="30"/>
  <c r="P149" i="30"/>
  <c r="P145" i="30"/>
  <c r="O44" i="30"/>
  <c r="O30" i="30"/>
  <c r="P154" i="31"/>
  <c r="P150" i="31"/>
  <c r="P148" i="31"/>
  <c r="P146" i="31"/>
  <c r="P144" i="31"/>
  <c r="P142" i="31"/>
  <c r="P140" i="31"/>
  <c r="P138" i="31"/>
  <c r="P136" i="31"/>
  <c r="P134" i="31"/>
  <c r="P132" i="31"/>
  <c r="P130" i="31"/>
  <c r="P124" i="31"/>
  <c r="P122" i="31"/>
  <c r="P120" i="31"/>
  <c r="P116" i="31"/>
  <c r="O69" i="31"/>
  <c r="O67" i="31"/>
  <c r="O63" i="31"/>
  <c r="O61" i="31"/>
  <c r="O54" i="31"/>
  <c r="O50" i="31"/>
  <c r="O46" i="31"/>
  <c r="O44" i="31"/>
  <c r="O42" i="31"/>
  <c r="O34" i="31"/>
  <c r="O71" i="33"/>
  <c r="O58" i="33"/>
  <c r="O48" i="33"/>
  <c r="O46" i="33"/>
  <c r="O50" i="35"/>
  <c r="O24" i="35"/>
  <c r="O70" i="39"/>
  <c r="O63" i="39"/>
  <c r="O61" i="39"/>
  <c r="O59" i="39"/>
  <c r="O58" i="39"/>
  <c r="O54" i="39"/>
  <c r="O52" i="39"/>
  <c r="O50" i="39"/>
  <c r="O48" i="39"/>
  <c r="O44" i="39"/>
  <c r="O39" i="39"/>
  <c r="O33" i="39"/>
  <c r="O31" i="39"/>
  <c r="O29" i="39"/>
  <c r="O27" i="39"/>
  <c r="P150" i="41"/>
  <c r="P122" i="41"/>
  <c r="O69" i="41"/>
  <c r="O53" i="41"/>
  <c r="O52" i="42"/>
  <c r="O50" i="42"/>
  <c r="O48" i="42"/>
  <c r="O46" i="42"/>
  <c r="O44" i="42"/>
  <c r="O40" i="42"/>
  <c r="O38" i="42"/>
  <c r="O36" i="42"/>
  <c r="O70" i="45"/>
  <c r="O66" i="45"/>
  <c r="P132" i="53"/>
  <c r="O61" i="53"/>
  <c r="O59" i="53"/>
  <c r="P153" i="54"/>
  <c r="P147" i="54"/>
  <c r="O68" i="59"/>
  <c r="O60" i="57"/>
  <c r="O42" i="61"/>
  <c r="O40" i="61"/>
  <c r="O60" i="60"/>
  <c r="P103" i="65"/>
  <c r="O69" i="66"/>
  <c r="O65" i="66"/>
  <c r="O61" i="66"/>
  <c r="O37" i="66"/>
  <c r="O47" i="68"/>
  <c r="O38" i="69"/>
  <c r="O51" i="70"/>
  <c r="O35" i="70"/>
  <c r="O39" i="76"/>
  <c r="O33" i="76"/>
  <c r="O26" i="77"/>
  <c r="O23" i="13"/>
  <c r="O21" i="13"/>
  <c r="O17" i="13"/>
  <c r="O56" i="99"/>
  <c r="O39" i="100"/>
  <c r="O41" i="100"/>
  <c r="O43" i="100"/>
  <c r="O49" i="100"/>
  <c r="O51" i="100"/>
  <c r="O61" i="100"/>
  <c r="O69" i="100"/>
  <c r="O71" i="100"/>
  <c r="P101" i="100"/>
  <c r="O71" i="55"/>
  <c r="O60" i="61"/>
  <c r="O53" i="61"/>
  <c r="O51" i="61"/>
  <c r="O51" i="62"/>
  <c r="O47" i="62"/>
  <c r="O72" i="64"/>
  <c r="O43" i="64"/>
  <c r="O37" i="64"/>
  <c r="O35" i="64"/>
  <c r="O25" i="64"/>
  <c r="P130" i="65"/>
  <c r="P112" i="65"/>
  <c r="O49" i="65"/>
  <c r="O45" i="65"/>
  <c r="O36" i="66"/>
  <c r="O34" i="66"/>
  <c r="O30" i="66"/>
  <c r="O26" i="66"/>
  <c r="O54" i="67"/>
  <c r="O60" i="68"/>
  <c r="O46" i="68"/>
  <c r="O39" i="69"/>
  <c r="O35" i="69"/>
  <c r="O61" i="73"/>
  <c r="O55" i="73"/>
  <c r="O53" i="73"/>
  <c r="O22" i="79"/>
  <c r="O61" i="82"/>
  <c r="O59" i="82"/>
  <c r="O69" i="83"/>
  <c r="O61" i="83"/>
  <c r="O53" i="83"/>
  <c r="O51" i="83"/>
  <c r="O30" i="83"/>
  <c r="P125" i="88"/>
  <c r="P123" i="88"/>
  <c r="P127" i="90"/>
  <c r="O55" i="91"/>
  <c r="P106" i="13"/>
  <c r="O26" i="100"/>
  <c r="O28" i="100"/>
  <c r="O34" i="100"/>
  <c r="P117" i="54"/>
  <c r="O64" i="54"/>
  <c r="O44" i="55"/>
  <c r="O57" i="58"/>
  <c r="O55" i="58"/>
  <c r="O47" i="58"/>
  <c r="O27" i="58"/>
  <c r="O66" i="59"/>
  <c r="O58" i="61"/>
  <c r="O27" i="61"/>
  <c r="O57" i="63"/>
  <c r="O55" i="63"/>
  <c r="O58" i="62"/>
  <c r="O54" i="62"/>
  <c r="O46" i="62"/>
  <c r="O44" i="62"/>
  <c r="O32" i="62"/>
  <c r="O44" i="64"/>
  <c r="O27" i="65"/>
  <c r="O57" i="67"/>
  <c r="O39" i="67"/>
  <c r="O38" i="70"/>
  <c r="O36" i="70"/>
  <c r="O33" i="73"/>
  <c r="O60" i="75"/>
  <c r="O37" i="75"/>
  <c r="O35" i="75"/>
  <c r="O23" i="75"/>
  <c r="O52" i="76"/>
  <c r="O50" i="76"/>
  <c r="O71" i="78"/>
  <c r="O54" i="78"/>
  <c r="O50" i="78"/>
  <c r="O36" i="78"/>
  <c r="O43" i="79"/>
  <c r="O33" i="79"/>
  <c r="O54" i="80"/>
  <c r="O46" i="80"/>
  <c r="O60" i="81"/>
  <c r="O45" i="82"/>
  <c r="O33" i="82"/>
  <c r="O31" i="82"/>
  <c r="O21" i="82"/>
  <c r="O45" i="83"/>
  <c r="O33" i="83"/>
  <c r="O21" i="83"/>
  <c r="O38" i="88"/>
  <c r="O38" i="90"/>
  <c r="O24" i="90"/>
  <c r="O64" i="91"/>
  <c r="O50" i="91"/>
  <c r="O44" i="91"/>
  <c r="O42" i="91"/>
  <c r="O30" i="91"/>
  <c r="O20" i="91"/>
  <c r="P128" i="95"/>
  <c r="P120" i="95"/>
  <c r="P110" i="95"/>
  <c r="P106" i="95"/>
  <c r="O50" i="95"/>
  <c r="O48" i="95"/>
  <c r="O30" i="95"/>
  <c r="O24" i="95"/>
  <c r="O64" i="97"/>
  <c r="O50" i="98"/>
  <c r="O28" i="98"/>
  <c r="O24" i="98"/>
  <c r="O20" i="98"/>
  <c r="O48" i="13"/>
  <c r="O32" i="13"/>
  <c r="O65" i="99"/>
  <c r="P109" i="99"/>
  <c r="O35" i="100"/>
  <c r="D93" i="76"/>
  <c r="D94" i="76"/>
  <c r="E21" i="35"/>
  <c r="F21" i="35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D94" i="23"/>
  <c r="D93" i="23"/>
  <c r="D93" i="87"/>
  <c r="I13" i="13"/>
  <c r="H17" i="13" s="1"/>
  <c r="G17" i="13"/>
  <c r="D93" i="77"/>
  <c r="D94" i="77"/>
  <c r="I17" i="99"/>
  <c r="O55" i="25"/>
  <c r="D93" i="21"/>
  <c r="C99" i="21" s="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D94" i="21"/>
  <c r="I10" i="58"/>
  <c r="I10" i="33"/>
  <c r="I10" i="80"/>
  <c r="I10" i="26"/>
  <c r="I10" i="18"/>
  <c r="I10" i="19"/>
  <c r="I10" i="54"/>
  <c r="I10" i="56"/>
  <c r="I10" i="60"/>
  <c r="I10" i="89"/>
  <c r="I10" i="64"/>
  <c r="I10" i="98"/>
  <c r="I10" i="3"/>
  <c r="I10" i="55"/>
  <c r="D93" i="55" s="1"/>
  <c r="I10" i="74"/>
  <c r="I10" i="92"/>
  <c r="I10" i="53"/>
  <c r="D93" i="53" s="1"/>
  <c r="I10" i="45"/>
  <c r="I10" i="66"/>
  <c r="I10" i="84"/>
  <c r="I10" i="30"/>
  <c r="I10" i="70"/>
  <c r="I10" i="39"/>
  <c r="I10" i="44"/>
  <c r="I10" i="27"/>
  <c r="I10" i="81"/>
  <c r="I10" i="31"/>
  <c r="I10" i="69"/>
  <c r="I10" i="90"/>
  <c r="D93" i="90" s="1"/>
  <c r="I10" i="59"/>
  <c r="I10" i="97"/>
  <c r="I10" i="91"/>
  <c r="I10" i="43"/>
  <c r="I10" i="62"/>
  <c r="I10" i="82"/>
  <c r="I10" i="68"/>
  <c r="I10" i="13"/>
  <c r="E99" i="13" s="1"/>
  <c r="F99" i="13" s="1"/>
  <c r="I10" i="78"/>
  <c r="D93" i="78" s="1"/>
  <c r="I10" i="79"/>
  <c r="I10" i="72"/>
  <c r="I10" i="73"/>
  <c r="I10" i="61"/>
  <c r="I10" i="71"/>
  <c r="I10" i="24"/>
  <c r="I10" i="25"/>
  <c r="I10" i="83"/>
  <c r="D93" i="83" s="1"/>
  <c r="I10" i="85"/>
  <c r="I10" i="96"/>
  <c r="I10" i="17"/>
  <c r="I10" i="42"/>
  <c r="I10" i="65"/>
  <c r="I10" i="75"/>
  <c r="O40" i="23"/>
  <c r="O46" i="28"/>
  <c r="O87" i="86"/>
  <c r="P99" i="95"/>
  <c r="O53" i="17"/>
  <c r="O51" i="17"/>
  <c r="O44" i="18"/>
  <c r="O40" i="18"/>
  <c r="O52" i="19"/>
  <c r="O60" i="26"/>
  <c r="O67" i="29"/>
  <c r="O57" i="29"/>
  <c r="O55" i="29"/>
  <c r="O47" i="29"/>
  <c r="O45" i="29"/>
  <c r="O45" i="30"/>
  <c r="O59" i="31"/>
  <c r="O32" i="31"/>
  <c r="O27" i="64"/>
  <c r="O87" i="55"/>
  <c r="O60" i="3"/>
  <c r="O62" i="17"/>
  <c r="O60" i="17"/>
  <c r="O43" i="20"/>
  <c r="O34" i="22"/>
  <c r="O32" i="22"/>
  <c r="P136" i="26"/>
  <c r="P128" i="26"/>
  <c r="P122" i="26"/>
  <c r="O63" i="26"/>
  <c r="O18" i="26"/>
  <c r="O41" i="28"/>
  <c r="O33" i="28"/>
  <c r="O31" i="28"/>
  <c r="P129" i="30"/>
  <c r="O48" i="30"/>
  <c r="O43" i="31"/>
  <c r="O52" i="33"/>
  <c r="O52" i="35"/>
  <c r="O48" i="35"/>
  <c r="O46" i="35"/>
  <c r="O36" i="35"/>
  <c r="F82" i="1"/>
  <c r="F83" i="1" s="1"/>
  <c r="F85" i="1" s="1"/>
  <c r="F86" i="1" s="1"/>
  <c r="F87" i="1" s="1"/>
  <c r="D13" i="101" s="1"/>
  <c r="I14" i="101" s="1"/>
  <c r="F45" i="1"/>
  <c r="F48" i="1" s="1"/>
  <c r="O36" i="3"/>
  <c r="O34" i="3"/>
  <c r="O32" i="3"/>
  <c r="O71" i="17"/>
  <c r="O69" i="17"/>
  <c r="O67" i="17"/>
  <c r="O35" i="17"/>
  <c r="O58" i="18"/>
  <c r="O60" i="19"/>
  <c r="O65" i="20"/>
  <c r="O44" i="20"/>
  <c r="O34" i="20"/>
  <c r="O68" i="22"/>
  <c r="O57" i="22"/>
  <c r="O51" i="22"/>
  <c r="O49" i="22"/>
  <c r="O45" i="22"/>
  <c r="O41" i="22"/>
  <c r="O31" i="22"/>
  <c r="O59" i="23"/>
  <c r="O36" i="23"/>
  <c r="O53" i="24"/>
  <c r="O49" i="24"/>
  <c r="O47" i="24"/>
  <c r="O45" i="24"/>
  <c r="P141" i="25"/>
  <c r="P121" i="25"/>
  <c r="O66" i="25"/>
  <c r="O53" i="25"/>
  <c r="O72" i="26"/>
  <c r="O66" i="26"/>
  <c r="O57" i="26"/>
  <c r="O55" i="26"/>
  <c r="O37" i="26"/>
  <c r="O33" i="26"/>
  <c r="O58" i="27"/>
  <c r="O56" i="27"/>
  <c r="O52" i="27"/>
  <c r="O50" i="27"/>
  <c r="O38" i="30"/>
  <c r="O71" i="31"/>
  <c r="O58" i="31"/>
  <c r="O56" i="31"/>
  <c r="O40" i="31"/>
  <c r="O38" i="31"/>
  <c r="O36" i="31"/>
  <c r="O31" i="32"/>
  <c r="O72" i="33"/>
  <c r="O67" i="33"/>
  <c r="O47" i="33"/>
  <c r="O23" i="33"/>
  <c r="O72" i="34"/>
  <c r="O70" i="34"/>
  <c r="O64" i="34"/>
  <c r="O53" i="34"/>
  <c r="O49" i="34"/>
  <c r="O47" i="34"/>
  <c r="O39" i="34"/>
  <c r="O37" i="34"/>
  <c r="O59" i="35"/>
  <c r="O54" i="42"/>
  <c r="O49" i="57"/>
  <c r="O58" i="35"/>
  <c r="O21" i="35"/>
  <c r="O72" i="39"/>
  <c r="O38" i="39"/>
  <c r="O36" i="41"/>
  <c r="O37" i="42"/>
  <c r="O30" i="42"/>
  <c r="O71" i="44"/>
  <c r="O49" i="44"/>
  <c r="O26" i="46"/>
  <c r="O52" i="58"/>
  <c r="O30" i="58"/>
  <c r="O44" i="63"/>
  <c r="O67" i="62"/>
  <c r="O47" i="60"/>
  <c r="O27" i="60"/>
  <c r="O70" i="66"/>
  <c r="O62" i="66"/>
  <c r="O52" i="66"/>
  <c r="O58" i="68"/>
  <c r="O45" i="68"/>
  <c r="O69" i="69"/>
  <c r="O65" i="69"/>
  <c r="O57" i="69"/>
  <c r="O55" i="69"/>
  <c r="O53" i="69"/>
  <c r="O46" i="69"/>
  <c r="O44" i="69"/>
  <c r="O42" i="69"/>
  <c r="O40" i="69"/>
  <c r="O39" i="70"/>
  <c r="O37" i="70"/>
  <c r="O58" i="71"/>
  <c r="O54" i="71"/>
  <c r="O66" i="72"/>
  <c r="P121" i="100"/>
  <c r="O32" i="35"/>
  <c r="O22" i="35"/>
  <c r="O62" i="41"/>
  <c r="O60" i="41"/>
  <c r="O33" i="41"/>
  <c r="O27" i="41"/>
  <c r="O56" i="42"/>
  <c r="P153" i="43"/>
  <c r="P151" i="43"/>
  <c r="P145" i="43"/>
  <c r="P127" i="43"/>
  <c r="P125" i="43"/>
  <c r="P119" i="43"/>
  <c r="P117" i="43"/>
  <c r="O48" i="43"/>
  <c r="O46" i="43"/>
  <c r="O72" i="44"/>
  <c r="P129" i="45"/>
  <c r="P115" i="45"/>
  <c r="O45" i="45"/>
  <c r="O27" i="45"/>
  <c r="O31" i="46"/>
  <c r="P154" i="53"/>
  <c r="P130" i="53"/>
  <c r="P124" i="53"/>
  <c r="P122" i="53"/>
  <c r="P118" i="53"/>
  <c r="P116" i="53"/>
  <c r="O69" i="53"/>
  <c r="O38" i="53"/>
  <c r="O36" i="53"/>
  <c r="O47" i="55"/>
  <c r="O40" i="55"/>
  <c r="O26" i="55"/>
  <c r="P154" i="56"/>
  <c r="P138" i="56"/>
  <c r="P121" i="56"/>
  <c r="P107" i="56"/>
  <c r="O56" i="56"/>
  <c r="O46" i="56"/>
  <c r="O38" i="56"/>
  <c r="O36" i="56"/>
  <c r="O51" i="57"/>
  <c r="O39" i="58"/>
  <c r="O37" i="58"/>
  <c r="O31" i="58"/>
  <c r="O65" i="59"/>
  <c r="O59" i="59"/>
  <c r="O30" i="59"/>
  <c r="O30" i="63"/>
  <c r="O70" i="62"/>
  <c r="O68" i="62"/>
  <c r="O32" i="60"/>
  <c r="O54" i="64"/>
  <c r="O31" i="64"/>
  <c r="P111" i="65"/>
  <c r="P109" i="65"/>
  <c r="P107" i="65"/>
  <c r="O58" i="65"/>
  <c r="O33" i="65"/>
  <c r="O49" i="66"/>
  <c r="O47" i="66"/>
  <c r="O45" i="66"/>
  <c r="O39" i="66"/>
  <c r="O29" i="66"/>
  <c r="O61" i="67"/>
  <c r="O37" i="67"/>
  <c r="O42" i="68"/>
  <c r="O26" i="68"/>
  <c r="O49" i="69"/>
  <c r="O69" i="71"/>
  <c r="O65" i="71"/>
  <c r="O57" i="71"/>
  <c r="O55" i="71"/>
  <c r="O63" i="72"/>
  <c r="O49" i="72"/>
  <c r="O27" i="72"/>
  <c r="O30" i="92"/>
  <c r="O64" i="39"/>
  <c r="O60" i="39"/>
  <c r="O56" i="39"/>
  <c r="P154" i="41"/>
  <c r="P152" i="41"/>
  <c r="P148" i="41"/>
  <c r="P146" i="41"/>
  <c r="P144" i="41"/>
  <c r="P142" i="41"/>
  <c r="P140" i="41"/>
  <c r="P138" i="41"/>
  <c r="P136" i="41"/>
  <c r="P134" i="41"/>
  <c r="P132" i="41"/>
  <c r="P130" i="41"/>
  <c r="P126" i="41"/>
  <c r="P124" i="41"/>
  <c r="P118" i="41"/>
  <c r="P116" i="41"/>
  <c r="P114" i="41"/>
  <c r="P112" i="41"/>
  <c r="P110" i="41"/>
  <c r="P108" i="41"/>
  <c r="O71" i="41"/>
  <c r="O58" i="41"/>
  <c r="O71" i="42"/>
  <c r="O69" i="42"/>
  <c r="O67" i="42"/>
  <c r="O63" i="42"/>
  <c r="O59" i="42"/>
  <c r="O29" i="42"/>
  <c r="O61" i="43"/>
  <c r="O59" i="43"/>
  <c r="O34" i="43"/>
  <c r="P153" i="44"/>
  <c r="P145" i="44"/>
  <c r="P141" i="44"/>
  <c r="P131" i="44"/>
  <c r="P111" i="44"/>
  <c r="P107" i="44"/>
  <c r="O54" i="44"/>
  <c r="O42" i="44"/>
  <c r="O36" i="44"/>
  <c r="O34" i="44"/>
  <c r="O32" i="44"/>
  <c r="O30" i="44"/>
  <c r="O28" i="44"/>
  <c r="P154" i="45"/>
  <c r="P152" i="45"/>
  <c r="P150" i="45"/>
  <c r="P148" i="45"/>
  <c r="P146" i="45"/>
  <c r="P144" i="45"/>
  <c r="P138" i="45"/>
  <c r="P134" i="45"/>
  <c r="P132" i="45"/>
  <c r="O71" i="45"/>
  <c r="O69" i="45"/>
  <c r="O65" i="45"/>
  <c r="O63" i="45"/>
  <c r="O36" i="45"/>
  <c r="O32" i="45"/>
  <c r="O30" i="45"/>
  <c r="O28" i="45"/>
  <c r="O52" i="46"/>
  <c r="O50" i="46"/>
  <c r="O48" i="46"/>
  <c r="O46" i="46"/>
  <c r="O44" i="46"/>
  <c r="O38" i="46"/>
  <c r="O57" i="53"/>
  <c r="O53" i="53"/>
  <c r="O49" i="53"/>
  <c r="O47" i="53"/>
  <c r="O45" i="53"/>
  <c r="O39" i="53"/>
  <c r="O37" i="53"/>
  <c r="O35" i="53"/>
  <c r="O48" i="54"/>
  <c r="O26" i="54"/>
  <c r="O50" i="55"/>
  <c r="O46" i="55"/>
  <c r="O41" i="55"/>
  <c r="O39" i="55"/>
  <c r="O37" i="55"/>
  <c r="O31" i="55"/>
  <c r="O71" i="56"/>
  <c r="O63" i="56"/>
  <c r="O68" i="57"/>
  <c r="O66" i="57"/>
  <c r="O37" i="57"/>
  <c r="O72" i="59"/>
  <c r="O55" i="59"/>
  <c r="O53" i="59"/>
  <c r="O49" i="59"/>
  <c r="O41" i="59"/>
  <c r="O33" i="59"/>
  <c r="O31" i="59"/>
  <c r="O55" i="61"/>
  <c r="O60" i="62"/>
  <c r="O31" i="62"/>
  <c r="O27" i="62"/>
  <c r="O46" i="64"/>
  <c r="O71" i="65"/>
  <c r="O69" i="65"/>
  <c r="O67" i="65"/>
  <c r="O65" i="65"/>
  <c r="O63" i="65"/>
  <c r="O61" i="65"/>
  <c r="O55" i="65"/>
  <c r="O24" i="65"/>
  <c r="O68" i="67"/>
  <c r="O66" i="67"/>
  <c r="O64" i="67"/>
  <c r="O60" i="67"/>
  <c r="O36" i="67"/>
  <c r="O32" i="67"/>
  <c r="O55" i="68"/>
  <c r="O53" i="68"/>
  <c r="O51" i="68"/>
  <c r="O49" i="68"/>
  <c r="O47" i="69"/>
  <c r="O45" i="69"/>
  <c r="O69" i="70"/>
  <c r="O67" i="70"/>
  <c r="O63" i="70"/>
  <c r="O61" i="70"/>
  <c r="O59" i="70"/>
  <c r="O55" i="70"/>
  <c r="O48" i="70"/>
  <c r="O44" i="70"/>
  <c r="O42" i="70"/>
  <c r="O30" i="70"/>
  <c r="O42" i="80"/>
  <c r="O39" i="83"/>
  <c r="O60" i="97"/>
  <c r="O41" i="79"/>
  <c r="O63" i="83"/>
  <c r="O53" i="84"/>
  <c r="O39" i="84"/>
  <c r="O21" i="84"/>
  <c r="O59" i="87"/>
  <c r="O57" i="87"/>
  <c r="O43" i="87"/>
  <c r="O41" i="87"/>
  <c r="O50" i="89"/>
  <c r="O28" i="90"/>
  <c r="O46" i="91"/>
  <c r="O54" i="95"/>
  <c r="O19" i="98"/>
  <c r="P125" i="100"/>
  <c r="O30" i="76"/>
  <c r="O23" i="77"/>
  <c r="O55" i="78"/>
  <c r="O66" i="81"/>
  <c r="O64" i="81"/>
  <c r="O62" i="84"/>
  <c r="O65" i="85"/>
  <c r="O61" i="85"/>
  <c r="O66" i="87"/>
  <c r="P116" i="88"/>
  <c r="O71" i="89"/>
  <c r="O65" i="89"/>
  <c r="O63" i="89"/>
  <c r="P115" i="90"/>
  <c r="P107" i="90"/>
  <c r="O35" i="90"/>
  <c r="O20" i="90"/>
  <c r="O67" i="91"/>
  <c r="O59" i="91"/>
  <c r="O53" i="91"/>
  <c r="P127" i="92"/>
  <c r="P117" i="92"/>
  <c r="O66" i="92"/>
  <c r="O47" i="92"/>
  <c r="O32" i="92"/>
  <c r="P123" i="95"/>
  <c r="P121" i="95"/>
  <c r="P119" i="95"/>
  <c r="P115" i="95"/>
  <c r="P113" i="95"/>
  <c r="O58" i="96"/>
  <c r="P130" i="97"/>
  <c r="O24" i="97"/>
  <c r="O22" i="97"/>
  <c r="O69" i="98"/>
  <c r="O51" i="98"/>
  <c r="O44" i="98"/>
  <c r="O20" i="99"/>
  <c r="O28" i="99"/>
  <c r="O40" i="99"/>
  <c r="O42" i="99"/>
  <c r="O44" i="99"/>
  <c r="O46" i="99"/>
  <c r="O50" i="99"/>
  <c r="O61" i="72"/>
  <c r="O55" i="72"/>
  <c r="O40" i="73"/>
  <c r="O30" i="73"/>
  <c r="O46" i="74"/>
  <c r="O30" i="74"/>
  <c r="O71" i="75"/>
  <c r="O38" i="75"/>
  <c r="O30" i="75"/>
  <c r="O26" i="75"/>
  <c r="O24" i="75"/>
  <c r="O22" i="75"/>
  <c r="O45" i="76"/>
  <c r="O28" i="77"/>
  <c r="O22" i="77"/>
  <c r="O67" i="78"/>
  <c r="O63" i="78"/>
  <c r="O56" i="78"/>
  <c r="O61" i="79"/>
  <c r="O61" i="80"/>
  <c r="O24" i="80"/>
  <c r="O56" i="81"/>
  <c r="O32" i="81"/>
  <c r="O26" i="81"/>
  <c r="O47" i="82"/>
  <c r="O62" i="83"/>
  <c r="O60" i="83"/>
  <c r="O56" i="83"/>
  <c r="O54" i="83"/>
  <c r="O37" i="83"/>
  <c r="O35" i="83"/>
  <c r="P110" i="84"/>
  <c r="O71" i="84"/>
  <c r="O69" i="84"/>
  <c r="O42" i="84"/>
  <c r="O64" i="85"/>
  <c r="O34" i="85"/>
  <c r="O32" i="85"/>
  <c r="O30" i="85"/>
  <c r="O28" i="85"/>
  <c r="O24" i="85"/>
  <c r="O65" i="86"/>
  <c r="O47" i="86"/>
  <c r="O20" i="87"/>
  <c r="O67" i="88"/>
  <c r="O44" i="90"/>
  <c r="O42" i="90"/>
  <c r="P129" i="91"/>
  <c r="P121" i="91"/>
  <c r="P117" i="91"/>
  <c r="P113" i="91"/>
  <c r="P101" i="92"/>
  <c r="O28" i="92"/>
  <c r="O26" i="92"/>
  <c r="O20" i="92"/>
  <c r="O68" i="95"/>
  <c r="O66" i="95"/>
  <c r="O39" i="95"/>
  <c r="O27" i="95"/>
  <c r="O23" i="97"/>
  <c r="P116" i="98"/>
  <c r="O31" i="98"/>
  <c r="O29" i="98"/>
  <c r="P105" i="13"/>
  <c r="P103" i="13"/>
  <c r="O20" i="13"/>
  <c r="O37" i="100"/>
  <c r="D18" i="33"/>
  <c r="G17" i="33"/>
  <c r="H17" i="33"/>
  <c r="D93" i="79"/>
  <c r="D94" i="79"/>
  <c r="G99" i="13"/>
  <c r="D100" i="13"/>
  <c r="B100" i="13" s="1"/>
  <c r="D94" i="68"/>
  <c r="D93" i="68"/>
  <c r="D93" i="82"/>
  <c r="D94" i="82"/>
  <c r="C99" i="20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D99" i="29"/>
  <c r="D92" i="31"/>
  <c r="D94" i="31"/>
  <c r="D93" i="31"/>
  <c r="C99" i="22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O87" i="19"/>
  <c r="C77" i="1"/>
  <c r="C74" i="1"/>
  <c r="C51" i="1"/>
  <c r="C69" i="1"/>
  <c r="C72" i="1"/>
  <c r="C52" i="1"/>
  <c r="C6" i="1"/>
  <c r="C8" i="1"/>
  <c r="C57" i="1"/>
  <c r="O44" i="17"/>
  <c r="O87" i="44"/>
  <c r="O87" i="28"/>
  <c r="O87" i="54"/>
  <c r="O48" i="3"/>
  <c r="O43" i="3"/>
  <c r="O50" i="17"/>
  <c r="O49" i="18"/>
  <c r="O38" i="22"/>
  <c r="D94" i="90"/>
  <c r="O87" i="71"/>
  <c r="O57" i="18"/>
  <c r="O33" i="18"/>
  <c r="O67" i="23"/>
  <c r="O32" i="25"/>
  <c r="P121" i="30"/>
  <c r="O53" i="39"/>
  <c r="O33" i="43"/>
  <c r="O62" i="3"/>
  <c r="O49" i="17"/>
  <c r="O47" i="17"/>
  <c r="O60" i="18"/>
  <c r="O55" i="18"/>
  <c r="O42" i="18"/>
  <c r="O52" i="20"/>
  <c r="O43" i="22"/>
  <c r="O55" i="24"/>
  <c r="O41" i="24"/>
  <c r="O49" i="25"/>
  <c r="O70" i="26"/>
  <c r="O56" i="29"/>
  <c r="O48" i="31"/>
  <c r="O67" i="35"/>
  <c r="O26" i="35"/>
  <c r="O41" i="18"/>
  <c r="O61" i="19"/>
  <c r="O51" i="19"/>
  <c r="O29" i="19"/>
  <c r="O37" i="22"/>
  <c r="O35" i="22"/>
  <c r="O51" i="24"/>
  <c r="O48" i="27"/>
  <c r="O59" i="30"/>
  <c r="P139" i="31"/>
  <c r="O62" i="32"/>
  <c r="O60" i="32"/>
  <c r="O39" i="32"/>
  <c r="P145" i="33"/>
  <c r="P135" i="33"/>
  <c r="P133" i="33"/>
  <c r="P131" i="33"/>
  <c r="O49" i="33"/>
  <c r="O40" i="33"/>
  <c r="O32" i="33"/>
  <c r="O68" i="34"/>
  <c r="O71" i="35"/>
  <c r="O62" i="35"/>
  <c r="O60" i="35"/>
  <c r="O33" i="35"/>
  <c r="O56" i="43"/>
  <c r="O52" i="43"/>
  <c r="O50" i="43"/>
  <c r="O56" i="44"/>
  <c r="O47" i="44"/>
  <c r="O45" i="44"/>
  <c r="O38" i="44"/>
  <c r="O58" i="45"/>
  <c r="O54" i="45"/>
  <c r="O48" i="45"/>
  <c r="O62" i="46"/>
  <c r="O28" i="46"/>
  <c r="O31" i="60"/>
  <c r="O58" i="66"/>
  <c r="O28" i="66"/>
  <c r="O69" i="23"/>
  <c r="O62" i="23"/>
  <c r="O54" i="23"/>
  <c r="O46" i="23"/>
  <c r="O32" i="23"/>
  <c r="O61" i="24"/>
  <c r="P104" i="25"/>
  <c r="O51" i="25"/>
  <c r="O62" i="27"/>
  <c r="O47" i="27"/>
  <c r="O51" i="29"/>
  <c r="O42" i="30"/>
  <c r="O34" i="30"/>
  <c r="P128" i="31"/>
  <c r="P126" i="31"/>
  <c r="P118" i="31"/>
  <c r="P114" i="31"/>
  <c r="O64" i="31"/>
  <c r="P121" i="33"/>
  <c r="P119" i="33"/>
  <c r="P115" i="33"/>
  <c r="P107" i="33"/>
  <c r="O50" i="33"/>
  <c r="O69" i="39"/>
  <c r="O67" i="39"/>
  <c r="O57" i="39"/>
  <c r="O54" i="41"/>
  <c r="O43" i="41"/>
  <c r="O63" i="44"/>
  <c r="O52" i="44"/>
  <c r="O39" i="44"/>
  <c r="O33" i="44"/>
  <c r="O63" i="57"/>
  <c r="O66" i="19"/>
  <c r="O64" i="19"/>
  <c r="O50" i="19"/>
  <c r="O48" i="19"/>
  <c r="O44" i="19"/>
  <c r="O42" i="19"/>
  <c r="O37" i="19"/>
  <c r="O30" i="19"/>
  <c r="O28" i="19"/>
  <c r="O71" i="20"/>
  <c r="O46" i="20"/>
  <c r="O28" i="20"/>
  <c r="O65" i="21"/>
  <c r="O51" i="21"/>
  <c r="O29" i="21"/>
  <c r="O56" i="22"/>
  <c r="O52" i="22"/>
  <c r="O48" i="22"/>
  <c r="O46" i="22"/>
  <c r="O36" i="22"/>
  <c r="O65" i="23"/>
  <c r="O57" i="23"/>
  <c r="O29" i="23"/>
  <c r="O52" i="24"/>
  <c r="O30" i="24"/>
  <c r="P136" i="25"/>
  <c r="P105" i="25"/>
  <c r="O72" i="25"/>
  <c r="O59" i="25"/>
  <c r="O47" i="25"/>
  <c r="O25" i="25"/>
  <c r="P149" i="26"/>
  <c r="P141" i="26"/>
  <c r="P137" i="26"/>
  <c r="P135" i="26"/>
  <c r="P133" i="26"/>
  <c r="P131" i="26"/>
  <c r="P125" i="26"/>
  <c r="P121" i="26"/>
  <c r="P111" i="26"/>
  <c r="P105" i="26"/>
  <c r="P101" i="26"/>
  <c r="O68" i="26"/>
  <c r="O43" i="26"/>
  <c r="F17" i="26"/>
  <c r="O65" i="27"/>
  <c r="O63" i="27"/>
  <c r="O45" i="27"/>
  <c r="O48" i="28"/>
  <c r="O46" i="29"/>
  <c r="O42" i="29"/>
  <c r="O32" i="29"/>
  <c r="O30" i="29"/>
  <c r="P148" i="30"/>
  <c r="P115" i="30"/>
  <c r="P113" i="30"/>
  <c r="P111" i="30"/>
  <c r="O69" i="30"/>
  <c r="O67" i="30"/>
  <c r="O39" i="30"/>
  <c r="O35" i="30"/>
  <c r="O33" i="30"/>
  <c r="O37" i="31"/>
  <c r="O35" i="31"/>
  <c r="O30" i="31"/>
  <c r="O59" i="32"/>
  <c r="O58" i="32"/>
  <c r="O44" i="32"/>
  <c r="P154" i="33"/>
  <c r="P150" i="33"/>
  <c r="P142" i="33"/>
  <c r="O33" i="33"/>
  <c r="O21" i="33"/>
  <c r="O19" i="33"/>
  <c r="O17" i="33"/>
  <c r="O71" i="34"/>
  <c r="O59" i="34"/>
  <c r="O72" i="35"/>
  <c r="O63" i="35"/>
  <c r="O51" i="35"/>
  <c r="O49" i="35"/>
  <c r="O34" i="35"/>
  <c r="O41" i="39"/>
  <c r="O37" i="39"/>
  <c r="O28" i="39"/>
  <c r="O52" i="41"/>
  <c r="O40" i="41"/>
  <c r="O32" i="41"/>
  <c r="P149" i="42"/>
  <c r="P137" i="42"/>
  <c r="P135" i="42"/>
  <c r="P131" i="42"/>
  <c r="P113" i="42"/>
  <c r="O64" i="42"/>
  <c r="P110" i="43"/>
  <c r="O42" i="43"/>
  <c r="P148" i="44"/>
  <c r="P134" i="44"/>
  <c r="P132" i="44"/>
  <c r="P116" i="44"/>
  <c r="P123" i="45"/>
  <c r="P117" i="45"/>
  <c r="P113" i="45"/>
  <c r="P109" i="45"/>
  <c r="O43" i="45"/>
  <c r="O65" i="53"/>
  <c r="O57" i="57"/>
  <c r="O44" i="61"/>
  <c r="O48" i="60"/>
  <c r="O35" i="66"/>
  <c r="O50" i="54"/>
  <c r="O37" i="54"/>
  <c r="O33" i="54"/>
  <c r="O29" i="54"/>
  <c r="O67" i="55"/>
  <c r="O55" i="55"/>
  <c r="O65" i="58"/>
  <c r="O29" i="58"/>
  <c r="O69" i="61"/>
  <c r="O39" i="61"/>
  <c r="O58" i="63"/>
  <c r="O53" i="63"/>
  <c r="O32" i="63"/>
  <c r="O25" i="63"/>
  <c r="O52" i="62"/>
  <c r="O50" i="62"/>
  <c r="O33" i="62"/>
  <c r="O69" i="60"/>
  <c r="O45" i="60"/>
  <c r="O35" i="60"/>
  <c r="O28" i="60"/>
  <c r="O24" i="60"/>
  <c r="O60" i="64"/>
  <c r="O39" i="65"/>
  <c r="O71" i="67"/>
  <c r="O49" i="67"/>
  <c r="O45" i="67"/>
  <c r="O27" i="53"/>
  <c r="O54" i="54"/>
  <c r="O52" i="54"/>
  <c r="O70" i="55"/>
  <c r="O68" i="55"/>
  <c r="O66" i="55"/>
  <c r="O42" i="55"/>
  <c r="O60" i="56"/>
  <c r="O62" i="57"/>
  <c r="O65" i="64"/>
  <c r="O28" i="64"/>
  <c r="O27" i="66"/>
  <c r="O56" i="68"/>
  <c r="O52" i="68"/>
  <c r="O60" i="70"/>
  <c r="O58" i="70"/>
  <c r="O41" i="46"/>
  <c r="O39" i="46"/>
  <c r="O30" i="53"/>
  <c r="O46" i="54"/>
  <c r="O25" i="54"/>
  <c r="O38" i="55"/>
  <c r="O28" i="55"/>
  <c r="P141" i="56"/>
  <c r="P137" i="56"/>
  <c r="P131" i="56"/>
  <c r="P129" i="56"/>
  <c r="P120" i="56"/>
  <c r="O61" i="56"/>
  <c r="O59" i="56"/>
  <c r="O55" i="57"/>
  <c r="O51" i="58"/>
  <c r="O28" i="58"/>
  <c r="O61" i="59"/>
  <c r="O54" i="59"/>
  <c r="O50" i="59"/>
  <c r="O44" i="59"/>
  <c r="O28" i="59"/>
  <c r="O24" i="59"/>
  <c r="O66" i="61"/>
  <c r="O38" i="61"/>
  <c r="O33" i="61"/>
  <c r="O54" i="63"/>
  <c r="O41" i="63"/>
  <c r="O50" i="60"/>
  <c r="O36" i="60"/>
  <c r="O25" i="60"/>
  <c r="O55" i="64"/>
  <c r="O48" i="64"/>
  <c r="O41" i="64"/>
  <c r="O33" i="64"/>
  <c r="O34" i="65"/>
  <c r="O30" i="65"/>
  <c r="O48" i="66"/>
  <c r="O46" i="66"/>
  <c r="O31" i="66"/>
  <c r="O48" i="67"/>
  <c r="O70" i="68"/>
  <c r="O48" i="68"/>
  <c r="O43" i="68"/>
  <c r="O66" i="69"/>
  <c r="O64" i="69"/>
  <c r="O62" i="69"/>
  <c r="O60" i="69"/>
  <c r="O52" i="69"/>
  <c r="O34" i="69"/>
  <c r="O40" i="70"/>
  <c r="O54" i="70"/>
  <c r="O52" i="70"/>
  <c r="O32" i="70"/>
  <c r="O62" i="72"/>
  <c r="O54" i="72"/>
  <c r="O65" i="73"/>
  <c r="O39" i="74"/>
  <c r="O33" i="74"/>
  <c r="O69" i="76"/>
  <c r="O62" i="76"/>
  <c r="O60" i="76"/>
  <c r="O32" i="77"/>
  <c r="O46" i="79"/>
  <c r="O27" i="79"/>
  <c r="O63" i="81"/>
  <c r="O58" i="81"/>
  <c r="O21" i="81"/>
  <c r="O71" i="83"/>
  <c r="O44" i="83"/>
  <c r="P106" i="84"/>
  <c r="O36" i="84"/>
  <c r="O61" i="87"/>
  <c r="O40" i="89"/>
  <c r="O20" i="89"/>
  <c r="O67" i="90"/>
  <c r="P104" i="91"/>
  <c r="O39" i="91"/>
  <c r="P122" i="92"/>
  <c r="P120" i="92"/>
  <c r="O43" i="92"/>
  <c r="P112" i="95"/>
  <c r="O58" i="95"/>
  <c r="O56" i="95"/>
  <c r="P123" i="96"/>
  <c r="P117" i="96"/>
  <c r="P115" i="96"/>
  <c r="O60" i="96"/>
  <c r="O54" i="96"/>
  <c r="O58" i="97"/>
  <c r="O41" i="97"/>
  <c r="O39" i="97"/>
  <c r="P106" i="98"/>
  <c r="O49" i="98"/>
  <c r="O40" i="98"/>
  <c r="O36" i="98"/>
  <c r="O32" i="98"/>
  <c r="O25" i="98"/>
  <c r="O29" i="13"/>
  <c r="O27" i="13"/>
  <c r="O31" i="99"/>
  <c r="O56" i="100"/>
  <c r="O70" i="71"/>
  <c r="O31" i="71"/>
  <c r="O29" i="71"/>
  <c r="O30" i="72"/>
  <c r="O61" i="78"/>
  <c r="O34" i="78"/>
  <c r="O50" i="80"/>
  <c r="O25" i="80"/>
  <c r="O43" i="82"/>
  <c r="O41" i="82"/>
  <c r="O36" i="83"/>
  <c r="O34" i="83"/>
  <c r="O27" i="83"/>
  <c r="P101" i="84"/>
  <c r="O64" i="84"/>
  <c r="O35" i="84"/>
  <c r="O31" i="84"/>
  <c r="O66" i="85"/>
  <c r="P129" i="86"/>
  <c r="P121" i="86"/>
  <c r="P117" i="86"/>
  <c r="P113" i="86"/>
  <c r="P109" i="86"/>
  <c r="P101" i="86"/>
  <c r="O33" i="86"/>
  <c r="O31" i="86"/>
  <c r="O26" i="86"/>
  <c r="P102" i="87"/>
  <c r="O70" i="87"/>
  <c r="O27" i="87"/>
  <c r="O59" i="89"/>
  <c r="O43" i="89"/>
  <c r="O39" i="89"/>
  <c r="O37" i="89"/>
  <c r="O35" i="89"/>
  <c r="O23" i="100"/>
  <c r="O45" i="100"/>
  <c r="P106" i="100"/>
  <c r="O29" i="78"/>
  <c r="O68" i="81"/>
  <c r="O53" i="81"/>
  <c r="O24" i="81"/>
  <c r="O57" i="82"/>
  <c r="O51" i="82"/>
  <c r="O29" i="82"/>
  <c r="O25" i="82"/>
  <c r="O47" i="87"/>
  <c r="O62" i="90"/>
  <c r="O30" i="90"/>
  <c r="P105" i="91"/>
  <c r="O62" i="91"/>
  <c r="P106" i="92"/>
  <c r="O36" i="95"/>
  <c r="P126" i="96"/>
  <c r="P122" i="96"/>
  <c r="P112" i="96"/>
  <c r="P102" i="96"/>
  <c r="O61" i="96"/>
  <c r="O46" i="96"/>
  <c r="O42" i="96"/>
  <c r="O38" i="96"/>
  <c r="O36" i="96"/>
  <c r="O26" i="96"/>
  <c r="O24" i="96"/>
  <c r="P128" i="97"/>
  <c r="O44" i="97"/>
  <c r="O40" i="97"/>
  <c r="O45" i="98"/>
  <c r="O18" i="99"/>
  <c r="O69" i="99"/>
  <c r="P113" i="99"/>
  <c r="P129" i="99"/>
  <c r="O64" i="70"/>
  <c r="O41" i="70"/>
  <c r="O45" i="72"/>
  <c r="O37" i="72"/>
  <c r="O35" i="73"/>
  <c r="O67" i="75"/>
  <c r="O48" i="75"/>
  <c r="O44" i="75"/>
  <c r="O40" i="75"/>
  <c r="O34" i="75"/>
  <c r="O48" i="78"/>
  <c r="O71" i="79"/>
  <c r="O69" i="79"/>
  <c r="O67" i="79"/>
  <c r="O58" i="80"/>
  <c r="O22" i="80"/>
  <c r="O64" i="83"/>
  <c r="O67" i="85"/>
  <c r="O62" i="85"/>
  <c r="O52" i="85"/>
  <c r="P130" i="86"/>
  <c r="P126" i="86"/>
  <c r="P122" i="86"/>
  <c r="O70" i="86"/>
  <c r="O21" i="86"/>
  <c r="O62" i="87"/>
  <c r="O59" i="98"/>
  <c r="O55" i="98"/>
  <c r="R12" i="36"/>
  <c r="E104" i="60"/>
  <c r="B111" i="70"/>
  <c r="G108" i="17"/>
  <c r="E109" i="17"/>
  <c r="D109" i="17"/>
  <c r="D109" i="20"/>
  <c r="B109" i="20" s="1"/>
  <c r="G101" i="35"/>
  <c r="H101" i="35" s="1"/>
  <c r="B102" i="35"/>
  <c r="E102" i="35"/>
  <c r="F102" i="35" s="1"/>
  <c r="G104" i="35"/>
  <c r="H104" i="35" s="1"/>
  <c r="B105" i="35"/>
  <c r="E105" i="35"/>
  <c r="F105" i="35" s="1"/>
  <c r="E106" i="35" s="1"/>
  <c r="F106" i="35" s="1"/>
  <c r="J109" i="70"/>
  <c r="F110" i="29"/>
  <c r="D111" i="29" s="1"/>
  <c r="B108" i="20"/>
  <c r="P141" i="20"/>
  <c r="P130" i="20"/>
  <c r="P149" i="21"/>
  <c r="P138" i="21"/>
  <c r="P143" i="26"/>
  <c r="P120" i="26"/>
  <c r="P112" i="26"/>
  <c r="P108" i="26"/>
  <c r="P104" i="26"/>
  <c r="I104" i="35"/>
  <c r="J104" i="35" s="1"/>
  <c r="P136" i="17"/>
  <c r="P128" i="17"/>
  <c r="P117" i="17"/>
  <c r="P109" i="17"/>
  <c r="P123" i="18"/>
  <c r="P151" i="22"/>
  <c r="P140" i="22"/>
  <c r="P129" i="22"/>
  <c r="P112" i="22"/>
  <c r="P108" i="22"/>
  <c r="P139" i="23"/>
  <c r="P135" i="23"/>
  <c r="P153" i="25"/>
  <c r="P123" i="25"/>
  <c r="P136" i="30"/>
  <c r="P117" i="30"/>
  <c r="P145" i="32"/>
  <c r="P141" i="32"/>
  <c r="P154" i="3"/>
  <c r="P107" i="26"/>
  <c r="P119" i="27"/>
  <c r="P133" i="29"/>
  <c r="P125" i="29"/>
  <c r="P117" i="29"/>
  <c r="P113" i="29"/>
  <c r="J107" i="17"/>
  <c r="E103" i="67"/>
  <c r="F103" i="67" s="1"/>
  <c r="P146" i="3"/>
  <c r="P154" i="17"/>
  <c r="P139" i="17"/>
  <c r="P120" i="17"/>
  <c r="P116" i="17"/>
  <c r="P112" i="17"/>
  <c r="P133" i="18"/>
  <c r="P129" i="18"/>
  <c r="P126" i="18"/>
  <c r="P154" i="19"/>
  <c r="P146" i="19"/>
  <c r="P142" i="19"/>
  <c r="P151" i="20"/>
  <c r="P147" i="20"/>
  <c r="P143" i="20"/>
  <c r="P136" i="20"/>
  <c r="P125" i="20"/>
  <c r="P151" i="21"/>
  <c r="P122" i="21"/>
  <c r="P103" i="25"/>
  <c r="P130" i="26"/>
  <c r="P126" i="26"/>
  <c r="P120" i="30"/>
  <c r="P143" i="31"/>
  <c r="P131" i="31"/>
  <c r="P127" i="63"/>
  <c r="P153" i="22"/>
  <c r="P129" i="25"/>
  <c r="P125" i="25"/>
  <c r="P106" i="25"/>
  <c r="P99" i="25"/>
  <c r="P145" i="26"/>
  <c r="P110" i="26"/>
  <c r="P106" i="26"/>
  <c r="P153" i="27"/>
  <c r="P126" i="27"/>
  <c r="P118" i="27"/>
  <c r="P114" i="27"/>
  <c r="P151" i="28"/>
  <c r="P135" i="28"/>
  <c r="P131" i="28"/>
  <c r="P144" i="29"/>
  <c r="P154" i="30"/>
  <c r="P146" i="30"/>
  <c r="P123" i="30"/>
  <c r="P151" i="32"/>
  <c r="P127" i="56"/>
  <c r="E111" i="70"/>
  <c r="F111" i="70" s="1"/>
  <c r="P141" i="3"/>
  <c r="P133" i="3"/>
  <c r="P138" i="17"/>
  <c r="P134" i="17"/>
  <c r="P130" i="17"/>
  <c r="P149" i="19"/>
  <c r="P135" i="20"/>
  <c r="P154" i="21"/>
  <c r="P143" i="21"/>
  <c r="P124" i="22"/>
  <c r="P110" i="22"/>
  <c r="P153" i="23"/>
  <c r="P149" i="23"/>
  <c r="P145" i="23"/>
  <c r="P141" i="23"/>
  <c r="P137" i="23"/>
  <c r="P129" i="23"/>
  <c r="P125" i="23"/>
  <c r="P121" i="23"/>
  <c r="P110" i="23"/>
  <c r="P126" i="24"/>
  <c r="P114" i="24"/>
  <c r="P110" i="24"/>
  <c r="G110" i="70"/>
  <c r="P143" i="18"/>
  <c r="P129" i="19"/>
  <c r="P145" i="31"/>
  <c r="P154" i="32"/>
  <c r="P148" i="3"/>
  <c r="P113" i="18"/>
  <c r="P125" i="19"/>
  <c r="P121" i="19"/>
  <c r="P148" i="22"/>
  <c r="P148" i="23"/>
  <c r="P132" i="23"/>
  <c r="P120" i="23"/>
  <c r="P109" i="23"/>
  <c r="P129" i="24"/>
  <c r="P154" i="25"/>
  <c r="P150" i="25"/>
  <c r="P132" i="26"/>
  <c r="P124" i="26"/>
  <c r="P137" i="30"/>
  <c r="P133" i="30"/>
  <c r="P152" i="31"/>
  <c r="P137" i="31"/>
  <c r="P130" i="34"/>
  <c r="P124" i="56"/>
  <c r="P116" i="56"/>
  <c r="P133" i="32"/>
  <c r="P129" i="32"/>
  <c r="P130" i="33"/>
  <c r="P103" i="33"/>
  <c r="P153" i="34"/>
  <c r="P137" i="34"/>
  <c r="P118" i="34"/>
  <c r="P114" i="34"/>
  <c r="P118" i="35"/>
  <c r="P153" i="39"/>
  <c r="P149" i="39"/>
  <c r="P141" i="39"/>
  <c r="P151" i="42"/>
  <c r="P139" i="42"/>
  <c r="P154" i="43"/>
  <c r="P142" i="43"/>
  <c r="P118" i="43"/>
  <c r="P110" i="45"/>
  <c r="P106" i="45"/>
  <c r="P149" i="46"/>
  <c r="P145" i="46"/>
  <c r="P110" i="53"/>
  <c r="P154" i="54"/>
  <c r="P150" i="54"/>
  <c r="P146" i="54"/>
  <c r="P131" i="54"/>
  <c r="P127" i="54"/>
  <c r="P111" i="54"/>
  <c r="P107" i="54"/>
  <c r="P153" i="56"/>
  <c r="P130" i="56"/>
  <c r="P141" i="57"/>
  <c r="P127" i="61"/>
  <c r="P111" i="61"/>
  <c r="P111" i="63"/>
  <c r="P107" i="63"/>
  <c r="P124" i="62"/>
  <c r="P120" i="60"/>
  <c r="P104" i="60"/>
  <c r="P113" i="64"/>
  <c r="P109" i="64"/>
  <c r="P105" i="64"/>
  <c r="P104" i="65"/>
  <c r="P112" i="66"/>
  <c r="P128" i="67"/>
  <c r="P124" i="67"/>
  <c r="P124" i="68"/>
  <c r="P114" i="68"/>
  <c r="P110" i="68"/>
  <c r="P103" i="68"/>
  <c r="P120" i="70"/>
  <c r="P125" i="73"/>
  <c r="P122" i="75"/>
  <c r="P128" i="76"/>
  <c r="P103" i="78"/>
  <c r="P127" i="80"/>
  <c r="P119" i="80"/>
  <c r="P111" i="80"/>
  <c r="P102" i="84"/>
  <c r="P106" i="85"/>
  <c r="P116" i="87"/>
  <c r="P108" i="87"/>
  <c r="P113" i="89"/>
  <c r="P109" i="89"/>
  <c r="P121" i="90"/>
  <c r="P116" i="95"/>
  <c r="P108" i="95"/>
  <c r="P100" i="95"/>
  <c r="P106" i="96"/>
  <c r="P111" i="99"/>
  <c r="P127" i="99"/>
  <c r="P104" i="100"/>
  <c r="P117" i="32"/>
  <c r="P109" i="32"/>
  <c r="P110" i="33"/>
  <c r="P128" i="41"/>
  <c r="P138" i="54"/>
  <c r="P107" i="62"/>
  <c r="P111" i="66"/>
  <c r="P107" i="66"/>
  <c r="P103" i="66"/>
  <c r="P130" i="80"/>
  <c r="P114" i="80"/>
  <c r="P126" i="81"/>
  <c r="P122" i="81"/>
  <c r="P111" i="81"/>
  <c r="P107" i="81"/>
  <c r="P116" i="89"/>
  <c r="P130" i="95"/>
  <c r="P120" i="99"/>
  <c r="P128" i="99"/>
  <c r="P113" i="100"/>
  <c r="P136" i="33"/>
  <c r="P125" i="33"/>
  <c r="P132" i="34"/>
  <c r="P124" i="34"/>
  <c r="P147" i="41"/>
  <c r="P139" i="41"/>
  <c r="P140" i="46"/>
  <c r="P124" i="46"/>
  <c r="P140" i="53"/>
  <c r="P140" i="56"/>
  <c r="P136" i="56"/>
  <c r="P132" i="56"/>
  <c r="P147" i="57"/>
  <c r="P110" i="59"/>
  <c r="P119" i="64"/>
  <c r="P126" i="68"/>
  <c r="P123" i="76"/>
  <c r="P104" i="76"/>
  <c r="P123" i="77"/>
  <c r="P113" i="82"/>
  <c r="P127" i="85"/>
  <c r="P116" i="85"/>
  <c r="P112" i="85"/>
  <c r="P108" i="85"/>
  <c r="P103" i="86"/>
  <c r="P120" i="91"/>
  <c r="P126" i="95"/>
  <c r="P114" i="95"/>
  <c r="P128" i="13"/>
  <c r="P108" i="13"/>
  <c r="P129" i="100"/>
  <c r="P139" i="34"/>
  <c r="P120" i="35"/>
  <c r="P116" i="35"/>
  <c r="P128" i="45"/>
  <c r="P116" i="45"/>
  <c r="P126" i="55"/>
  <c r="P126" i="67"/>
  <c r="P124" i="75"/>
  <c r="P111" i="77"/>
  <c r="P129" i="80"/>
  <c r="P107" i="89"/>
  <c r="P114" i="100"/>
  <c r="P123" i="32"/>
  <c r="P114" i="44"/>
  <c r="P143" i="46"/>
  <c r="P118" i="62"/>
  <c r="P129" i="70"/>
  <c r="P120" i="74"/>
  <c r="P116" i="75"/>
  <c r="P103" i="77"/>
  <c r="P112" i="82"/>
  <c r="P127" i="84"/>
  <c r="P111" i="84"/>
  <c r="P104" i="84"/>
  <c r="P138" i="34"/>
  <c r="P140" i="42"/>
  <c r="P121" i="67"/>
  <c r="P108" i="78"/>
  <c r="P120" i="80"/>
  <c r="P112" i="80"/>
  <c r="P111" i="83"/>
  <c r="P103" i="83"/>
  <c r="P113" i="87"/>
  <c r="P130" i="89"/>
  <c r="P126" i="89"/>
  <c r="P111" i="92"/>
  <c r="P112" i="98"/>
  <c r="P108" i="98"/>
  <c r="P104" i="98"/>
  <c r="P122" i="99"/>
  <c r="P100" i="100"/>
  <c r="O87" i="62"/>
  <c r="O87" i="31"/>
  <c r="P127" i="23"/>
  <c r="P132" i="30"/>
  <c r="P112" i="30"/>
  <c r="P142" i="46"/>
  <c r="P123" i="46"/>
  <c r="P118" i="54"/>
  <c r="P113" i="63"/>
  <c r="P130" i="81"/>
  <c r="P101" i="99"/>
  <c r="C38" i="2"/>
  <c r="P141" i="21"/>
  <c r="P122" i="24"/>
  <c r="P125" i="28"/>
  <c r="P111" i="29"/>
  <c r="P110" i="31"/>
  <c r="P123" i="33"/>
  <c r="P110" i="70"/>
  <c r="P119" i="88"/>
  <c r="P109" i="91"/>
  <c r="P135" i="30"/>
  <c r="P125" i="54"/>
  <c r="P112" i="55"/>
  <c r="P111" i="64"/>
  <c r="P112" i="69"/>
  <c r="P125" i="82"/>
  <c r="P107" i="82"/>
  <c r="P103" i="82"/>
  <c r="P102" i="99"/>
  <c r="O87" i="76"/>
  <c r="P115" i="22"/>
  <c r="P125" i="24"/>
  <c r="P135" i="31"/>
  <c r="P108" i="42"/>
  <c r="P150" i="43"/>
  <c r="P139" i="44"/>
  <c r="P118" i="75"/>
  <c r="P118" i="79"/>
  <c r="P109" i="24"/>
  <c r="P147" i="28"/>
  <c r="P153" i="29"/>
  <c r="P119" i="32"/>
  <c r="P122" i="55"/>
  <c r="P129" i="65"/>
  <c r="P106" i="82"/>
  <c r="O87" i="79"/>
  <c r="O87" i="74"/>
  <c r="P132" i="20"/>
  <c r="P112" i="31"/>
  <c r="P129" i="43"/>
  <c r="P125" i="45"/>
  <c r="P120" i="78"/>
  <c r="P120" i="81"/>
  <c r="P125" i="83"/>
  <c r="P115" i="86"/>
  <c r="P115" i="92"/>
  <c r="O87" i="92"/>
  <c r="P137" i="19"/>
  <c r="P152" i="29"/>
  <c r="P119" i="30"/>
  <c r="P139" i="46"/>
  <c r="P115" i="56"/>
  <c r="P132" i="58"/>
  <c r="P111" i="62"/>
  <c r="P108" i="60"/>
  <c r="P105" i="65"/>
  <c r="P123" i="68"/>
  <c r="P108" i="81"/>
  <c r="P130" i="82"/>
  <c r="P109" i="82"/>
  <c r="P105" i="82"/>
  <c r="P101" i="82"/>
  <c r="P102" i="95"/>
  <c r="P104" i="99"/>
  <c r="O87" i="83"/>
  <c r="P147" i="30"/>
  <c r="P133" i="31"/>
  <c r="P115" i="31"/>
  <c r="P117" i="33"/>
  <c r="P144" i="43"/>
  <c r="P105" i="61"/>
  <c r="P125" i="69"/>
  <c r="P114" i="86"/>
  <c r="L58" i="36"/>
  <c r="L52" i="36"/>
  <c r="L27" i="36"/>
  <c r="L69" i="36"/>
  <c r="L20" i="36"/>
  <c r="L86" i="36"/>
  <c r="L39" i="36"/>
  <c r="L56" i="36"/>
  <c r="L49" i="36"/>
  <c r="L90" i="36"/>
  <c r="L60" i="36"/>
  <c r="L83" i="36"/>
  <c r="L77" i="36"/>
  <c r="L30" i="36"/>
  <c r="L40" i="36"/>
  <c r="L47" i="36"/>
  <c r="L64" i="36"/>
  <c r="L57" i="36"/>
  <c r="L51" i="36"/>
  <c r="L68" i="36"/>
  <c r="L19" i="36"/>
  <c r="L85" i="36"/>
  <c r="L38" i="36"/>
  <c r="L42" i="36"/>
  <c r="L55" i="36"/>
  <c r="L72" i="36"/>
  <c r="L65" i="36"/>
  <c r="L53" i="36"/>
  <c r="L22" i="36"/>
  <c r="L59" i="36"/>
  <c r="L76" i="36"/>
  <c r="L29" i="36"/>
  <c r="L26" i="36"/>
  <c r="L46" i="36"/>
  <c r="L82" i="36"/>
  <c r="L63" i="36"/>
  <c r="L80" i="36"/>
  <c r="L73" i="36"/>
  <c r="L35" i="36"/>
  <c r="L32" i="36"/>
  <c r="L67" i="36"/>
  <c r="L23" i="36"/>
  <c r="L84" i="36"/>
  <c r="L37" i="36"/>
  <c r="L50" i="36"/>
  <c r="L54" i="36"/>
  <c r="L43" i="36"/>
  <c r="L71" i="36"/>
  <c r="L88" i="36"/>
  <c r="L81" i="36"/>
  <c r="L36" i="36"/>
  <c r="L70" i="36"/>
  <c r="L33" i="36"/>
  <c r="L66" i="36"/>
  <c r="L78" i="36"/>
  <c r="L41" i="36"/>
  <c r="L28" i="36"/>
  <c r="L48" i="36"/>
  <c r="L45" i="36"/>
  <c r="L74" i="36"/>
  <c r="L62" i="36"/>
  <c r="L75" i="36"/>
  <c r="L79" i="36"/>
  <c r="L24" i="36"/>
  <c r="L89" i="36"/>
  <c r="L34" i="36"/>
  <c r="L87" i="36"/>
  <c r="L44" i="36"/>
  <c r="L61" i="36"/>
  <c r="L31" i="36"/>
  <c r="L21" i="36"/>
  <c r="L25" i="36"/>
  <c r="C127" i="29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C127" i="2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127" i="34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C127" i="4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C100" i="88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I17" i="100"/>
  <c r="D18" i="100"/>
  <c r="D102" i="78"/>
  <c r="E102" i="78"/>
  <c r="J103" i="62"/>
  <c r="B104" i="62"/>
  <c r="F104" i="62"/>
  <c r="F102" i="75"/>
  <c r="B102" i="75"/>
  <c r="B101" i="82"/>
  <c r="F101" i="82"/>
  <c r="E111" i="29"/>
  <c r="G103" i="67"/>
  <c r="D104" i="67"/>
  <c r="E104" i="67"/>
  <c r="C127" i="70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C127" i="7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127" i="6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J95" i="27"/>
  <c r="B105" i="55"/>
  <c r="F105" i="55"/>
  <c r="C127" i="72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D94" i="92"/>
  <c r="D93" i="92"/>
  <c r="M87" i="3"/>
  <c r="C45" i="3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N87" i="3"/>
  <c r="C45" i="26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N87" i="26"/>
  <c r="M87" i="26"/>
  <c r="D109" i="23"/>
  <c r="E109" i="23"/>
  <c r="M88" i="100"/>
  <c r="N87" i="100"/>
  <c r="M87" i="100"/>
  <c r="N88" i="100"/>
  <c r="L86" i="20"/>
  <c r="M87" i="20"/>
  <c r="N87" i="20"/>
  <c r="F18" i="1"/>
  <c r="E101" i="85"/>
  <c r="F101" i="85" s="1"/>
  <c r="D95" i="46"/>
  <c r="J96" i="46" s="1"/>
  <c r="D95" i="24"/>
  <c r="J96" i="24" s="1"/>
  <c r="D95" i="77"/>
  <c r="J96" i="77" s="1"/>
  <c r="D95" i="34"/>
  <c r="J96" i="34" s="1"/>
  <c r="D95" i="32"/>
  <c r="J96" i="32" s="1"/>
  <c r="D95" i="89"/>
  <c r="J96" i="89" s="1"/>
  <c r="D95" i="3"/>
  <c r="J96" i="3" s="1"/>
  <c r="D95" i="27"/>
  <c r="J96" i="27" s="1"/>
  <c r="D95" i="71"/>
  <c r="J96" i="71" s="1"/>
  <c r="D95" i="99"/>
  <c r="J96" i="99" s="1"/>
  <c r="E99" i="99" s="1"/>
  <c r="F99" i="99" s="1"/>
  <c r="D95" i="76"/>
  <c r="J96" i="76" s="1"/>
  <c r="D95" i="53"/>
  <c r="D95" i="45"/>
  <c r="D95" i="30"/>
  <c r="D95" i="91"/>
  <c r="J96" i="91" s="1"/>
  <c r="D95" i="74"/>
  <c r="J96" i="74" s="1"/>
  <c r="D95" i="86"/>
  <c r="J96" i="86" s="1"/>
  <c r="D95" i="54"/>
  <c r="D95" i="69"/>
  <c r="J96" i="69" s="1"/>
  <c r="D95" i="73"/>
  <c r="J96" i="73" s="1"/>
  <c r="D95" i="26"/>
  <c r="D95" i="41"/>
  <c r="J96" i="41" s="1"/>
  <c r="D95" i="72"/>
  <c r="J96" i="72" s="1"/>
  <c r="D95" i="64"/>
  <c r="J96" i="64" s="1"/>
  <c r="D95" i="65"/>
  <c r="D95" i="58"/>
  <c r="J96" i="58" s="1"/>
  <c r="D95" i="98"/>
  <c r="J96" i="98" s="1"/>
  <c r="D95" i="80"/>
  <c r="J96" i="80" s="1"/>
  <c r="D95" i="84"/>
  <c r="J96" i="84" s="1"/>
  <c r="D95" i="56"/>
  <c r="D95" i="22"/>
  <c r="J96" i="22" s="1"/>
  <c r="D95" i="28"/>
  <c r="J96" i="28" s="1"/>
  <c r="D95" i="81"/>
  <c r="J96" i="81" s="1"/>
  <c r="D95" i="83"/>
  <c r="J96" i="83" s="1"/>
  <c r="D95" i="79"/>
  <c r="J96" i="79" s="1"/>
  <c r="D95" i="25"/>
  <c r="D95" i="90"/>
  <c r="J96" i="90" s="1"/>
  <c r="D95" i="13"/>
  <c r="D95" i="88"/>
  <c r="J96" i="88" s="1"/>
  <c r="D95" i="39"/>
  <c r="J96" i="39" s="1"/>
  <c r="D95" i="18"/>
  <c r="J96" i="18" s="1"/>
  <c r="D95" i="57"/>
  <c r="J96" i="57" s="1"/>
  <c r="D95" i="61"/>
  <c r="J96" i="61" s="1"/>
  <c r="D95" i="59"/>
  <c r="J96" i="59" s="1"/>
  <c r="D95" i="96"/>
  <c r="J96" i="96" s="1"/>
  <c r="D95" i="68"/>
  <c r="J96" i="68" s="1"/>
  <c r="D95" i="21"/>
  <c r="J96" i="21" s="1"/>
  <c r="L86" i="59"/>
  <c r="N87" i="59"/>
  <c r="M87" i="59"/>
  <c r="D93" i="75"/>
  <c r="D94" i="75"/>
  <c r="L86" i="42"/>
  <c r="M87" i="42"/>
  <c r="N87" i="42"/>
  <c r="O87" i="56"/>
  <c r="D94" i="83"/>
  <c r="D93" i="32"/>
  <c r="M87" i="84"/>
  <c r="O87" i="84" s="1"/>
  <c r="L86" i="84"/>
  <c r="P104" i="17"/>
  <c r="P106" i="23"/>
  <c r="A9" i="36"/>
  <c r="T12" i="36"/>
  <c r="P105" i="18"/>
  <c r="P105" i="22"/>
  <c r="D93" i="65"/>
  <c r="O22" i="21"/>
  <c r="P100" i="24"/>
  <c r="P129" i="3"/>
  <c r="P100" i="17"/>
  <c r="P99" i="20"/>
  <c r="P99" i="22"/>
  <c r="O19" i="22"/>
  <c r="O24" i="27"/>
  <c r="P150" i="28"/>
  <c r="O21" i="28"/>
  <c r="P104" i="29"/>
  <c r="O26" i="29"/>
  <c r="O24" i="29"/>
  <c r="P106" i="29"/>
  <c r="P112" i="27"/>
  <c r="O54" i="27"/>
  <c r="P148" i="29"/>
  <c r="P101" i="29"/>
  <c r="O22" i="29"/>
  <c r="O26" i="32"/>
  <c r="P146" i="33"/>
  <c r="P151" i="34"/>
  <c r="O51" i="34"/>
  <c r="O43" i="34"/>
  <c r="O54" i="35"/>
  <c r="O68" i="39"/>
  <c r="O21" i="39"/>
  <c r="O19" i="45"/>
  <c r="P124" i="39"/>
  <c r="P100" i="39"/>
  <c r="O40" i="39"/>
  <c r="P100" i="41"/>
  <c r="O23" i="41"/>
  <c r="P101" i="43"/>
  <c r="P103" i="45"/>
  <c r="P103" i="41"/>
  <c r="O20" i="32"/>
  <c r="P105" i="33"/>
  <c r="P116" i="34"/>
  <c r="P131" i="39"/>
  <c r="O46" i="39"/>
  <c r="P131" i="41"/>
  <c r="O27" i="42"/>
  <c r="O18" i="45"/>
  <c r="O65" i="32"/>
  <c r="O43" i="32"/>
  <c r="P110" i="35"/>
  <c r="O23" i="35"/>
  <c r="O33" i="42"/>
  <c r="O35" i="32"/>
  <c r="O17" i="32"/>
  <c r="P151" i="33"/>
  <c r="O36" i="33"/>
  <c r="O22" i="33"/>
  <c r="O48" i="34"/>
  <c r="O40" i="34"/>
  <c r="P145" i="39"/>
  <c r="O34" i="39"/>
  <c r="O24" i="41"/>
  <c r="O61" i="45"/>
  <c r="P136" i="46"/>
  <c r="P149" i="53"/>
  <c r="O66" i="56"/>
  <c r="O19" i="59"/>
  <c r="P123" i="62"/>
  <c r="P125" i="64"/>
  <c r="O17" i="58"/>
  <c r="O20" i="59"/>
  <c r="P126" i="62"/>
  <c r="O28" i="62"/>
  <c r="P120" i="55"/>
  <c r="P113" i="65"/>
  <c r="P150" i="53"/>
  <c r="P99" i="53"/>
  <c r="O34" i="53"/>
  <c r="P101" i="55"/>
  <c r="O46" i="61"/>
  <c r="O72" i="60"/>
  <c r="P122" i="64"/>
  <c r="O68" i="64"/>
  <c r="P99" i="65"/>
  <c r="O18" i="67"/>
  <c r="P108" i="65"/>
  <c r="O23" i="69"/>
  <c r="O19" i="66"/>
  <c r="P101" i="68"/>
  <c r="P121" i="70"/>
  <c r="O22" i="70"/>
  <c r="O57" i="73"/>
  <c r="O21" i="70"/>
  <c r="O19" i="70"/>
  <c r="O18" i="72"/>
  <c r="P99" i="75"/>
  <c r="O65" i="75"/>
  <c r="O54" i="75"/>
  <c r="O59" i="76"/>
  <c r="P116" i="77"/>
  <c r="P112" i="75"/>
  <c r="P119" i="77"/>
  <c r="O18" i="77"/>
  <c r="O72" i="76"/>
  <c r="O30" i="78"/>
  <c r="O45" i="79"/>
  <c r="P104" i="80"/>
  <c r="O67" i="81"/>
  <c r="O54" i="81"/>
  <c r="O23" i="81"/>
  <c r="O36" i="82"/>
  <c r="P101" i="83"/>
  <c r="O55" i="83"/>
  <c r="O53" i="82"/>
  <c r="O58" i="83"/>
  <c r="O51" i="85"/>
  <c r="O27" i="82"/>
  <c r="O43" i="83"/>
  <c r="O18" i="83"/>
  <c r="O32" i="83"/>
  <c r="O55" i="81"/>
  <c r="O29" i="87"/>
  <c r="O71" i="88"/>
  <c r="P125" i="89"/>
  <c r="O59" i="92"/>
  <c r="P128" i="96"/>
  <c r="O72" i="89"/>
  <c r="O69" i="95"/>
  <c r="O45" i="87"/>
  <c r="O22" i="88"/>
  <c r="P111" i="89"/>
  <c r="P104" i="90"/>
  <c r="O40" i="90"/>
  <c r="P104" i="95"/>
  <c r="O63" i="87"/>
  <c r="O22" i="87"/>
  <c r="O64" i="88"/>
  <c r="O52" i="89"/>
  <c r="O33" i="89"/>
  <c r="O38" i="91"/>
  <c r="P100" i="98"/>
  <c r="O28" i="27"/>
  <c r="O23" i="46"/>
  <c r="O21" i="100"/>
  <c r="O48" i="98"/>
  <c r="O23" i="53"/>
  <c r="P110" i="98"/>
  <c r="P105" i="100"/>
  <c r="O19" i="85"/>
  <c r="C91" i="36"/>
  <c r="D91" i="36"/>
  <c r="I91" i="36"/>
  <c r="I89" i="36"/>
  <c r="O87" i="98" l="1"/>
  <c r="O87" i="24"/>
  <c r="O87" i="91"/>
  <c r="D13" i="26"/>
  <c r="D13" i="88"/>
  <c r="I14" i="88" s="1"/>
  <c r="E20" i="88" s="1"/>
  <c r="D13" i="100"/>
  <c r="I14" i="100" s="1"/>
  <c r="E18" i="100" s="1"/>
  <c r="E18" i="25"/>
  <c r="F18" i="25" s="1"/>
  <c r="O87" i="85"/>
  <c r="E18" i="13"/>
  <c r="F18" i="13" s="1"/>
  <c r="E18" i="101"/>
  <c r="F18" i="101" s="1"/>
  <c r="E19" i="101" s="1"/>
  <c r="O87" i="64"/>
  <c r="O87" i="99"/>
  <c r="O89" i="99" s="1"/>
  <c r="D94" i="55"/>
  <c r="O87" i="69"/>
  <c r="E99" i="101"/>
  <c r="F99" i="101" s="1"/>
  <c r="D94" i="53"/>
  <c r="D94" i="78"/>
  <c r="O87" i="23"/>
  <c r="D93" i="67"/>
  <c r="D94" i="67"/>
  <c r="V91" i="36"/>
  <c r="O87" i="88"/>
  <c r="O87" i="43"/>
  <c r="D100" i="99"/>
  <c r="B100" i="99" s="1"/>
  <c r="G99" i="99"/>
  <c r="G108" i="20"/>
  <c r="F109" i="20"/>
  <c r="O87" i="42"/>
  <c r="N89" i="99"/>
  <c r="O87" i="27"/>
  <c r="E24" i="2"/>
  <c r="E25" i="2" s="1"/>
  <c r="E31" i="2"/>
  <c r="I17" i="33"/>
  <c r="D100" i="95"/>
  <c r="E100" i="95"/>
  <c r="C99" i="78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D13" i="77"/>
  <c r="I14" i="77" s="1"/>
  <c r="D13" i="92"/>
  <c r="I14" i="92" s="1"/>
  <c r="D13" i="18"/>
  <c r="I14" i="18" s="1"/>
  <c r="D13" i="90"/>
  <c r="I14" i="90" s="1"/>
  <c r="D13" i="72"/>
  <c r="I14" i="72" s="1"/>
  <c r="D13" i="71"/>
  <c r="I14" i="71" s="1"/>
  <c r="E29" i="71" s="1"/>
  <c r="D13" i="67"/>
  <c r="I14" i="67" s="1"/>
  <c r="D13" i="13"/>
  <c r="D13" i="96"/>
  <c r="I14" i="96" s="1"/>
  <c r="D13" i="54"/>
  <c r="I14" i="54" s="1"/>
  <c r="D13" i="74"/>
  <c r="I14" i="74" s="1"/>
  <c r="D13" i="44"/>
  <c r="I14" i="44" s="1"/>
  <c r="D13" i="56"/>
  <c r="I14" i="56" s="1"/>
  <c r="D13" i="58"/>
  <c r="I14" i="58" s="1"/>
  <c r="D13" i="82"/>
  <c r="I14" i="82" s="1"/>
  <c r="D13" i="27"/>
  <c r="I14" i="27" s="1"/>
  <c r="D13" i="61"/>
  <c r="I14" i="61" s="1"/>
  <c r="E24" i="61" s="1"/>
  <c r="D13" i="75"/>
  <c r="I14" i="75" s="1"/>
  <c r="D13" i="57"/>
  <c r="I14" i="57" s="1"/>
  <c r="D13" i="81"/>
  <c r="I14" i="81" s="1"/>
  <c r="D13" i="87"/>
  <c r="I14" i="87" s="1"/>
  <c r="D13" i="65"/>
  <c r="I14" i="65" s="1"/>
  <c r="D13" i="42"/>
  <c r="I14" i="42" s="1"/>
  <c r="D13" i="22"/>
  <c r="I14" i="22" s="1"/>
  <c r="D13" i="78"/>
  <c r="I14" i="78" s="1"/>
  <c r="D13" i="39"/>
  <c r="I14" i="39" s="1"/>
  <c r="D13" i="85"/>
  <c r="I14" i="85" s="1"/>
  <c r="D13" i="66"/>
  <c r="I14" i="66" s="1"/>
  <c r="D13" i="84"/>
  <c r="I14" i="84" s="1"/>
  <c r="D13" i="95"/>
  <c r="I14" i="95" s="1"/>
  <c r="D13" i="73"/>
  <c r="I14" i="73" s="1"/>
  <c r="D13" i="68"/>
  <c r="I14" i="68" s="1"/>
  <c r="D13" i="31"/>
  <c r="I14" i="31" s="1"/>
  <c r="D13" i="46"/>
  <c r="I14" i="46" s="1"/>
  <c r="D13" i="35"/>
  <c r="D13" i="99"/>
  <c r="I14" i="99" s="1"/>
  <c r="D13" i="76"/>
  <c r="I14" i="76" s="1"/>
  <c r="D13" i="21"/>
  <c r="I14" i="21" s="1"/>
  <c r="D13" i="30"/>
  <c r="I14" i="30" s="1"/>
  <c r="D13" i="32"/>
  <c r="I14" i="32" s="1"/>
  <c r="D13" i="69"/>
  <c r="I14" i="69" s="1"/>
  <c r="D13" i="79"/>
  <c r="I14" i="79" s="1"/>
  <c r="D13" i="97"/>
  <c r="I14" i="97" s="1"/>
  <c r="D13" i="23"/>
  <c r="I14" i="23" s="1"/>
  <c r="D13" i="24"/>
  <c r="I14" i="24" s="1"/>
  <c r="D13" i="28"/>
  <c r="I14" i="28" s="1"/>
  <c r="D13" i="53"/>
  <c r="I14" i="53" s="1"/>
  <c r="D13" i="62"/>
  <c r="I14" i="62" s="1"/>
  <c r="D13" i="20"/>
  <c r="I14" i="20" s="1"/>
  <c r="D13" i="91"/>
  <c r="I14" i="91" s="1"/>
  <c r="E20" i="91" s="1"/>
  <c r="D13" i="63"/>
  <c r="I14" i="63" s="1"/>
  <c r="D13" i="29"/>
  <c r="I14" i="29" s="1"/>
  <c r="D13" i="45"/>
  <c r="I14" i="45" s="1"/>
  <c r="D13" i="98"/>
  <c r="I14" i="98" s="1"/>
  <c r="D13" i="3"/>
  <c r="I14" i="3" s="1"/>
  <c r="D13" i="83"/>
  <c r="I14" i="83" s="1"/>
  <c r="D13" i="89"/>
  <c r="I14" i="89" s="1"/>
  <c r="D13" i="33"/>
  <c r="D13" i="41"/>
  <c r="I14" i="41" s="1"/>
  <c r="D13" i="34"/>
  <c r="I14" i="34" s="1"/>
  <c r="D92" i="42"/>
  <c r="D93" i="42"/>
  <c r="D94" i="42"/>
  <c r="D94" i="81"/>
  <c r="D93" i="81"/>
  <c r="D92" i="45"/>
  <c r="B105" i="45" s="1"/>
  <c r="D94" i="45"/>
  <c r="D93" i="45"/>
  <c r="D93" i="19"/>
  <c r="D94" i="19"/>
  <c r="D13" i="59"/>
  <c r="I14" i="59" s="1"/>
  <c r="D13" i="17"/>
  <c r="D13" i="43"/>
  <c r="I14" i="43" s="1"/>
  <c r="D13" i="80"/>
  <c r="I14" i="80" s="1"/>
  <c r="E21" i="80" s="1"/>
  <c r="D93" i="17"/>
  <c r="D94" i="17"/>
  <c r="D94" i="25"/>
  <c r="D92" i="25"/>
  <c r="J96" i="25" s="1"/>
  <c r="D93" i="25"/>
  <c r="D93" i="43"/>
  <c r="D92" i="43"/>
  <c r="D94" i="43"/>
  <c r="C99" i="90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C148" i="90" s="1"/>
  <c r="C149" i="90" s="1"/>
  <c r="C150" i="90" s="1"/>
  <c r="C151" i="90" s="1"/>
  <c r="C152" i="90" s="1"/>
  <c r="C153" i="90" s="1"/>
  <c r="C154" i="90" s="1"/>
  <c r="D93" i="27"/>
  <c r="D94" i="27"/>
  <c r="D94" i="30"/>
  <c r="D93" i="30"/>
  <c r="D92" i="30"/>
  <c r="B109" i="30" s="1"/>
  <c r="D92" i="53"/>
  <c r="B104" i="53" s="1"/>
  <c r="D93" i="3"/>
  <c r="D94" i="3"/>
  <c r="D94" i="18"/>
  <c r="D93" i="18"/>
  <c r="D93" i="58"/>
  <c r="D94" i="58"/>
  <c r="C99" i="77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I17" i="13"/>
  <c r="C99" i="83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D93" i="89"/>
  <c r="D94" i="89"/>
  <c r="D94" i="33"/>
  <c r="D92" i="33"/>
  <c r="J96" i="33" s="1"/>
  <c r="D93" i="33"/>
  <c r="B22" i="35"/>
  <c r="G21" i="35"/>
  <c r="H21" i="35"/>
  <c r="D20" i="88"/>
  <c r="B20" i="88" s="1"/>
  <c r="D13" i="86"/>
  <c r="I14" i="86" s="1"/>
  <c r="D13" i="55"/>
  <c r="I14" i="55" s="1"/>
  <c r="E25" i="55" s="1"/>
  <c r="D13" i="19"/>
  <c r="I14" i="19" s="1"/>
  <c r="E28" i="19" s="1"/>
  <c r="D13" i="70"/>
  <c r="I14" i="70" s="1"/>
  <c r="D94" i="24"/>
  <c r="D93" i="24"/>
  <c r="D93" i="91"/>
  <c r="D94" i="91"/>
  <c r="D94" i="44"/>
  <c r="D93" i="44"/>
  <c r="D92" i="44"/>
  <c r="D92" i="56"/>
  <c r="B104" i="56" s="1"/>
  <c r="D93" i="56"/>
  <c r="D94" i="56"/>
  <c r="D94" i="26"/>
  <c r="D93" i="26"/>
  <c r="D92" i="26"/>
  <c r="J96" i="26" s="1"/>
  <c r="C99" i="87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C99" i="23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99" i="76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13" i="64"/>
  <c r="I14" i="64" s="1"/>
  <c r="E24" i="64" s="1"/>
  <c r="D13" i="60"/>
  <c r="I14" i="60" s="1"/>
  <c r="D13" i="25"/>
  <c r="D94" i="65"/>
  <c r="D92" i="65"/>
  <c r="B102" i="65" s="1"/>
  <c r="D93" i="85"/>
  <c r="D94" i="85"/>
  <c r="D94" i="39"/>
  <c r="D93" i="39"/>
  <c r="D94" i="66"/>
  <c r="D93" i="66"/>
  <c r="D94" i="64"/>
  <c r="D93" i="64"/>
  <c r="D93" i="54"/>
  <c r="D94" i="54"/>
  <c r="D92" i="54"/>
  <c r="B104" i="54" s="1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E22" i="35"/>
  <c r="F22" i="35" s="1"/>
  <c r="B18" i="33"/>
  <c r="E18" i="33"/>
  <c r="F18" i="33" s="1"/>
  <c r="C99" i="53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C99" i="3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99" i="82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E100" i="13"/>
  <c r="F100" i="13" s="1"/>
  <c r="I14" i="1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99" i="55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99" i="68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I99" i="13"/>
  <c r="N88" i="13" s="1"/>
  <c r="H99" i="13"/>
  <c r="M88" i="13" s="1"/>
  <c r="M89" i="13" s="1"/>
  <c r="C99" i="79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D29" i="71"/>
  <c r="H17" i="26"/>
  <c r="G17" i="26"/>
  <c r="L17" i="26" s="1"/>
  <c r="D18" i="26"/>
  <c r="E18" i="26" s="1"/>
  <c r="J96" i="31"/>
  <c r="D20" i="91"/>
  <c r="D24" i="61"/>
  <c r="C127" i="20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D112" i="70"/>
  <c r="G111" i="70"/>
  <c r="E112" i="70"/>
  <c r="G110" i="29"/>
  <c r="H110" i="29" s="1"/>
  <c r="M88" i="29" s="1"/>
  <c r="M89" i="29" s="1"/>
  <c r="H108" i="20"/>
  <c r="M88" i="20" s="1"/>
  <c r="M89" i="20" s="1"/>
  <c r="I108" i="20"/>
  <c r="I101" i="35"/>
  <c r="J101" i="35" s="1"/>
  <c r="B106" i="35"/>
  <c r="G105" i="35"/>
  <c r="B109" i="17"/>
  <c r="F109" i="17"/>
  <c r="D104" i="60"/>
  <c r="B103" i="35"/>
  <c r="G102" i="35"/>
  <c r="H108" i="17"/>
  <c r="I108" i="17"/>
  <c r="I110" i="70"/>
  <c r="H110" i="70"/>
  <c r="M88" i="70" s="1"/>
  <c r="M89" i="70" s="1"/>
  <c r="G101" i="85"/>
  <c r="E102" i="85"/>
  <c r="D102" i="85"/>
  <c r="E99" i="98"/>
  <c r="E30" i="1"/>
  <c r="E23" i="1"/>
  <c r="E24" i="1" s="1"/>
  <c r="M89" i="100"/>
  <c r="E100" i="99"/>
  <c r="F111" i="29"/>
  <c r="B111" i="29"/>
  <c r="O87" i="59"/>
  <c r="E99" i="86"/>
  <c r="O87" i="26"/>
  <c r="I19" i="88"/>
  <c r="D105" i="62"/>
  <c r="G104" i="62"/>
  <c r="E105" i="62"/>
  <c r="C127" i="88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F20" i="88"/>
  <c r="H20" i="88" s="1"/>
  <c r="N6" i="88" s="1"/>
  <c r="G106" i="35"/>
  <c r="B107" i="35"/>
  <c r="E107" i="35"/>
  <c r="F107" i="35" s="1"/>
  <c r="O87" i="3"/>
  <c r="B102" i="78"/>
  <c r="F102" i="78"/>
  <c r="B18" i="100"/>
  <c r="F18" i="100"/>
  <c r="G18" i="100" s="1"/>
  <c r="N5" i="100" s="1"/>
  <c r="O88" i="100"/>
  <c r="N89" i="100"/>
  <c r="I105" i="35"/>
  <c r="H105" i="35"/>
  <c r="F104" i="67"/>
  <c r="B104" i="67"/>
  <c r="D102" i="82"/>
  <c r="E102" i="82"/>
  <c r="G101" i="82"/>
  <c r="G109" i="20"/>
  <c r="D110" i="20"/>
  <c r="E110" i="20"/>
  <c r="C99" i="65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99" i="75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F109" i="23"/>
  <c r="B109" i="23"/>
  <c r="H103" i="67"/>
  <c r="I103" i="67"/>
  <c r="D103" i="75"/>
  <c r="G102" i="75"/>
  <c r="E103" i="75"/>
  <c r="C99" i="32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E100" i="100"/>
  <c r="G99" i="100"/>
  <c r="D100" i="100"/>
  <c r="E104" i="34"/>
  <c r="O87" i="20"/>
  <c r="O87" i="100"/>
  <c r="C99" i="92"/>
  <c r="E106" i="55"/>
  <c r="G105" i="55"/>
  <c r="D106" i="55"/>
  <c r="I22" i="36"/>
  <c r="I62" i="36"/>
  <c r="I90" i="36"/>
  <c r="I31" i="36"/>
  <c r="J96" i="30" l="1"/>
  <c r="G18" i="25"/>
  <c r="H18" i="25"/>
  <c r="D19" i="25"/>
  <c r="E19" i="25" s="1"/>
  <c r="D19" i="13"/>
  <c r="G18" i="13"/>
  <c r="H18" i="13"/>
  <c r="I18" i="13" s="1"/>
  <c r="H18" i="101"/>
  <c r="N6" i="101" s="1"/>
  <c r="D19" i="101"/>
  <c r="G18" i="101"/>
  <c r="N5" i="101" s="1"/>
  <c r="J96" i="54"/>
  <c r="E100" i="101"/>
  <c r="G99" i="101"/>
  <c r="D100" i="101"/>
  <c r="E99" i="26"/>
  <c r="C99" i="67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J105" i="35"/>
  <c r="E29" i="2"/>
  <c r="E32" i="2" s="1"/>
  <c r="E36" i="2" s="1"/>
  <c r="F53" i="2" s="1"/>
  <c r="F54" i="2" s="1"/>
  <c r="F61" i="2" s="1"/>
  <c r="F64" i="2" s="1"/>
  <c r="F66" i="2" s="1"/>
  <c r="F68" i="2" s="1"/>
  <c r="F69" i="2" s="1"/>
  <c r="F70" i="2" s="1"/>
  <c r="F55" i="2" s="1"/>
  <c r="F56" i="2" s="1"/>
  <c r="F52" i="2"/>
  <c r="J108" i="20"/>
  <c r="J110" i="70"/>
  <c r="N88" i="70"/>
  <c r="N88" i="20"/>
  <c r="N89" i="20" s="1"/>
  <c r="H99" i="99"/>
  <c r="I99" i="99"/>
  <c r="O88" i="13"/>
  <c r="O89" i="13" s="1"/>
  <c r="N89" i="13"/>
  <c r="I110" i="29"/>
  <c r="N88" i="29" s="1"/>
  <c r="J96" i="45"/>
  <c r="M88" i="95"/>
  <c r="M89" i="95" s="1"/>
  <c r="I21" i="35"/>
  <c r="B100" i="95"/>
  <c r="F100" i="95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4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E99" i="33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E22" i="79"/>
  <c r="E25" i="46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85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E24" i="60"/>
  <c r="J96" i="56"/>
  <c r="J96" i="44"/>
  <c r="C99" i="58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J96" i="65"/>
  <c r="J96" i="42"/>
  <c r="E26" i="45"/>
  <c r="E28" i="20"/>
  <c r="E30" i="69"/>
  <c r="E22" i="76"/>
  <c r="E25" i="56"/>
  <c r="E25" i="72"/>
  <c r="C99" i="66"/>
  <c r="C100" i="66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C99" i="42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E19" i="98"/>
  <c r="E23" i="65"/>
  <c r="E20" i="92"/>
  <c r="C99" i="39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100" i="97"/>
  <c r="E100" i="97"/>
  <c r="C99" i="26"/>
  <c r="D99" i="26" s="1"/>
  <c r="C99" i="44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C99" i="18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99" i="30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D99" i="27"/>
  <c r="C99" i="25"/>
  <c r="C100" i="25" s="1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D99" i="25"/>
  <c r="C99" i="17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E29" i="34"/>
  <c r="E21" i="83"/>
  <c r="E29" i="23"/>
  <c r="E18" i="99"/>
  <c r="F18" i="99" s="1"/>
  <c r="E19" i="99" s="1"/>
  <c r="E23" i="66"/>
  <c r="E27" i="44"/>
  <c r="C127" i="80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G22" i="35"/>
  <c r="H22" i="35"/>
  <c r="B23" i="35"/>
  <c r="E23" i="35"/>
  <c r="F23" i="35" s="1"/>
  <c r="C99" i="56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J96" i="53"/>
  <c r="C99" i="33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C99" i="89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B106" i="43"/>
  <c r="J96" i="43"/>
  <c r="E99" i="25"/>
  <c r="F99" i="25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E27" i="41"/>
  <c r="E28" i="3"/>
  <c r="E24" i="63"/>
  <c r="E25" i="53"/>
  <c r="E19" i="97"/>
  <c r="E27" i="73"/>
  <c r="E21" i="85"/>
  <c r="E27" i="42"/>
  <c r="E21" i="82"/>
  <c r="E27" i="74"/>
  <c r="C127" i="55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C127" i="82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I23" i="61"/>
  <c r="D30" i="70"/>
  <c r="D21" i="86"/>
  <c r="F29" i="71"/>
  <c r="B29" i="71"/>
  <c r="D27" i="43"/>
  <c r="D24" i="59"/>
  <c r="G100" i="13"/>
  <c r="D101" i="13"/>
  <c r="C127" i="3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D19" i="33"/>
  <c r="E19" i="33" s="1"/>
  <c r="E109" i="31"/>
  <c r="E21" i="86"/>
  <c r="F18" i="26"/>
  <c r="B18" i="26"/>
  <c r="H18" i="33"/>
  <c r="B24" i="61"/>
  <c r="F24" i="61"/>
  <c r="B108" i="31"/>
  <c r="D28" i="19"/>
  <c r="F28" i="19" s="1"/>
  <c r="J99" i="13"/>
  <c r="E28" i="17"/>
  <c r="D24" i="64"/>
  <c r="F20" i="91"/>
  <c r="G20" i="91" s="1"/>
  <c r="N5" i="91" s="1"/>
  <c r="B20" i="91"/>
  <c r="E30" i="70"/>
  <c r="D25" i="55"/>
  <c r="I17" i="26"/>
  <c r="N17" i="26"/>
  <c r="O17" i="26" s="1"/>
  <c r="I28" i="71"/>
  <c r="D21" i="80"/>
  <c r="E27" i="43"/>
  <c r="E24" i="59"/>
  <c r="I19" i="91"/>
  <c r="G18" i="33"/>
  <c r="J108" i="17"/>
  <c r="H102" i="35"/>
  <c r="I102" i="35"/>
  <c r="B104" i="60"/>
  <c r="F104" i="60"/>
  <c r="H111" i="70"/>
  <c r="I111" i="70"/>
  <c r="D110" i="17"/>
  <c r="G109" i="17"/>
  <c r="E110" i="17"/>
  <c r="F112" i="70"/>
  <c r="B112" i="70"/>
  <c r="V22" i="36"/>
  <c r="V31" i="36"/>
  <c r="V62" i="36"/>
  <c r="V89" i="36"/>
  <c r="V90" i="36"/>
  <c r="C127" i="32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C127" i="75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C127" i="65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F75" i="2"/>
  <c r="F76" i="2" s="1"/>
  <c r="F58" i="2"/>
  <c r="F78" i="2" s="1"/>
  <c r="F79" i="2" s="1"/>
  <c r="F81" i="2" s="1"/>
  <c r="J108" i="23"/>
  <c r="D24" i="62"/>
  <c r="E24" i="62"/>
  <c r="B110" i="20"/>
  <c r="F110" i="20"/>
  <c r="D22" i="75"/>
  <c r="E22" i="75"/>
  <c r="O89" i="100"/>
  <c r="E19" i="100"/>
  <c r="D19" i="100"/>
  <c r="J101" i="78"/>
  <c r="D19" i="96"/>
  <c r="E19" i="96"/>
  <c r="H109" i="20"/>
  <c r="I109" i="20"/>
  <c r="H18" i="100"/>
  <c r="N6" i="100" s="1"/>
  <c r="N7" i="100" s="1"/>
  <c r="G107" i="35"/>
  <c r="E108" i="35"/>
  <c r="F108" i="35" s="1"/>
  <c r="B108" i="35"/>
  <c r="D22" i="78"/>
  <c r="E22" i="78"/>
  <c r="D30" i="30"/>
  <c r="E30" i="30"/>
  <c r="D103" i="66"/>
  <c r="E103" i="66"/>
  <c r="B102" i="85"/>
  <c r="F102" i="85"/>
  <c r="F106" i="55"/>
  <c r="B106" i="55"/>
  <c r="H101" i="82"/>
  <c r="M88" i="82" s="1"/>
  <c r="M89" i="82" s="1"/>
  <c r="I101" i="82"/>
  <c r="N88" i="82" s="1"/>
  <c r="J110" i="29"/>
  <c r="F99" i="98"/>
  <c r="I105" i="55"/>
  <c r="N88" i="55" s="1"/>
  <c r="H105" i="55"/>
  <c r="M88" i="55" s="1"/>
  <c r="M89" i="55" s="1"/>
  <c r="H102" i="75"/>
  <c r="M88" i="75" s="1"/>
  <c r="M89" i="75" s="1"/>
  <c r="I102" i="75"/>
  <c r="N88" i="75" s="1"/>
  <c r="D104" i="63"/>
  <c r="E104" i="63"/>
  <c r="I106" i="35"/>
  <c r="H106" i="35"/>
  <c r="D28" i="22"/>
  <c r="E28" i="22"/>
  <c r="I101" i="85"/>
  <c r="H101" i="85"/>
  <c r="J100" i="85"/>
  <c r="F104" i="34"/>
  <c r="F103" i="75"/>
  <c r="B103" i="75"/>
  <c r="D29" i="32"/>
  <c r="E29" i="32"/>
  <c r="B102" i="82"/>
  <c r="F102" i="82"/>
  <c r="D28" i="21"/>
  <c r="E28" i="21"/>
  <c r="D21" i="88"/>
  <c r="E21" i="88"/>
  <c r="I104" i="62"/>
  <c r="N88" i="62" s="1"/>
  <c r="H104" i="62"/>
  <c r="M88" i="62" s="1"/>
  <c r="M89" i="62" s="1"/>
  <c r="D20" i="89"/>
  <c r="E20" i="89"/>
  <c r="D28" i="18"/>
  <c r="E28" i="18"/>
  <c r="D30" i="29"/>
  <c r="E30" i="29"/>
  <c r="B100" i="100"/>
  <c r="F100" i="100"/>
  <c r="J103" i="67"/>
  <c r="G109" i="23"/>
  <c r="D110" i="23"/>
  <c r="E110" i="23"/>
  <c r="D27" i="39"/>
  <c r="E27" i="39"/>
  <c r="E103" i="78"/>
  <c r="G102" i="78"/>
  <c r="D103" i="78"/>
  <c r="D108" i="19"/>
  <c r="E108" i="19"/>
  <c r="F105" i="62"/>
  <c r="B105" i="62"/>
  <c r="D112" i="29"/>
  <c r="G111" i="29"/>
  <c r="E112" i="29"/>
  <c r="C100" i="92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I99" i="100"/>
  <c r="H99" i="100"/>
  <c r="D105" i="67"/>
  <c r="E105" i="67"/>
  <c r="G104" i="67"/>
  <c r="D20" i="87"/>
  <c r="E20" i="87"/>
  <c r="I18" i="25"/>
  <c r="D20" i="90"/>
  <c r="E20" i="90"/>
  <c r="G20" i="88"/>
  <c r="F99" i="86"/>
  <c r="D25" i="54"/>
  <c r="E25" i="54"/>
  <c r="F100" i="99"/>
  <c r="F49" i="1"/>
  <c r="E28" i="1"/>
  <c r="E31" i="1" s="1"/>
  <c r="E35" i="1" s="1"/>
  <c r="F50" i="1" s="1"/>
  <c r="I54" i="36"/>
  <c r="I47" i="36"/>
  <c r="E91" i="36"/>
  <c r="I74" i="36"/>
  <c r="I85" i="36"/>
  <c r="F19" i="25" l="1"/>
  <c r="H19" i="25" s="1"/>
  <c r="B19" i="25"/>
  <c r="J99" i="99"/>
  <c r="E19" i="13"/>
  <c r="F19" i="13" s="1"/>
  <c r="B19" i="13"/>
  <c r="N7" i="101"/>
  <c r="F19" i="101"/>
  <c r="H19" i="101" s="1"/>
  <c r="B19" i="101"/>
  <c r="I22" i="35"/>
  <c r="I18" i="101"/>
  <c r="N88" i="67"/>
  <c r="C127" i="67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M88" i="67"/>
  <c r="M89" i="67" s="1"/>
  <c r="D99" i="33"/>
  <c r="O88" i="20"/>
  <c r="O89" i="20" s="1"/>
  <c r="B100" i="101"/>
  <c r="F100" i="101"/>
  <c r="F99" i="33"/>
  <c r="H99" i="101"/>
  <c r="I99" i="101"/>
  <c r="V54" i="36"/>
  <c r="O88" i="70"/>
  <c r="O89" i="70" s="1"/>
  <c r="N89" i="70"/>
  <c r="N89" i="62"/>
  <c r="O88" i="62"/>
  <c r="O89" i="62" s="1"/>
  <c r="J102" i="35"/>
  <c r="N89" i="29"/>
  <c r="O88" i="29"/>
  <c r="O89" i="29" s="1"/>
  <c r="V85" i="36"/>
  <c r="J99" i="95"/>
  <c r="N88" i="95"/>
  <c r="I20" i="88"/>
  <c r="N5" i="88"/>
  <c r="N7" i="88" s="1"/>
  <c r="C127" i="85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N88" i="85"/>
  <c r="M88" i="85"/>
  <c r="M89" i="85" s="1"/>
  <c r="F24" i="59"/>
  <c r="D25" i="59" s="1"/>
  <c r="G100" i="95"/>
  <c r="E101" i="95"/>
  <c r="D101" i="95"/>
  <c r="B101" i="95" s="1"/>
  <c r="N88" i="17"/>
  <c r="M88" i="17"/>
  <c r="C127" i="17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H20" i="91"/>
  <c r="D23" i="67"/>
  <c r="D25" i="57"/>
  <c r="D28" i="3"/>
  <c r="D100" i="25"/>
  <c r="G99" i="25"/>
  <c r="D30" i="27"/>
  <c r="D19" i="99"/>
  <c r="G18" i="99"/>
  <c r="N5" i="99" s="1"/>
  <c r="H18" i="99"/>
  <c r="N6" i="99" s="1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F100" i="97"/>
  <c r="B100" i="97"/>
  <c r="D23" i="65"/>
  <c r="E29" i="24"/>
  <c r="D29" i="24"/>
  <c r="B106" i="42"/>
  <c r="B106" i="44"/>
  <c r="D21" i="82"/>
  <c r="D27" i="73"/>
  <c r="D19" i="97"/>
  <c r="D27" i="41"/>
  <c r="E107" i="43"/>
  <c r="B24" i="35"/>
  <c r="G23" i="35"/>
  <c r="H23" i="35"/>
  <c r="E24" i="35"/>
  <c r="F24" i="35" s="1"/>
  <c r="D21" i="81"/>
  <c r="D21" i="83"/>
  <c r="E31" i="28"/>
  <c r="D31" i="28"/>
  <c r="E21" i="84"/>
  <c r="D21" i="84"/>
  <c r="D29" i="31"/>
  <c r="E25" i="58"/>
  <c r="D25" i="58"/>
  <c r="D19" i="95"/>
  <c r="D22" i="79"/>
  <c r="D27" i="74"/>
  <c r="G99" i="33"/>
  <c r="D100" i="33"/>
  <c r="B100" i="33" s="1"/>
  <c r="D27" i="44"/>
  <c r="E23" i="68"/>
  <c r="D23" i="68"/>
  <c r="D22" i="77"/>
  <c r="D30" i="69"/>
  <c r="D26" i="45"/>
  <c r="E23" i="67"/>
  <c r="E25" i="57"/>
  <c r="D27" i="42"/>
  <c r="D21" i="85"/>
  <c r="F21" i="85" s="1"/>
  <c r="D25" i="53"/>
  <c r="D24" i="63"/>
  <c r="E30" i="27"/>
  <c r="E21" i="81"/>
  <c r="D23" i="66"/>
  <c r="D29" i="23"/>
  <c r="D29" i="34"/>
  <c r="F99" i="26"/>
  <c r="N88" i="97"/>
  <c r="N89" i="97" s="1"/>
  <c r="M88" i="97"/>
  <c r="D20" i="92"/>
  <c r="D19" i="98"/>
  <c r="E22" i="77"/>
  <c r="D25" i="72"/>
  <c r="F25" i="72" s="1"/>
  <c r="D25" i="56"/>
  <c r="E29" i="31"/>
  <c r="D22" i="76"/>
  <c r="D28" i="20"/>
  <c r="D24" i="60"/>
  <c r="E19" i="95"/>
  <c r="D25" i="46"/>
  <c r="E100" i="33"/>
  <c r="F100" i="33" s="1"/>
  <c r="V74" i="36"/>
  <c r="V47" i="36"/>
  <c r="D29" i="19"/>
  <c r="E29" i="19"/>
  <c r="G19" i="25"/>
  <c r="I19" i="25" s="1"/>
  <c r="I20" i="80"/>
  <c r="I27" i="19"/>
  <c r="E101" i="13"/>
  <c r="F101" i="13" s="1"/>
  <c r="B101" i="13"/>
  <c r="I20" i="86"/>
  <c r="F30" i="70"/>
  <c r="H30" i="70" s="1"/>
  <c r="B30" i="70"/>
  <c r="B21" i="80"/>
  <c r="F21" i="80"/>
  <c r="G21" i="80" s="1"/>
  <c r="N5" i="80" s="1"/>
  <c r="F25" i="55"/>
  <c r="H25" i="55" s="1"/>
  <c r="B25" i="55"/>
  <c r="I23" i="64"/>
  <c r="D28" i="17"/>
  <c r="I27" i="17"/>
  <c r="D25" i="61"/>
  <c r="E25" i="61"/>
  <c r="D19" i="26"/>
  <c r="H100" i="13"/>
  <c r="I100" i="13"/>
  <c r="I26" i="43"/>
  <c r="H29" i="71"/>
  <c r="N6" i="71" s="1"/>
  <c r="D30" i="71"/>
  <c r="E30" i="71"/>
  <c r="F21" i="86"/>
  <c r="H21" i="86" s="1"/>
  <c r="N6" i="86" s="1"/>
  <c r="B21" i="86"/>
  <c r="N89" i="55"/>
  <c r="O88" i="55"/>
  <c r="O89" i="55" s="1"/>
  <c r="E21" i="91"/>
  <c r="D21" i="91"/>
  <c r="F24" i="64"/>
  <c r="H24" i="64" s="1"/>
  <c r="N6" i="64" s="1"/>
  <c r="B24" i="64"/>
  <c r="B28" i="19"/>
  <c r="H28" i="19"/>
  <c r="N6" i="19" s="1"/>
  <c r="G28" i="19"/>
  <c r="N5" i="19" s="1"/>
  <c r="H24" i="61"/>
  <c r="N6" i="61" s="1"/>
  <c r="I18" i="33"/>
  <c r="G18" i="26"/>
  <c r="B24" i="59"/>
  <c r="F27" i="43"/>
  <c r="G27" i="43" s="1"/>
  <c r="N5" i="43" s="1"/>
  <c r="B27" i="43"/>
  <c r="I24" i="55"/>
  <c r="N6" i="55"/>
  <c r="D109" i="31"/>
  <c r="G24" i="61"/>
  <c r="N5" i="61" s="1"/>
  <c r="H18" i="26"/>
  <c r="B19" i="33"/>
  <c r="F19" i="33"/>
  <c r="G19" i="33" s="1"/>
  <c r="I23" i="59"/>
  <c r="G29" i="71"/>
  <c r="N5" i="71" s="1"/>
  <c r="N6" i="70"/>
  <c r="I29" i="70"/>
  <c r="O88" i="82"/>
  <c r="O89" i="82" s="1"/>
  <c r="N89" i="82"/>
  <c r="J99" i="87"/>
  <c r="G104" i="60"/>
  <c r="E105" i="60"/>
  <c r="D105" i="60"/>
  <c r="J103" i="60"/>
  <c r="J106" i="35"/>
  <c r="D113" i="70"/>
  <c r="G112" i="70"/>
  <c r="E113" i="70"/>
  <c r="H109" i="17"/>
  <c r="I109" i="17"/>
  <c r="B110" i="17"/>
  <c r="F110" i="17"/>
  <c r="J111" i="70"/>
  <c r="D109" i="71"/>
  <c r="E109" i="71"/>
  <c r="H104" i="67"/>
  <c r="I104" i="67"/>
  <c r="B20" i="90"/>
  <c r="F20" i="90"/>
  <c r="G20" i="90" s="1"/>
  <c r="N5" i="90" s="1"/>
  <c r="E106" i="62"/>
  <c r="G105" i="62"/>
  <c r="D106" i="62"/>
  <c r="B27" i="39"/>
  <c r="F27" i="39"/>
  <c r="I28" i="32"/>
  <c r="I29" i="29"/>
  <c r="F21" i="88"/>
  <c r="H21" i="88" s="1"/>
  <c r="B21" i="88"/>
  <c r="I27" i="22"/>
  <c r="B104" i="63"/>
  <c r="F104" i="63"/>
  <c r="D105" i="54"/>
  <c r="E105" i="54"/>
  <c r="I19" i="87"/>
  <c r="F103" i="78"/>
  <c r="B103" i="78"/>
  <c r="I109" i="23"/>
  <c r="N88" i="23" s="1"/>
  <c r="N89" i="23" s="1"/>
  <c r="H109" i="23"/>
  <c r="M88" i="23" s="1"/>
  <c r="M89" i="23" s="1"/>
  <c r="D102" i="76"/>
  <c r="E102" i="76"/>
  <c r="D100" i="88"/>
  <c r="E100" i="88"/>
  <c r="D105" i="72"/>
  <c r="E105" i="72"/>
  <c r="D108" i="21"/>
  <c r="E108" i="21"/>
  <c r="I21" i="75"/>
  <c r="D101" i="80"/>
  <c r="E101" i="80"/>
  <c r="D101" i="99"/>
  <c r="G100" i="99"/>
  <c r="E101" i="99"/>
  <c r="D101" i="100"/>
  <c r="E101" i="100"/>
  <c r="G100" i="100"/>
  <c r="J104" i="62"/>
  <c r="J105" i="55"/>
  <c r="D108" i="18"/>
  <c r="E108" i="18"/>
  <c r="D107" i="39"/>
  <c r="E107" i="39"/>
  <c r="D101" i="83"/>
  <c r="E101" i="83"/>
  <c r="D107" i="41"/>
  <c r="E107" i="41"/>
  <c r="E111" i="20"/>
  <c r="D111" i="20"/>
  <c r="G110" i="20"/>
  <c r="D100" i="91"/>
  <c r="E100" i="91"/>
  <c r="B20" i="87"/>
  <c r="F20" i="87"/>
  <c r="G20" i="87" s="1"/>
  <c r="N5" i="87" s="1"/>
  <c r="I27" i="21"/>
  <c r="D102" i="77"/>
  <c r="E102" i="77"/>
  <c r="D103" i="68"/>
  <c r="E103" i="68"/>
  <c r="E104" i="75"/>
  <c r="G103" i="75"/>
  <c r="D104" i="75"/>
  <c r="E107" i="55"/>
  <c r="G106" i="55"/>
  <c r="D107" i="55"/>
  <c r="G108" i="35"/>
  <c r="B109" i="35"/>
  <c r="E109" i="35"/>
  <c r="F109" i="35" s="1"/>
  <c r="D104" i="64"/>
  <c r="E104" i="64"/>
  <c r="D100" i="84"/>
  <c r="E100" i="84"/>
  <c r="I102" i="78"/>
  <c r="N88" i="78" s="1"/>
  <c r="H102" i="78"/>
  <c r="M88" i="78" s="1"/>
  <c r="M89" i="78" s="1"/>
  <c r="F30" i="29"/>
  <c r="H30" i="29" s="1"/>
  <c r="N6" i="29" s="1"/>
  <c r="B30" i="29"/>
  <c r="B28" i="18"/>
  <c r="F28" i="18"/>
  <c r="H28" i="18" s="1"/>
  <c r="N6" i="18" s="1"/>
  <c r="D105" i="57"/>
  <c r="E105" i="57"/>
  <c r="D105" i="46"/>
  <c r="E105" i="46"/>
  <c r="G99" i="86"/>
  <c r="D106" i="45"/>
  <c r="E106" i="45"/>
  <c r="D20" i="25"/>
  <c r="E20" i="25" s="1"/>
  <c r="I27" i="18"/>
  <c r="F28" i="21"/>
  <c r="H28" i="21" s="1"/>
  <c r="N6" i="21" s="1"/>
  <c r="B28" i="21"/>
  <c r="D101" i="81"/>
  <c r="E101" i="81"/>
  <c r="D110" i="27"/>
  <c r="E110" i="27"/>
  <c r="D103" i="85"/>
  <c r="G102" i="85"/>
  <c r="E103" i="85"/>
  <c r="I29" i="30"/>
  <c r="H107" i="35"/>
  <c r="I107" i="35"/>
  <c r="I18" i="96"/>
  <c r="D100" i="90"/>
  <c r="E100" i="90"/>
  <c r="D102" i="79"/>
  <c r="E102" i="79"/>
  <c r="D109" i="24"/>
  <c r="E109" i="24"/>
  <c r="D100" i="89"/>
  <c r="E100" i="89"/>
  <c r="D100" i="92"/>
  <c r="E100" i="92"/>
  <c r="N89" i="75"/>
  <c r="O88" i="75"/>
  <c r="O89" i="75" s="1"/>
  <c r="J99" i="100"/>
  <c r="D105" i="58"/>
  <c r="E105" i="58"/>
  <c r="D110" i="30"/>
  <c r="E110" i="30"/>
  <c r="F20" i="89"/>
  <c r="H20" i="89" s="1"/>
  <c r="N6" i="89" s="1"/>
  <c r="B20" i="89"/>
  <c r="J102" i="75"/>
  <c r="F30" i="30"/>
  <c r="H30" i="30" s="1"/>
  <c r="N6" i="30" s="1"/>
  <c r="B30" i="30"/>
  <c r="B22" i="78"/>
  <c r="F22" i="78"/>
  <c r="H22" i="78" s="1"/>
  <c r="N6" i="78" s="1"/>
  <c r="B19" i="96"/>
  <c r="F19" i="96"/>
  <c r="G19" i="96" s="1"/>
  <c r="N5" i="96" s="1"/>
  <c r="C127" i="92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I26" i="39"/>
  <c r="D109" i="32"/>
  <c r="E109" i="32"/>
  <c r="I19" i="89"/>
  <c r="D111" i="28"/>
  <c r="E111" i="28"/>
  <c r="E103" i="82"/>
  <c r="G102" i="82"/>
  <c r="D103" i="82"/>
  <c r="B29" i="32"/>
  <c r="F29" i="32"/>
  <c r="G29" i="32" s="1"/>
  <c r="N5" i="32" s="1"/>
  <c r="G104" i="34"/>
  <c r="B105" i="34"/>
  <c r="G99" i="98"/>
  <c r="D100" i="98"/>
  <c r="E100" i="98"/>
  <c r="D105" i="56"/>
  <c r="E105" i="56"/>
  <c r="F24" i="62"/>
  <c r="H24" i="62" s="1"/>
  <c r="B24" i="62"/>
  <c r="I24" i="54"/>
  <c r="B25" i="54"/>
  <c r="F25" i="54"/>
  <c r="G25" i="54" s="1"/>
  <c r="N5" i="54" s="1"/>
  <c r="I19" i="90"/>
  <c r="B108" i="19"/>
  <c r="F108" i="19"/>
  <c r="D104" i="61"/>
  <c r="E104" i="61"/>
  <c r="B108" i="34"/>
  <c r="J101" i="85"/>
  <c r="F28" i="22"/>
  <c r="H28" i="22" s="1"/>
  <c r="N6" i="22" s="1"/>
  <c r="B28" i="22"/>
  <c r="D108" i="22"/>
  <c r="E108" i="22"/>
  <c r="D110" i="69"/>
  <c r="E110" i="69"/>
  <c r="I21" i="78"/>
  <c r="I18" i="100"/>
  <c r="D107" i="73"/>
  <c r="E107" i="73"/>
  <c r="B22" i="75"/>
  <c r="F22" i="75"/>
  <c r="G22" i="75" s="1"/>
  <c r="N5" i="75" s="1"/>
  <c r="H111" i="29"/>
  <c r="I111" i="29"/>
  <c r="F51" i="1"/>
  <c r="D100" i="96"/>
  <c r="E100" i="96"/>
  <c r="B105" i="67"/>
  <c r="F105" i="67"/>
  <c r="B112" i="29"/>
  <c r="F112" i="29"/>
  <c r="B110" i="23"/>
  <c r="F110" i="23"/>
  <c r="D103" i="65"/>
  <c r="E103" i="65"/>
  <c r="N89" i="85"/>
  <c r="D104" i="59"/>
  <c r="E104" i="59"/>
  <c r="J101" i="82"/>
  <c r="B103" i="66"/>
  <c r="F103" i="66"/>
  <c r="J109" i="20"/>
  <c r="O88" i="78"/>
  <c r="O89" i="78" s="1"/>
  <c r="N89" i="78"/>
  <c r="F19" i="100"/>
  <c r="G19" i="100" s="1"/>
  <c r="B19" i="100"/>
  <c r="N6" i="62"/>
  <c r="I23" i="62"/>
  <c r="D105" i="53"/>
  <c r="E105" i="53"/>
  <c r="F91" i="36"/>
  <c r="I59" i="36"/>
  <c r="G19" i="101" l="1"/>
  <c r="I19" i="101" s="1"/>
  <c r="N7" i="99"/>
  <c r="G19" i="13"/>
  <c r="N5" i="13" s="1"/>
  <c r="D20" i="13"/>
  <c r="H19" i="13"/>
  <c r="G91" i="36"/>
  <c r="N7" i="19"/>
  <c r="D20" i="101"/>
  <c r="E20" i="101"/>
  <c r="V59" i="36"/>
  <c r="D101" i="101"/>
  <c r="G100" i="101"/>
  <c r="E101" i="101"/>
  <c r="O88" i="67"/>
  <c r="O89" i="67" s="1"/>
  <c r="N89" i="67"/>
  <c r="J99" i="101"/>
  <c r="N7" i="71"/>
  <c r="N7" i="61"/>
  <c r="O88" i="23"/>
  <c r="O89" i="23" s="1"/>
  <c r="O88" i="97"/>
  <c r="O89" i="97" s="1"/>
  <c r="M89" i="97"/>
  <c r="O88" i="95"/>
  <c r="O89" i="95" s="1"/>
  <c r="N89" i="95"/>
  <c r="I20" i="91"/>
  <c r="N6" i="91"/>
  <c r="N7" i="91" s="1"/>
  <c r="O88" i="85"/>
  <c r="O89" i="85" s="1"/>
  <c r="I28" i="19"/>
  <c r="G28" i="18"/>
  <c r="G24" i="59"/>
  <c r="N5" i="59" s="1"/>
  <c r="F21" i="81"/>
  <c r="G21" i="81" s="1"/>
  <c r="N5" i="81" s="1"/>
  <c r="H24" i="59"/>
  <c r="N6" i="59" s="1"/>
  <c r="E25" i="59"/>
  <c r="F25" i="59" s="1"/>
  <c r="H25" i="59" s="1"/>
  <c r="F22" i="77"/>
  <c r="G22" i="77" s="1"/>
  <c r="N5" i="77" s="1"/>
  <c r="J99" i="97"/>
  <c r="F101" i="95"/>
  <c r="G24" i="62"/>
  <c r="N5" i="62" s="1"/>
  <c r="N7" i="62" s="1"/>
  <c r="H20" i="87"/>
  <c r="I18" i="26"/>
  <c r="B100" i="87"/>
  <c r="I100" i="95"/>
  <c r="H100" i="95"/>
  <c r="D107" i="44"/>
  <c r="E107" i="44"/>
  <c r="D107" i="42"/>
  <c r="E107" i="42"/>
  <c r="H25" i="72"/>
  <c r="N6" i="72" s="1"/>
  <c r="D26" i="72"/>
  <c r="E26" i="72"/>
  <c r="D22" i="85"/>
  <c r="E22" i="85"/>
  <c r="I24" i="46"/>
  <c r="B22" i="76"/>
  <c r="F22" i="76"/>
  <c r="I24" i="56"/>
  <c r="I19" i="92"/>
  <c r="I28" i="34"/>
  <c r="F23" i="66"/>
  <c r="H23" i="66" s="1"/>
  <c r="N6" i="66" s="1"/>
  <c r="B23" i="66"/>
  <c r="F25" i="53"/>
  <c r="G25" i="53" s="1"/>
  <c r="N5" i="53" s="1"/>
  <c r="B25" i="53"/>
  <c r="I20" i="85"/>
  <c r="B27" i="42"/>
  <c r="F27" i="42"/>
  <c r="H27" i="42" s="1"/>
  <c r="N6" i="42" s="1"/>
  <c r="B26" i="45"/>
  <c r="F26" i="45"/>
  <c r="G26" i="45" s="1"/>
  <c r="N5" i="45" s="1"/>
  <c r="I22" i="68"/>
  <c r="F27" i="44"/>
  <c r="G27" i="44" s="1"/>
  <c r="N5" i="44" s="1"/>
  <c r="B27" i="44"/>
  <c r="H99" i="33"/>
  <c r="I99" i="33"/>
  <c r="B27" i="74"/>
  <c r="F27" i="74"/>
  <c r="G27" i="74" s="1"/>
  <c r="N5" i="74" s="1"/>
  <c r="F21" i="84"/>
  <c r="B21" i="84"/>
  <c r="B31" i="28"/>
  <c r="F31" i="28"/>
  <c r="I20" i="81"/>
  <c r="B19" i="97"/>
  <c r="F19" i="97"/>
  <c r="H19" i="97" s="1"/>
  <c r="N6" i="97" s="1"/>
  <c r="I26" i="73"/>
  <c r="E101" i="97"/>
  <c r="G100" i="97"/>
  <c r="D101" i="97"/>
  <c r="F19" i="99"/>
  <c r="G19" i="99" s="1"/>
  <c r="B19" i="99"/>
  <c r="H99" i="25"/>
  <c r="I99" i="25"/>
  <c r="B28" i="3"/>
  <c r="F28" i="3"/>
  <c r="G28" i="3" s="1"/>
  <c r="N5" i="3" s="1"/>
  <c r="G28" i="21"/>
  <c r="N5" i="21" s="1"/>
  <c r="N7" i="21" s="1"/>
  <c r="I24" i="61"/>
  <c r="H21" i="80"/>
  <c r="N6" i="80" s="1"/>
  <c r="N7" i="80" s="1"/>
  <c r="I23" i="60"/>
  <c r="I27" i="20"/>
  <c r="G25" i="72"/>
  <c r="N5" i="72" s="1"/>
  <c r="B25" i="72"/>
  <c r="F20" i="92"/>
  <c r="H20" i="92" s="1"/>
  <c r="N6" i="92" s="1"/>
  <c r="B20" i="92"/>
  <c r="D100" i="26"/>
  <c r="G99" i="26"/>
  <c r="I28" i="23"/>
  <c r="I22" i="66"/>
  <c r="I23" i="63"/>
  <c r="F19" i="95"/>
  <c r="G19" i="95" s="1"/>
  <c r="N5" i="95" s="1"/>
  <c r="B19" i="95"/>
  <c r="B25" i="58"/>
  <c r="B29" i="31"/>
  <c r="F29" i="31"/>
  <c r="B21" i="83"/>
  <c r="F21" i="83"/>
  <c r="H21" i="83" s="1"/>
  <c r="N6" i="83" s="1"/>
  <c r="B21" i="81"/>
  <c r="I26" i="41"/>
  <c r="F21" i="82"/>
  <c r="H21" i="82" s="1"/>
  <c r="N6" i="82" s="1"/>
  <c r="B21" i="82"/>
  <c r="F29" i="24"/>
  <c r="B29" i="24"/>
  <c r="I22" i="65"/>
  <c r="F30" i="27"/>
  <c r="H30" i="27" s="1"/>
  <c r="N6" i="27" s="1"/>
  <c r="B30" i="27"/>
  <c r="B100" i="25"/>
  <c r="E100" i="25"/>
  <c r="F100" i="25" s="1"/>
  <c r="F25" i="57"/>
  <c r="H25" i="57" s="1"/>
  <c r="N6" i="57" s="1"/>
  <c r="B25" i="57"/>
  <c r="I22" i="67"/>
  <c r="H20" i="90"/>
  <c r="D101" i="33"/>
  <c r="B101" i="33" s="1"/>
  <c r="G100" i="33"/>
  <c r="I21" i="76"/>
  <c r="I18" i="98"/>
  <c r="B29" i="34"/>
  <c r="F29" i="34"/>
  <c r="B29" i="23"/>
  <c r="F29" i="23"/>
  <c r="G29" i="23" s="1"/>
  <c r="N5" i="23" s="1"/>
  <c r="F24" i="63"/>
  <c r="G24" i="63" s="1"/>
  <c r="N5" i="63" s="1"/>
  <c r="B24" i="63"/>
  <c r="I24" i="53"/>
  <c r="I26" i="42"/>
  <c r="I29" i="69"/>
  <c r="I21" i="77"/>
  <c r="F23" i="68"/>
  <c r="B23" i="68"/>
  <c r="I26" i="44"/>
  <c r="I21" i="79"/>
  <c r="I18" i="95"/>
  <c r="F25" i="58"/>
  <c r="H25" i="58" s="1"/>
  <c r="N6" i="58" s="1"/>
  <c r="I30" i="28"/>
  <c r="I20" i="83"/>
  <c r="H24" i="35"/>
  <c r="G24" i="35"/>
  <c r="E25" i="35"/>
  <c r="F25" i="35" s="1"/>
  <c r="B25" i="35"/>
  <c r="F27" i="41"/>
  <c r="H27" i="41" s="1"/>
  <c r="N6" i="41" s="1"/>
  <c r="B27" i="41"/>
  <c r="I20" i="82"/>
  <c r="I28" i="24"/>
  <c r="F23" i="65"/>
  <c r="H23" i="65" s="1"/>
  <c r="N6" i="65" s="1"/>
  <c r="B23" i="65"/>
  <c r="I18" i="99"/>
  <c r="I29" i="27"/>
  <c r="I27" i="3"/>
  <c r="I24" i="57"/>
  <c r="B23" i="67"/>
  <c r="F23" i="67"/>
  <c r="B25" i="46"/>
  <c r="F25" i="46"/>
  <c r="H25" i="46" s="1"/>
  <c r="N6" i="46" s="1"/>
  <c r="B24" i="60"/>
  <c r="F24" i="60"/>
  <c r="B28" i="20"/>
  <c r="F28" i="20"/>
  <c r="G28" i="20" s="1"/>
  <c r="N5" i="20" s="1"/>
  <c r="F25" i="56"/>
  <c r="B25" i="56"/>
  <c r="I24" i="72"/>
  <c r="F19" i="98"/>
  <c r="G19" i="98" s="1"/>
  <c r="N5" i="98" s="1"/>
  <c r="B19" i="98"/>
  <c r="B21" i="85"/>
  <c r="H21" i="85"/>
  <c r="N6" i="85" s="1"/>
  <c r="G21" i="85"/>
  <c r="N5" i="85" s="1"/>
  <c r="I25" i="45"/>
  <c r="B30" i="69"/>
  <c r="F30" i="69"/>
  <c r="G30" i="69" s="1"/>
  <c r="N5" i="69" s="1"/>
  <c r="B22" i="77"/>
  <c r="I26" i="74"/>
  <c r="B22" i="79"/>
  <c r="F22" i="79"/>
  <c r="H22" i="79" s="1"/>
  <c r="N6" i="79" s="1"/>
  <c r="I24" i="58"/>
  <c r="I28" i="31"/>
  <c r="I20" i="84"/>
  <c r="I23" i="35"/>
  <c r="D107" i="43"/>
  <c r="I18" i="97"/>
  <c r="B27" i="73"/>
  <c r="F27" i="73"/>
  <c r="G27" i="73" s="1"/>
  <c r="N5" i="73" s="1"/>
  <c r="O88" i="17"/>
  <c r="D102" i="13"/>
  <c r="G101" i="13"/>
  <c r="B109" i="31"/>
  <c r="F109" i="31"/>
  <c r="D25" i="64"/>
  <c r="E25" i="64"/>
  <c r="F30" i="71"/>
  <c r="H30" i="71" s="1"/>
  <c r="B30" i="71"/>
  <c r="B19" i="26"/>
  <c r="B28" i="17"/>
  <c r="F28" i="17"/>
  <c r="H28" i="17" s="1"/>
  <c r="C37" i="17"/>
  <c r="F29" i="19"/>
  <c r="H29" i="19" s="1"/>
  <c r="B29" i="19"/>
  <c r="H22" i="75"/>
  <c r="D28" i="43"/>
  <c r="E28" i="43"/>
  <c r="B21" i="91"/>
  <c r="F21" i="91"/>
  <c r="H21" i="91" s="1"/>
  <c r="I29" i="71"/>
  <c r="J100" i="13"/>
  <c r="B25" i="61"/>
  <c r="F25" i="61"/>
  <c r="H19" i="33"/>
  <c r="I19" i="33" s="1"/>
  <c r="D20" i="33"/>
  <c r="E20" i="33" s="1"/>
  <c r="G21" i="86"/>
  <c r="D22" i="86"/>
  <c r="E22" i="86"/>
  <c r="D26" i="55"/>
  <c r="E26" i="55"/>
  <c r="G30" i="70"/>
  <c r="D31" i="70"/>
  <c r="E31" i="70"/>
  <c r="H27" i="43"/>
  <c r="G24" i="64"/>
  <c r="B25" i="59"/>
  <c r="E19" i="26"/>
  <c r="F19" i="26" s="1"/>
  <c r="G25" i="55"/>
  <c r="D22" i="80"/>
  <c r="E22" i="80"/>
  <c r="H112" i="70"/>
  <c r="I112" i="70"/>
  <c r="B113" i="70"/>
  <c r="F113" i="70"/>
  <c r="H104" i="60"/>
  <c r="M88" i="60" s="1"/>
  <c r="M89" i="60" s="1"/>
  <c r="I104" i="60"/>
  <c r="N88" i="60" s="1"/>
  <c r="N89" i="60" s="1"/>
  <c r="D111" i="17"/>
  <c r="E111" i="17"/>
  <c r="G110" i="17"/>
  <c r="B105" i="60"/>
  <c r="F105" i="60"/>
  <c r="J109" i="17"/>
  <c r="O88" i="60"/>
  <c r="O89" i="60" s="1"/>
  <c r="N99" i="92"/>
  <c r="O99" i="92" s="1"/>
  <c r="P99" i="92" s="1"/>
  <c r="B108" i="22"/>
  <c r="F108" i="22"/>
  <c r="D25" i="62"/>
  <c r="E25" i="62"/>
  <c r="B105" i="53"/>
  <c r="F105" i="53"/>
  <c r="B107" i="73"/>
  <c r="F107" i="73"/>
  <c r="B105" i="58"/>
  <c r="F105" i="58"/>
  <c r="B100" i="92"/>
  <c r="F100" i="92"/>
  <c r="F109" i="24"/>
  <c r="B109" i="24"/>
  <c r="B101" i="100"/>
  <c r="F101" i="100"/>
  <c r="H100" i="99"/>
  <c r="I100" i="99"/>
  <c r="J102" i="66"/>
  <c r="F100" i="88"/>
  <c r="B100" i="88"/>
  <c r="F106" i="62"/>
  <c r="B106" i="62"/>
  <c r="J107" i="19"/>
  <c r="D109" i="19"/>
  <c r="G108" i="19"/>
  <c r="E109" i="19"/>
  <c r="D30" i="32"/>
  <c r="E30" i="32"/>
  <c r="F110" i="30"/>
  <c r="B110" i="30"/>
  <c r="B105" i="57"/>
  <c r="F105" i="57"/>
  <c r="J102" i="78"/>
  <c r="H108" i="35"/>
  <c r="I108" i="35"/>
  <c r="F101" i="99"/>
  <c r="B101" i="99"/>
  <c r="J109" i="23"/>
  <c r="H105" i="62"/>
  <c r="I105" i="62"/>
  <c r="D104" i="66"/>
  <c r="G103" i="66"/>
  <c r="E104" i="66"/>
  <c r="G105" i="67"/>
  <c r="D106" i="67"/>
  <c r="E106" i="67"/>
  <c r="E20" i="100"/>
  <c r="D20" i="100"/>
  <c r="D29" i="22"/>
  <c r="E29" i="22"/>
  <c r="D26" i="54"/>
  <c r="E26" i="54"/>
  <c r="H19" i="100"/>
  <c r="F104" i="59"/>
  <c r="B104" i="59"/>
  <c r="D113" i="29"/>
  <c r="E113" i="29"/>
  <c r="G112" i="29"/>
  <c r="G28" i="22"/>
  <c r="D109" i="34"/>
  <c r="E109" i="34"/>
  <c r="F100" i="98"/>
  <c r="B100" i="98"/>
  <c r="B111" i="28"/>
  <c r="F111" i="28"/>
  <c r="G22" i="78"/>
  <c r="I102" i="85"/>
  <c r="H102" i="85"/>
  <c r="D29" i="21"/>
  <c r="E29" i="21"/>
  <c r="F100" i="84"/>
  <c r="B100" i="84"/>
  <c r="F104" i="75"/>
  <c r="B104" i="75"/>
  <c r="F107" i="41"/>
  <c r="B107" i="41"/>
  <c r="F101" i="80"/>
  <c r="B101" i="80"/>
  <c r="J104" i="67"/>
  <c r="J111" i="29"/>
  <c r="D31" i="30"/>
  <c r="E31" i="30"/>
  <c r="E21" i="89"/>
  <c r="D21" i="89"/>
  <c r="F100" i="96"/>
  <c r="B100" i="96"/>
  <c r="H25" i="54"/>
  <c r="N6" i="54" s="1"/>
  <c r="N7" i="54" s="1"/>
  <c r="F105" i="56"/>
  <c r="B105" i="56"/>
  <c r="H99" i="98"/>
  <c r="M88" i="98" s="1"/>
  <c r="M89" i="98" s="1"/>
  <c r="I99" i="98"/>
  <c r="N88" i="98" s="1"/>
  <c r="H29" i="32"/>
  <c r="N6" i="32" s="1"/>
  <c r="G20" i="89"/>
  <c r="N5" i="89" s="1"/>
  <c r="N7" i="89" s="1"/>
  <c r="F102" i="79"/>
  <c r="B102" i="79"/>
  <c r="J107" i="35"/>
  <c r="B103" i="85"/>
  <c r="F103" i="85"/>
  <c r="F101" i="81"/>
  <c r="B101" i="81"/>
  <c r="B108" i="3"/>
  <c r="E29" i="18"/>
  <c r="D29" i="18"/>
  <c r="H103" i="75"/>
  <c r="I103" i="75"/>
  <c r="B100" i="91"/>
  <c r="F100" i="91"/>
  <c r="F107" i="39"/>
  <c r="B107" i="39"/>
  <c r="G104" i="63"/>
  <c r="D105" i="63"/>
  <c r="E105" i="63"/>
  <c r="G21" i="88"/>
  <c r="I21" i="88" s="1"/>
  <c r="F103" i="65"/>
  <c r="B103" i="65"/>
  <c r="F103" i="82"/>
  <c r="B103" i="82"/>
  <c r="B109" i="32"/>
  <c r="F109" i="32"/>
  <c r="D20" i="96"/>
  <c r="E20" i="96"/>
  <c r="D23" i="78"/>
  <c r="E23" i="78"/>
  <c r="F100" i="89"/>
  <c r="B100" i="89"/>
  <c r="F20" i="25"/>
  <c r="H20" i="25" s="1"/>
  <c r="B20" i="25"/>
  <c r="B108" i="21"/>
  <c r="F108" i="21"/>
  <c r="F102" i="76"/>
  <c r="B102" i="76"/>
  <c r="F105" i="54"/>
  <c r="B105" i="54"/>
  <c r="D28" i="39"/>
  <c r="E28" i="39"/>
  <c r="E23" i="75"/>
  <c r="D23" i="75"/>
  <c r="H104" i="34"/>
  <c r="I104" i="34"/>
  <c r="H102" i="82"/>
  <c r="I102" i="82"/>
  <c r="B107" i="74"/>
  <c r="I99" i="86"/>
  <c r="H99" i="86"/>
  <c r="F104" i="64"/>
  <c r="B104" i="64"/>
  <c r="B103" i="68"/>
  <c r="F103" i="68"/>
  <c r="B105" i="72"/>
  <c r="F105" i="72"/>
  <c r="G27" i="39"/>
  <c r="N5" i="39" s="1"/>
  <c r="B109" i="71"/>
  <c r="F109" i="71"/>
  <c r="F58" i="1"/>
  <c r="F61" i="1" s="1"/>
  <c r="F63" i="1" s="1"/>
  <c r="F65" i="1" s="1"/>
  <c r="F71" i="1"/>
  <c r="F72" i="1" s="1"/>
  <c r="G30" i="30"/>
  <c r="F106" i="45"/>
  <c r="B106" i="45"/>
  <c r="B100" i="86"/>
  <c r="F105" i="46"/>
  <c r="B105" i="46"/>
  <c r="D31" i="29"/>
  <c r="E31" i="29"/>
  <c r="F107" i="55"/>
  <c r="B107" i="55"/>
  <c r="B102" i="77"/>
  <c r="F102" i="77"/>
  <c r="D21" i="87"/>
  <c r="E21" i="87"/>
  <c r="H110" i="20"/>
  <c r="I110" i="20"/>
  <c r="H100" i="100"/>
  <c r="I100" i="100"/>
  <c r="E22" i="88"/>
  <c r="D22" i="88"/>
  <c r="N7" i="32"/>
  <c r="D21" i="90"/>
  <c r="E21" i="90"/>
  <c r="D111" i="23"/>
  <c r="E111" i="23"/>
  <c r="G110" i="23"/>
  <c r="F104" i="61"/>
  <c r="B104" i="61"/>
  <c r="H19" i="96"/>
  <c r="N6" i="96" s="1"/>
  <c r="N7" i="96" s="1"/>
  <c r="F110" i="69"/>
  <c r="B110" i="69"/>
  <c r="B100" i="90"/>
  <c r="F100" i="90"/>
  <c r="F110" i="27"/>
  <c r="B110" i="27"/>
  <c r="G30" i="29"/>
  <c r="N5" i="29" s="1"/>
  <c r="N7" i="29" s="1"/>
  <c r="G109" i="35"/>
  <c r="E110" i="35"/>
  <c r="F110" i="35" s="1"/>
  <c r="B110" i="35"/>
  <c r="I106" i="55"/>
  <c r="H106" i="55"/>
  <c r="B111" i="20"/>
  <c r="F111" i="20"/>
  <c r="F101" i="83"/>
  <c r="B101" i="83"/>
  <c r="B108" i="18"/>
  <c r="F108" i="18"/>
  <c r="J103" i="63"/>
  <c r="D104" i="78"/>
  <c r="G103" i="78"/>
  <c r="E104" i="78"/>
  <c r="H27" i="39"/>
  <c r="N6" i="39" s="1"/>
  <c r="I88" i="36"/>
  <c r="I87" i="36"/>
  <c r="I28" i="21" l="1"/>
  <c r="I24" i="62"/>
  <c r="I21" i="80"/>
  <c r="H22" i="77"/>
  <c r="N6" i="77" s="1"/>
  <c r="N7" i="77" s="1"/>
  <c r="I19" i="13"/>
  <c r="N6" i="13"/>
  <c r="N7" i="13" s="1"/>
  <c r="B20" i="13"/>
  <c r="E20" i="13"/>
  <c r="F20" i="13" s="1"/>
  <c r="N7" i="39"/>
  <c r="F20" i="101"/>
  <c r="G20" i="101" s="1"/>
  <c r="B20" i="101"/>
  <c r="I100" i="101"/>
  <c r="H100" i="101"/>
  <c r="N7" i="85"/>
  <c r="F101" i="101"/>
  <c r="B101" i="101"/>
  <c r="N7" i="72"/>
  <c r="I22" i="78"/>
  <c r="N5" i="78"/>
  <c r="N7" i="78" s="1"/>
  <c r="I30" i="70"/>
  <c r="N5" i="70"/>
  <c r="N7" i="70" s="1"/>
  <c r="I24" i="64"/>
  <c r="N5" i="64"/>
  <c r="N7" i="64" s="1"/>
  <c r="N7" i="59"/>
  <c r="I25" i="55"/>
  <c r="N5" i="55"/>
  <c r="N7" i="55" s="1"/>
  <c r="I27" i="43"/>
  <c r="N6" i="43"/>
  <c r="N7" i="43" s="1"/>
  <c r="I30" i="30"/>
  <c r="N5" i="30"/>
  <c r="N7" i="30" s="1"/>
  <c r="I28" i="22"/>
  <c r="N5" i="22"/>
  <c r="N7" i="22" s="1"/>
  <c r="I28" i="18"/>
  <c r="N5" i="18"/>
  <c r="N7" i="18" s="1"/>
  <c r="V88" i="36"/>
  <c r="N89" i="98"/>
  <c r="O88" i="98"/>
  <c r="O89" i="98" s="1"/>
  <c r="H19" i="98"/>
  <c r="N6" i="98" s="1"/>
  <c r="N7" i="98" s="1"/>
  <c r="V87" i="36"/>
  <c r="H19" i="95"/>
  <c r="N6" i="95" s="1"/>
  <c r="N7" i="95" s="1"/>
  <c r="I20" i="90"/>
  <c r="N6" i="90"/>
  <c r="N7" i="90" s="1"/>
  <c r="I20" i="87"/>
  <c r="N6" i="87"/>
  <c r="N7" i="87" s="1"/>
  <c r="I21" i="86"/>
  <c r="N5" i="86"/>
  <c r="N7" i="86" s="1"/>
  <c r="I22" i="75"/>
  <c r="N6" i="75"/>
  <c r="N7" i="75" s="1"/>
  <c r="J100" i="95"/>
  <c r="J99" i="33"/>
  <c r="I21" i="85"/>
  <c r="G21" i="83"/>
  <c r="N5" i="83" s="1"/>
  <c r="N7" i="83" s="1"/>
  <c r="G21" i="82"/>
  <c r="N5" i="82" s="1"/>
  <c r="N7" i="82" s="1"/>
  <c r="H21" i="81"/>
  <c r="N6" i="81" s="1"/>
  <c r="N7" i="81" s="1"/>
  <c r="E22" i="81"/>
  <c r="D22" i="81"/>
  <c r="B22" i="81" s="1"/>
  <c r="D23" i="77"/>
  <c r="E23" i="77"/>
  <c r="H30" i="69"/>
  <c r="N6" i="69" s="1"/>
  <c r="N7" i="69" s="1"/>
  <c r="I24" i="59"/>
  <c r="G25" i="57"/>
  <c r="N5" i="57" s="1"/>
  <c r="N7" i="57" s="1"/>
  <c r="H25" i="53"/>
  <c r="N6" i="53" s="1"/>
  <c r="N7" i="53" s="1"/>
  <c r="H27" i="44"/>
  <c r="N6" i="44" s="1"/>
  <c r="N7" i="44" s="1"/>
  <c r="H28" i="20"/>
  <c r="D102" i="95"/>
  <c r="G101" i="95"/>
  <c r="E102" i="95"/>
  <c r="H27" i="73"/>
  <c r="I25" i="57"/>
  <c r="H26" i="45"/>
  <c r="G23" i="66"/>
  <c r="E101" i="87"/>
  <c r="D101" i="87"/>
  <c r="J99" i="25"/>
  <c r="H27" i="74"/>
  <c r="D26" i="56"/>
  <c r="E26" i="56"/>
  <c r="E25" i="60"/>
  <c r="D25" i="60"/>
  <c r="D24" i="67"/>
  <c r="E24" i="67"/>
  <c r="B26" i="35"/>
  <c r="E26" i="35"/>
  <c r="F26" i="35" s="1"/>
  <c r="H25" i="35"/>
  <c r="G25" i="35"/>
  <c r="H23" i="68"/>
  <c r="N6" i="68" s="1"/>
  <c r="D24" i="68"/>
  <c r="E24" i="68"/>
  <c r="H29" i="34"/>
  <c r="N6" i="34" s="1"/>
  <c r="D30" i="34"/>
  <c r="E30" i="34"/>
  <c r="G100" i="25"/>
  <c r="D101" i="25"/>
  <c r="E100" i="26"/>
  <c r="F100" i="26" s="1"/>
  <c r="B100" i="26"/>
  <c r="D32" i="28"/>
  <c r="E32" i="28"/>
  <c r="H21" i="84"/>
  <c r="N6" i="84" s="1"/>
  <c r="D22" i="84"/>
  <c r="E22" i="84"/>
  <c r="H22" i="76"/>
  <c r="N6" i="76" s="1"/>
  <c r="D23" i="76"/>
  <c r="E23" i="76"/>
  <c r="F26" i="72"/>
  <c r="B26" i="72"/>
  <c r="E23" i="79"/>
  <c r="D23" i="79"/>
  <c r="G25" i="56"/>
  <c r="N5" i="56" s="1"/>
  <c r="H29" i="23"/>
  <c r="D30" i="23"/>
  <c r="E30" i="23"/>
  <c r="E31" i="27"/>
  <c r="D31" i="27"/>
  <c r="G29" i="24"/>
  <c r="N5" i="24" s="1"/>
  <c r="D30" i="24"/>
  <c r="E30" i="24"/>
  <c r="H29" i="31"/>
  <c r="N6" i="31" s="1"/>
  <c r="D30" i="31"/>
  <c r="E30" i="31"/>
  <c r="G25" i="58"/>
  <c r="H28" i="3"/>
  <c r="H19" i="99"/>
  <c r="I19" i="99" s="1"/>
  <c r="D20" i="99"/>
  <c r="E20" i="99"/>
  <c r="G19" i="97"/>
  <c r="D20" i="97"/>
  <c r="E20" i="97"/>
  <c r="G22" i="76"/>
  <c r="N5" i="76" s="1"/>
  <c r="I25" i="72"/>
  <c r="G21" i="91"/>
  <c r="I21" i="91" s="1"/>
  <c r="E28" i="73"/>
  <c r="D28" i="73"/>
  <c r="G22" i="79"/>
  <c r="D31" i="69"/>
  <c r="E31" i="69"/>
  <c r="D29" i="20"/>
  <c r="E29" i="20"/>
  <c r="H24" i="60"/>
  <c r="N6" i="60" s="1"/>
  <c r="G23" i="67"/>
  <c r="N5" i="67" s="1"/>
  <c r="G27" i="41"/>
  <c r="D28" i="41"/>
  <c r="E28" i="41"/>
  <c r="I24" i="35"/>
  <c r="G23" i="68"/>
  <c r="N5" i="68" s="1"/>
  <c r="E101" i="33"/>
  <c r="F101" i="33" s="1"/>
  <c r="G30" i="27"/>
  <c r="H29" i="24"/>
  <c r="N6" i="24" s="1"/>
  <c r="D22" i="82"/>
  <c r="E22" i="82"/>
  <c r="D22" i="83"/>
  <c r="E22" i="83"/>
  <c r="G29" i="31"/>
  <c r="N5" i="31" s="1"/>
  <c r="D20" i="95"/>
  <c r="E20" i="95"/>
  <c r="B101" i="97"/>
  <c r="F101" i="97"/>
  <c r="H31" i="28"/>
  <c r="N6" i="28" s="1"/>
  <c r="G21" i="84"/>
  <c r="N5" i="84" s="1"/>
  <c r="E26" i="53"/>
  <c r="D26" i="53"/>
  <c r="E24" i="66"/>
  <c r="D24" i="66"/>
  <c r="F22" i="85"/>
  <c r="G22" i="85" s="1"/>
  <c r="B22" i="85"/>
  <c r="F107" i="43"/>
  <c r="B107" i="43"/>
  <c r="D20" i="98"/>
  <c r="E20" i="98"/>
  <c r="H25" i="56"/>
  <c r="N6" i="56" s="1"/>
  <c r="G24" i="60"/>
  <c r="N5" i="60" s="1"/>
  <c r="G25" i="46"/>
  <c r="D26" i="46"/>
  <c r="E26" i="46"/>
  <c r="H23" i="67"/>
  <c r="G23" i="65"/>
  <c r="E24" i="65"/>
  <c r="D24" i="65"/>
  <c r="D26" i="58"/>
  <c r="E26" i="58"/>
  <c r="H24" i="63"/>
  <c r="D25" i="63"/>
  <c r="E25" i="63"/>
  <c r="G29" i="34"/>
  <c r="N5" i="34" s="1"/>
  <c r="H100" i="33"/>
  <c r="I100" i="33"/>
  <c r="D26" i="57"/>
  <c r="E26" i="57"/>
  <c r="I99" i="26"/>
  <c r="H99" i="26"/>
  <c r="M99" i="26" s="1"/>
  <c r="G20" i="92"/>
  <c r="D21" i="92"/>
  <c r="E21" i="92"/>
  <c r="D29" i="3"/>
  <c r="E29" i="3"/>
  <c r="I100" i="97"/>
  <c r="H100" i="97"/>
  <c r="G31" i="28"/>
  <c r="N5" i="28" s="1"/>
  <c r="D28" i="74"/>
  <c r="E28" i="74"/>
  <c r="D28" i="44"/>
  <c r="E28" i="44"/>
  <c r="D27" i="45"/>
  <c r="E27" i="45"/>
  <c r="G27" i="42"/>
  <c r="D28" i="42"/>
  <c r="E28" i="42"/>
  <c r="F107" i="42"/>
  <c r="B107" i="42"/>
  <c r="B107" i="44"/>
  <c r="F107" i="44"/>
  <c r="F22" i="80"/>
  <c r="B22" i="80"/>
  <c r="D20" i="26"/>
  <c r="E20" i="26" s="1"/>
  <c r="J108" i="31"/>
  <c r="G25" i="61"/>
  <c r="E26" i="61"/>
  <c r="D26" i="61"/>
  <c r="F31" i="70"/>
  <c r="H31" i="70" s="1"/>
  <c r="B31" i="70"/>
  <c r="F26" i="55"/>
  <c r="G26" i="55" s="1"/>
  <c r="B26" i="55"/>
  <c r="F22" i="86"/>
  <c r="H22" i="86" s="1"/>
  <c r="B22" i="86"/>
  <c r="B20" i="33"/>
  <c r="F20" i="33"/>
  <c r="H20" i="33" s="1"/>
  <c r="D29" i="17"/>
  <c r="C38" i="17" s="1"/>
  <c r="E29" i="17"/>
  <c r="G19" i="26"/>
  <c r="G109" i="31"/>
  <c r="E110" i="31"/>
  <c r="D110" i="31"/>
  <c r="H101" i="13"/>
  <c r="I101" i="13"/>
  <c r="D26" i="59"/>
  <c r="E26" i="59"/>
  <c r="B28" i="43"/>
  <c r="F28" i="43"/>
  <c r="G28" i="43" s="1"/>
  <c r="E30" i="19"/>
  <c r="D30" i="19"/>
  <c r="H19" i="26"/>
  <c r="I19" i="26" s="1"/>
  <c r="G30" i="71"/>
  <c r="I30" i="71" s="1"/>
  <c r="D31" i="71"/>
  <c r="E31" i="71"/>
  <c r="E102" i="13"/>
  <c r="F102" i="13" s="1"/>
  <c r="B102" i="13"/>
  <c r="G25" i="59"/>
  <c r="I25" i="59" s="1"/>
  <c r="H25" i="61"/>
  <c r="E22" i="91"/>
  <c r="D22" i="91"/>
  <c r="G29" i="19"/>
  <c r="I29" i="19" s="1"/>
  <c r="G28" i="17"/>
  <c r="I28" i="17" s="1"/>
  <c r="F25" i="64"/>
  <c r="G25" i="64" s="1"/>
  <c r="B25" i="64"/>
  <c r="H110" i="17"/>
  <c r="I110" i="17"/>
  <c r="J104" i="60"/>
  <c r="F111" i="17"/>
  <c r="B111" i="17"/>
  <c r="G113" i="70"/>
  <c r="E114" i="70"/>
  <c r="D114" i="70"/>
  <c r="J112" i="70"/>
  <c r="G105" i="60"/>
  <c r="E106" i="60"/>
  <c r="D106" i="60"/>
  <c r="I110" i="23"/>
  <c r="H110" i="23"/>
  <c r="D111" i="27"/>
  <c r="G110" i="27"/>
  <c r="E111" i="27"/>
  <c r="D103" i="77"/>
  <c r="G102" i="77"/>
  <c r="E103" i="77"/>
  <c r="G101" i="83"/>
  <c r="D102" i="83"/>
  <c r="E102" i="83"/>
  <c r="G110" i="35"/>
  <c r="B111" i="35"/>
  <c r="E111" i="35"/>
  <c r="F111" i="35" s="1"/>
  <c r="I19" i="96"/>
  <c r="D112" i="20"/>
  <c r="G111" i="20"/>
  <c r="E112" i="20"/>
  <c r="H109" i="35"/>
  <c r="M88" i="35" s="1"/>
  <c r="M89" i="35" s="1"/>
  <c r="I109" i="35"/>
  <c r="G100" i="90"/>
  <c r="D101" i="90"/>
  <c r="E101" i="90"/>
  <c r="F22" i="88"/>
  <c r="G22" i="88" s="1"/>
  <c r="B22" i="88"/>
  <c r="J101" i="76"/>
  <c r="D109" i="21"/>
  <c r="G108" i="21"/>
  <c r="E109" i="21"/>
  <c r="J99" i="91"/>
  <c r="J106" i="41"/>
  <c r="D101" i="84"/>
  <c r="G100" i="84"/>
  <c r="E101" i="84"/>
  <c r="D111" i="69"/>
  <c r="G110" i="69"/>
  <c r="E111" i="69"/>
  <c r="J110" i="20"/>
  <c r="J102" i="68"/>
  <c r="J104" i="54"/>
  <c r="L99" i="86"/>
  <c r="M99" i="86" s="1"/>
  <c r="F23" i="75"/>
  <c r="H23" i="75" s="1"/>
  <c r="B23" i="75"/>
  <c r="D106" i="54"/>
  <c r="G105" i="54"/>
  <c r="E106" i="54"/>
  <c r="J107" i="21"/>
  <c r="D101" i="91"/>
  <c r="G100" i="91"/>
  <c r="E101" i="91"/>
  <c r="J99" i="84"/>
  <c r="D102" i="81"/>
  <c r="G101" i="81"/>
  <c r="E102" i="81"/>
  <c r="J99" i="89"/>
  <c r="J108" i="24"/>
  <c r="D102" i="80"/>
  <c r="G101" i="80"/>
  <c r="E102" i="80"/>
  <c r="J104" i="57"/>
  <c r="I19" i="100"/>
  <c r="F109" i="19"/>
  <c r="B109" i="19"/>
  <c r="F25" i="62"/>
  <c r="G25" i="62" s="1"/>
  <c r="B25" i="62"/>
  <c r="I27" i="39"/>
  <c r="J100" i="100"/>
  <c r="D106" i="46"/>
  <c r="G105" i="46"/>
  <c r="E106" i="46"/>
  <c r="G105" i="72"/>
  <c r="D106" i="72"/>
  <c r="E106" i="72"/>
  <c r="J99" i="86"/>
  <c r="N99" i="86"/>
  <c r="O99" i="86" s="1"/>
  <c r="D108" i="74"/>
  <c r="E108" i="74"/>
  <c r="J102" i="82"/>
  <c r="F28" i="39"/>
  <c r="H28" i="39" s="1"/>
  <c r="B28" i="39"/>
  <c r="D21" i="25"/>
  <c r="E21" i="25" s="1"/>
  <c r="D109" i="3"/>
  <c r="E109" i="3"/>
  <c r="G103" i="85"/>
  <c r="D104" i="85"/>
  <c r="E104" i="85"/>
  <c r="J104" i="53"/>
  <c r="B29" i="21"/>
  <c r="F29" i="21"/>
  <c r="G29" i="21" s="1"/>
  <c r="H112" i="29"/>
  <c r="I112" i="29"/>
  <c r="F29" i="22"/>
  <c r="H29" i="22" s="1"/>
  <c r="B29" i="22"/>
  <c r="F20" i="100"/>
  <c r="G20" i="100" s="1"/>
  <c r="B20" i="100"/>
  <c r="J102" i="65"/>
  <c r="E102" i="100"/>
  <c r="D102" i="100"/>
  <c r="G101" i="100"/>
  <c r="J109" i="27"/>
  <c r="E101" i="92"/>
  <c r="D101" i="92"/>
  <c r="G100" i="92"/>
  <c r="D108" i="73"/>
  <c r="G107" i="73"/>
  <c r="E108" i="73"/>
  <c r="J104" i="46"/>
  <c r="J108" i="71"/>
  <c r="G107" i="55"/>
  <c r="E108" i="55"/>
  <c r="D108" i="55"/>
  <c r="D105" i="64"/>
  <c r="G104" i="64"/>
  <c r="E105" i="64"/>
  <c r="B105" i="63"/>
  <c r="F105" i="63"/>
  <c r="I29" i="32"/>
  <c r="D101" i="96"/>
  <c r="G100" i="96"/>
  <c r="E101" i="96"/>
  <c r="B21" i="89"/>
  <c r="F21" i="89"/>
  <c r="H21" i="89" s="1"/>
  <c r="J106" i="73"/>
  <c r="J106" i="39"/>
  <c r="D105" i="75"/>
  <c r="G104" i="75"/>
  <c r="E105" i="75"/>
  <c r="M88" i="3"/>
  <c r="J100" i="81"/>
  <c r="F109" i="34"/>
  <c r="B109" i="34"/>
  <c r="I103" i="66"/>
  <c r="N88" i="66" s="1"/>
  <c r="H103" i="66"/>
  <c r="M88" i="66" s="1"/>
  <c r="M89" i="66" s="1"/>
  <c r="J100" i="80"/>
  <c r="G100" i="88"/>
  <c r="D101" i="88"/>
  <c r="E101" i="88"/>
  <c r="B104" i="78"/>
  <c r="F104" i="78"/>
  <c r="D109" i="18"/>
  <c r="G108" i="18"/>
  <c r="E109" i="18"/>
  <c r="J104" i="58"/>
  <c r="D105" i="61"/>
  <c r="G104" i="61"/>
  <c r="E105" i="61"/>
  <c r="J106" i="74"/>
  <c r="I103" i="78"/>
  <c r="H103" i="78"/>
  <c r="D110" i="71"/>
  <c r="G109" i="71"/>
  <c r="E110" i="71"/>
  <c r="D104" i="68"/>
  <c r="G103" i="68"/>
  <c r="E104" i="68"/>
  <c r="J104" i="34"/>
  <c r="N104" i="34"/>
  <c r="O104" i="34" s="1"/>
  <c r="G102" i="76"/>
  <c r="D103" i="76"/>
  <c r="E103" i="76"/>
  <c r="J101" i="79"/>
  <c r="I104" i="63"/>
  <c r="N88" i="63" s="1"/>
  <c r="N89" i="63" s="1"/>
  <c r="H104" i="63"/>
  <c r="M88" i="63" s="1"/>
  <c r="M89" i="63" s="1"/>
  <c r="J103" i="75"/>
  <c r="J99" i="98"/>
  <c r="F31" i="30"/>
  <c r="G31" i="30" s="1"/>
  <c r="B31" i="30"/>
  <c r="J107" i="3"/>
  <c r="N88" i="3"/>
  <c r="B113" i="29"/>
  <c r="F113" i="29"/>
  <c r="J110" i="28"/>
  <c r="F104" i="66"/>
  <c r="B104" i="66"/>
  <c r="N89" i="66"/>
  <c r="G105" i="58"/>
  <c r="D106" i="58"/>
  <c r="E106" i="58"/>
  <c r="D106" i="53"/>
  <c r="G105" i="53"/>
  <c r="E106" i="53"/>
  <c r="J103" i="61"/>
  <c r="J99" i="96"/>
  <c r="J105" i="45"/>
  <c r="F21" i="87"/>
  <c r="H21" i="87" s="1"/>
  <c r="B21" i="87"/>
  <c r="J103" i="64"/>
  <c r="J99" i="90"/>
  <c r="L104" i="34"/>
  <c r="M104" i="34" s="1"/>
  <c r="F23" i="78"/>
  <c r="H23" i="78" s="1"/>
  <c r="B23" i="78"/>
  <c r="G103" i="82"/>
  <c r="E104" i="82"/>
  <c r="D104" i="82"/>
  <c r="G103" i="65"/>
  <c r="D104" i="65"/>
  <c r="E104" i="65"/>
  <c r="F29" i="18"/>
  <c r="G29" i="18" s="1"/>
  <c r="B29" i="18"/>
  <c r="J103" i="59"/>
  <c r="J109" i="30"/>
  <c r="D102" i="99"/>
  <c r="G101" i="99"/>
  <c r="E102" i="99"/>
  <c r="J108" i="35"/>
  <c r="N88" i="35"/>
  <c r="D106" i="57"/>
  <c r="G105" i="57"/>
  <c r="E106" i="57"/>
  <c r="G106" i="62"/>
  <c r="D107" i="62"/>
  <c r="E107" i="62"/>
  <c r="J107" i="18"/>
  <c r="D109" i="22"/>
  <c r="G108" i="22"/>
  <c r="E109" i="22"/>
  <c r="J99" i="88"/>
  <c r="B21" i="90"/>
  <c r="F21" i="90"/>
  <c r="D107" i="45"/>
  <c r="G106" i="45"/>
  <c r="E107" i="45"/>
  <c r="I30" i="29"/>
  <c r="J104" i="72"/>
  <c r="D101" i="89"/>
  <c r="G100" i="89"/>
  <c r="E101" i="89"/>
  <c r="J104" i="56"/>
  <c r="D108" i="39"/>
  <c r="G107" i="39"/>
  <c r="E108" i="39"/>
  <c r="G102" i="79"/>
  <c r="D103" i="79"/>
  <c r="E103" i="79"/>
  <c r="I25" i="54"/>
  <c r="J102" i="85"/>
  <c r="D101" i="98"/>
  <c r="G100" i="98"/>
  <c r="E101" i="98"/>
  <c r="D105" i="59"/>
  <c r="G104" i="59"/>
  <c r="E105" i="59"/>
  <c r="F106" i="67"/>
  <c r="B106" i="67"/>
  <c r="G110" i="30"/>
  <c r="D111" i="30"/>
  <c r="E111" i="30"/>
  <c r="B30" i="32"/>
  <c r="F30" i="32"/>
  <c r="H30" i="32" s="1"/>
  <c r="G109" i="24"/>
  <c r="D110" i="24"/>
  <c r="E110" i="24"/>
  <c r="J106" i="55"/>
  <c r="J108" i="32"/>
  <c r="F20" i="96"/>
  <c r="G20" i="96" s="1"/>
  <c r="B20" i="96"/>
  <c r="D106" i="56"/>
  <c r="G105" i="56"/>
  <c r="E106" i="56"/>
  <c r="D108" i="41"/>
  <c r="G107" i="41"/>
  <c r="E108" i="41"/>
  <c r="I105" i="67"/>
  <c r="H105" i="67"/>
  <c r="J105" i="62"/>
  <c r="I20" i="89"/>
  <c r="J100" i="83"/>
  <c r="J109" i="69"/>
  <c r="J101" i="77"/>
  <c r="B111" i="23"/>
  <c r="F111" i="23"/>
  <c r="F66" i="1"/>
  <c r="F67" i="1" s="1"/>
  <c r="F52" i="1" s="1"/>
  <c r="F53" i="1" s="1"/>
  <c r="F55" i="1" s="1"/>
  <c r="F74" i="1" s="1"/>
  <c r="F75" i="1" s="1"/>
  <c r="F77" i="1" s="1"/>
  <c r="B31" i="29"/>
  <c r="F31" i="29"/>
  <c r="G31" i="29" s="1"/>
  <c r="G20" i="25"/>
  <c r="I20" i="25" s="1"/>
  <c r="G109" i="32"/>
  <c r="D110" i="32"/>
  <c r="E110" i="32"/>
  <c r="G111" i="28"/>
  <c r="D112" i="28"/>
  <c r="E112" i="28"/>
  <c r="B26" i="54"/>
  <c r="F26" i="54"/>
  <c r="G26" i="54" s="1"/>
  <c r="I108" i="19"/>
  <c r="N88" i="19" s="1"/>
  <c r="N89" i="19" s="1"/>
  <c r="H108" i="19"/>
  <c r="M88" i="19" s="1"/>
  <c r="M89" i="19" s="1"/>
  <c r="J100" i="99"/>
  <c r="J107" i="22"/>
  <c r="J99" i="92"/>
  <c r="I22" i="77" l="1"/>
  <c r="N7" i="31"/>
  <c r="I25" i="53"/>
  <c r="F30" i="23"/>
  <c r="D31" i="23" s="1"/>
  <c r="H26" i="55"/>
  <c r="N7" i="56"/>
  <c r="H20" i="101"/>
  <c r="I20" i="101" s="1"/>
  <c r="I21" i="82"/>
  <c r="G20" i="13"/>
  <c r="D21" i="13"/>
  <c r="H20" i="13"/>
  <c r="I20" i="13" s="1"/>
  <c r="F23" i="77"/>
  <c r="H23" i="77" s="1"/>
  <c r="D21" i="101"/>
  <c r="E21" i="101"/>
  <c r="G101" i="101"/>
  <c r="E102" i="101"/>
  <c r="D102" i="101"/>
  <c r="I21" i="83"/>
  <c r="N7" i="24"/>
  <c r="O88" i="66"/>
  <c r="O89" i="66" s="1"/>
  <c r="I21" i="81"/>
  <c r="N7" i="60"/>
  <c r="J100" i="101"/>
  <c r="I19" i="95"/>
  <c r="H22" i="85"/>
  <c r="I22" i="79"/>
  <c r="N5" i="79"/>
  <c r="N7" i="79" s="1"/>
  <c r="B23" i="77"/>
  <c r="N7" i="76"/>
  <c r="I27" i="74"/>
  <c r="N6" i="74"/>
  <c r="N7" i="74" s="1"/>
  <c r="I27" i="73"/>
  <c r="N6" i="73"/>
  <c r="N7" i="73" s="1"/>
  <c r="I30" i="69"/>
  <c r="N7" i="68"/>
  <c r="I23" i="67"/>
  <c r="N6" i="67"/>
  <c r="N7" i="67" s="1"/>
  <c r="I23" i="66"/>
  <c r="N5" i="66"/>
  <c r="N7" i="66" s="1"/>
  <c r="I23" i="65"/>
  <c r="N5" i="65"/>
  <c r="N7" i="65" s="1"/>
  <c r="I24" i="63"/>
  <c r="N6" i="63"/>
  <c r="N7" i="63" s="1"/>
  <c r="I25" i="58"/>
  <c r="N5" i="58"/>
  <c r="N7" i="58" s="1"/>
  <c r="I25" i="46"/>
  <c r="N5" i="46"/>
  <c r="N7" i="46" s="1"/>
  <c r="I26" i="45"/>
  <c r="N6" i="45"/>
  <c r="N7" i="45" s="1"/>
  <c r="I27" i="44"/>
  <c r="I27" i="42"/>
  <c r="N5" i="42"/>
  <c r="N7" i="42" s="1"/>
  <c r="I27" i="41"/>
  <c r="N5" i="41"/>
  <c r="N7" i="41" s="1"/>
  <c r="N7" i="34"/>
  <c r="N7" i="28"/>
  <c r="I30" i="27"/>
  <c r="N5" i="27"/>
  <c r="N7" i="27" s="1"/>
  <c r="I29" i="23"/>
  <c r="N6" i="23"/>
  <c r="N7" i="23" s="1"/>
  <c r="I28" i="20"/>
  <c r="N6" i="20"/>
  <c r="N7" i="20" s="1"/>
  <c r="O88" i="19"/>
  <c r="O89" i="19" s="1"/>
  <c r="O88" i="63"/>
  <c r="O89" i="63" s="1"/>
  <c r="I28" i="3"/>
  <c r="N6" i="3"/>
  <c r="N7" i="3" s="1"/>
  <c r="I19" i="98"/>
  <c r="I19" i="97"/>
  <c r="N5" i="97"/>
  <c r="N7" i="97" s="1"/>
  <c r="I20" i="92"/>
  <c r="N5" i="92"/>
  <c r="N7" i="92" s="1"/>
  <c r="N7" i="84"/>
  <c r="F20" i="98"/>
  <c r="D21" i="98" s="1"/>
  <c r="F20" i="97"/>
  <c r="G20" i="97" s="1"/>
  <c r="I22" i="85"/>
  <c r="F22" i="81"/>
  <c r="G22" i="81" s="1"/>
  <c r="I23" i="68"/>
  <c r="I25" i="61"/>
  <c r="F28" i="42"/>
  <c r="E29" i="42" s="1"/>
  <c r="G30" i="32"/>
  <c r="I29" i="31"/>
  <c r="I29" i="24"/>
  <c r="J110" i="17"/>
  <c r="F101" i="87"/>
  <c r="B101" i="87"/>
  <c r="I101" i="95"/>
  <c r="H101" i="95"/>
  <c r="H20" i="100"/>
  <c r="I20" i="100" s="1"/>
  <c r="J100" i="97"/>
  <c r="I29" i="34"/>
  <c r="I25" i="56"/>
  <c r="F23" i="76"/>
  <c r="G23" i="76" s="1"/>
  <c r="N88" i="87"/>
  <c r="M88" i="87"/>
  <c r="M89" i="87" s="1"/>
  <c r="B102" i="95"/>
  <c r="F102" i="95"/>
  <c r="B27" i="45"/>
  <c r="F27" i="45"/>
  <c r="G27" i="45" s="1"/>
  <c r="B28" i="74"/>
  <c r="F28" i="74"/>
  <c r="G28" i="74" s="1"/>
  <c r="B26" i="57"/>
  <c r="B26" i="58"/>
  <c r="F26" i="58"/>
  <c r="H26" i="58" s="1"/>
  <c r="B24" i="66"/>
  <c r="F24" i="66"/>
  <c r="G24" i="66" s="1"/>
  <c r="F22" i="83"/>
  <c r="G22" i="83" s="1"/>
  <c r="B22" i="83"/>
  <c r="F31" i="69"/>
  <c r="B31" i="69"/>
  <c r="B28" i="73"/>
  <c r="F28" i="73"/>
  <c r="H28" i="73" s="1"/>
  <c r="F30" i="31"/>
  <c r="B30" i="31"/>
  <c r="J106" i="42"/>
  <c r="I22" i="76"/>
  <c r="G100" i="26"/>
  <c r="D101" i="26"/>
  <c r="B24" i="68"/>
  <c r="G26" i="35"/>
  <c r="E27" i="35"/>
  <c r="F27" i="35" s="1"/>
  <c r="H26" i="35"/>
  <c r="B27" i="35"/>
  <c r="F24" i="67"/>
  <c r="B24" i="67"/>
  <c r="F26" i="56"/>
  <c r="H26" i="56" s="1"/>
  <c r="B26" i="56"/>
  <c r="D108" i="42"/>
  <c r="G107" i="42"/>
  <c r="E108" i="42"/>
  <c r="B28" i="42"/>
  <c r="B29" i="3"/>
  <c r="F29" i="3"/>
  <c r="G29" i="3" s="1"/>
  <c r="F25" i="63"/>
  <c r="H25" i="63" s="1"/>
  <c r="B25" i="63"/>
  <c r="F24" i="65"/>
  <c r="G24" i="65" s="1"/>
  <c r="B24" i="65"/>
  <c r="D108" i="43"/>
  <c r="E108" i="43"/>
  <c r="G107" i="43"/>
  <c r="I31" i="28"/>
  <c r="B20" i="95"/>
  <c r="F20" i="95"/>
  <c r="H20" i="95" s="1"/>
  <c r="I24" i="60"/>
  <c r="H22" i="81"/>
  <c r="B30" i="24"/>
  <c r="F30" i="24"/>
  <c r="H30" i="24" s="1"/>
  <c r="E31" i="23"/>
  <c r="B23" i="79"/>
  <c r="F23" i="79"/>
  <c r="E27" i="72"/>
  <c r="D27" i="72"/>
  <c r="F32" i="28"/>
  <c r="G32" i="28" s="1"/>
  <c r="B32" i="28"/>
  <c r="F30" i="34"/>
  <c r="G30" i="34" s="1"/>
  <c r="B30" i="34"/>
  <c r="B25" i="60"/>
  <c r="F25" i="60"/>
  <c r="G25" i="60" s="1"/>
  <c r="D108" i="44"/>
  <c r="G107" i="44"/>
  <c r="E108" i="44"/>
  <c r="F28" i="44"/>
  <c r="G28" i="44" s="1"/>
  <c r="B28" i="44"/>
  <c r="F21" i="92"/>
  <c r="H21" i="92" s="1"/>
  <c r="O99" i="26"/>
  <c r="P99" i="26" s="1"/>
  <c r="J99" i="26"/>
  <c r="J100" i="33"/>
  <c r="F26" i="46"/>
  <c r="H26" i="46" s="1"/>
  <c r="B26" i="46"/>
  <c r="E21" i="98"/>
  <c r="B26" i="53"/>
  <c r="F26" i="53"/>
  <c r="H26" i="53" s="1"/>
  <c r="E102" i="97"/>
  <c r="G101" i="97"/>
  <c r="D102" i="97"/>
  <c r="D102" i="33"/>
  <c r="E102" i="33" s="1"/>
  <c r="G101" i="33"/>
  <c r="B28" i="41"/>
  <c r="F28" i="41"/>
  <c r="H28" i="41" s="1"/>
  <c r="J106" i="43"/>
  <c r="B20" i="99"/>
  <c r="F20" i="99"/>
  <c r="H20" i="99" s="1"/>
  <c r="B30" i="23"/>
  <c r="H26" i="72"/>
  <c r="B22" i="84"/>
  <c r="F22" i="84"/>
  <c r="E101" i="25"/>
  <c r="F101" i="25" s="1"/>
  <c r="B101" i="25"/>
  <c r="H26" i="54"/>
  <c r="I26" i="54" s="1"/>
  <c r="G23" i="78"/>
  <c r="I23" i="78" s="1"/>
  <c r="B21" i="92"/>
  <c r="G21" i="92"/>
  <c r="F26" i="57"/>
  <c r="H26" i="57" s="1"/>
  <c r="B20" i="98"/>
  <c r="G20" i="98"/>
  <c r="H20" i="98"/>
  <c r="J106" i="44"/>
  <c r="D23" i="85"/>
  <c r="E23" i="85"/>
  <c r="F22" i="82"/>
  <c r="H22" i="82" s="1"/>
  <c r="B22" i="82"/>
  <c r="F29" i="20"/>
  <c r="H29" i="20" s="1"/>
  <c r="B29" i="20"/>
  <c r="B20" i="97"/>
  <c r="F31" i="27"/>
  <c r="H31" i="27" s="1"/>
  <c r="B31" i="27"/>
  <c r="G26" i="72"/>
  <c r="B23" i="76"/>
  <c r="G23" i="77"/>
  <c r="I23" i="77" s="1"/>
  <c r="I21" i="84"/>
  <c r="H100" i="25"/>
  <c r="I100" i="25"/>
  <c r="F24" i="68"/>
  <c r="H24" i="68" s="1"/>
  <c r="I25" i="35"/>
  <c r="G21" i="87"/>
  <c r="I21" i="87" s="1"/>
  <c r="H22" i="88"/>
  <c r="I22" i="88" s="1"/>
  <c r="B22" i="91"/>
  <c r="F22" i="91"/>
  <c r="G22" i="91" s="1"/>
  <c r="B31" i="71"/>
  <c r="F31" i="71"/>
  <c r="H31" i="71" s="1"/>
  <c r="J101" i="13"/>
  <c r="H109" i="31"/>
  <c r="M88" i="31" s="1"/>
  <c r="M89" i="31" s="1"/>
  <c r="I109" i="31"/>
  <c r="N88" i="31" s="1"/>
  <c r="N89" i="31" s="1"/>
  <c r="G20" i="33"/>
  <c r="I20" i="33" s="1"/>
  <c r="D21" i="33"/>
  <c r="E21" i="33" s="1"/>
  <c r="D23" i="86"/>
  <c r="E23" i="86"/>
  <c r="G22" i="80"/>
  <c r="D23" i="80"/>
  <c r="E23" i="80"/>
  <c r="I30" i="32"/>
  <c r="H25" i="64"/>
  <c r="I25" i="64" s="1"/>
  <c r="H28" i="43"/>
  <c r="I28" i="43" s="1"/>
  <c r="D29" i="43"/>
  <c r="E29" i="43"/>
  <c r="I26" i="55"/>
  <c r="D32" i="70"/>
  <c r="E32" i="70"/>
  <c r="B20" i="26"/>
  <c r="F20" i="26"/>
  <c r="G20" i="26" s="1"/>
  <c r="B110" i="31"/>
  <c r="F110" i="31"/>
  <c r="F29" i="17"/>
  <c r="H29" i="17" s="1"/>
  <c r="B29" i="17"/>
  <c r="F26" i="61"/>
  <c r="G26" i="61" s="1"/>
  <c r="B26" i="61"/>
  <c r="H31" i="30"/>
  <c r="I31" i="30" s="1"/>
  <c r="D26" i="64"/>
  <c r="E26" i="64"/>
  <c r="G102" i="13"/>
  <c r="D103" i="13"/>
  <c r="B30" i="19"/>
  <c r="F30" i="19"/>
  <c r="G30" i="19" s="1"/>
  <c r="F26" i="59"/>
  <c r="G26" i="59" s="1"/>
  <c r="B26" i="59"/>
  <c r="G22" i="86"/>
  <c r="I22" i="86" s="1"/>
  <c r="D27" i="55"/>
  <c r="E27" i="55"/>
  <c r="G31" i="70"/>
  <c r="I31" i="70" s="1"/>
  <c r="H22" i="80"/>
  <c r="H113" i="70"/>
  <c r="I113" i="70"/>
  <c r="F106" i="60"/>
  <c r="B106" i="60"/>
  <c r="F114" i="70"/>
  <c r="B114" i="70"/>
  <c r="E112" i="17"/>
  <c r="D112" i="17"/>
  <c r="F112" i="17" s="1"/>
  <c r="G111" i="17"/>
  <c r="J109" i="35"/>
  <c r="I105" i="60"/>
  <c r="H105" i="60"/>
  <c r="J105" i="67"/>
  <c r="I107" i="41"/>
  <c r="N88" i="41" s="1"/>
  <c r="O88" i="41" s="1"/>
  <c r="O89" i="41" s="1"/>
  <c r="H107" i="41"/>
  <c r="M88" i="41" s="1"/>
  <c r="M89" i="41" s="1"/>
  <c r="H110" i="30"/>
  <c r="M88" i="30" s="1"/>
  <c r="M89" i="30" s="1"/>
  <c r="I110" i="30"/>
  <c r="N88" i="30" s="1"/>
  <c r="H105" i="53"/>
  <c r="M88" i="53" s="1"/>
  <c r="M89" i="53" s="1"/>
  <c r="I105" i="53"/>
  <c r="N88" i="53" s="1"/>
  <c r="B108" i="41"/>
  <c r="F108" i="41"/>
  <c r="N89" i="35"/>
  <c r="O88" i="35"/>
  <c r="O89" i="35" s="1"/>
  <c r="B104" i="65"/>
  <c r="F104" i="65"/>
  <c r="D24" i="78"/>
  <c r="E24" i="78"/>
  <c r="D22" i="87"/>
  <c r="E22" i="87"/>
  <c r="F106" i="53"/>
  <c r="B106" i="53"/>
  <c r="F103" i="76"/>
  <c r="B103" i="76"/>
  <c r="G105" i="63"/>
  <c r="D106" i="63"/>
  <c r="E106" i="63"/>
  <c r="P99" i="86"/>
  <c r="B106" i="54"/>
  <c r="F106" i="54"/>
  <c r="F112" i="20"/>
  <c r="B112" i="20"/>
  <c r="F103" i="77"/>
  <c r="B103" i="77"/>
  <c r="D32" i="29"/>
  <c r="E32" i="29"/>
  <c r="D21" i="96"/>
  <c r="E21" i="96"/>
  <c r="I100" i="98"/>
  <c r="H100" i="98"/>
  <c r="H103" i="65"/>
  <c r="M88" i="65" s="1"/>
  <c r="M89" i="65" s="1"/>
  <c r="I103" i="65"/>
  <c r="N88" i="65" s="1"/>
  <c r="D114" i="29"/>
  <c r="G113" i="29"/>
  <c r="E114" i="29"/>
  <c r="I102" i="76"/>
  <c r="N88" i="76" s="1"/>
  <c r="H102" i="76"/>
  <c r="M88" i="76" s="1"/>
  <c r="M89" i="76" s="1"/>
  <c r="F101" i="88"/>
  <c r="B101" i="88"/>
  <c r="D110" i="34"/>
  <c r="G109" i="34"/>
  <c r="E110" i="34"/>
  <c r="H107" i="55"/>
  <c r="I107" i="55"/>
  <c r="H107" i="73"/>
  <c r="M88" i="73" s="1"/>
  <c r="M89" i="73" s="1"/>
  <c r="I107" i="73"/>
  <c r="N88" i="73" s="1"/>
  <c r="D30" i="22"/>
  <c r="E30" i="22"/>
  <c r="D30" i="21"/>
  <c r="E30" i="21"/>
  <c r="H101" i="80"/>
  <c r="M88" i="80" s="1"/>
  <c r="M89" i="80" s="1"/>
  <c r="I101" i="80"/>
  <c r="N88" i="80" s="1"/>
  <c r="N89" i="80" s="1"/>
  <c r="I110" i="69"/>
  <c r="N88" i="69" s="1"/>
  <c r="H110" i="69"/>
  <c r="M88" i="69" s="1"/>
  <c r="M89" i="69" s="1"/>
  <c r="N89" i="41"/>
  <c r="H110" i="35"/>
  <c r="I110" i="35"/>
  <c r="J110" i="35" s="1"/>
  <c r="H109" i="24"/>
  <c r="M88" i="24" s="1"/>
  <c r="M89" i="24" s="1"/>
  <c r="I109" i="24"/>
  <c r="N88" i="24" s="1"/>
  <c r="H106" i="45"/>
  <c r="M88" i="45" s="1"/>
  <c r="M89" i="45" s="1"/>
  <c r="I106" i="45"/>
  <c r="N88" i="45" s="1"/>
  <c r="I108" i="22"/>
  <c r="N88" i="22" s="1"/>
  <c r="O88" i="22" s="1"/>
  <c r="O89" i="22" s="1"/>
  <c r="H108" i="22"/>
  <c r="M88" i="22" s="1"/>
  <c r="M89" i="22" s="1"/>
  <c r="E30" i="18"/>
  <c r="D30" i="18"/>
  <c r="I105" i="56"/>
  <c r="N88" i="56" s="1"/>
  <c r="N89" i="56" s="1"/>
  <c r="H105" i="56"/>
  <c r="M88" i="56" s="1"/>
  <c r="M89" i="56" s="1"/>
  <c r="D31" i="32"/>
  <c r="E31" i="32"/>
  <c r="F101" i="98"/>
  <c r="B101" i="98"/>
  <c r="F107" i="45"/>
  <c r="B107" i="45"/>
  <c r="B107" i="62"/>
  <c r="F107" i="62"/>
  <c r="B104" i="82"/>
  <c r="F104" i="82"/>
  <c r="B106" i="58"/>
  <c r="F106" i="58"/>
  <c r="N89" i="3"/>
  <c r="O88" i="3"/>
  <c r="O89" i="3" s="1"/>
  <c r="J104" i="63"/>
  <c r="H108" i="18"/>
  <c r="M88" i="18" s="1"/>
  <c r="M89" i="18" s="1"/>
  <c r="I108" i="18"/>
  <c r="N88" i="18" s="1"/>
  <c r="H100" i="88"/>
  <c r="M88" i="88" s="1"/>
  <c r="M89" i="88" s="1"/>
  <c r="I100" i="88"/>
  <c r="N88" i="88" s="1"/>
  <c r="N89" i="88" s="1"/>
  <c r="H104" i="75"/>
  <c r="I104" i="75"/>
  <c r="I100" i="96"/>
  <c r="H100" i="96"/>
  <c r="F108" i="73"/>
  <c r="B108" i="73"/>
  <c r="I101" i="100"/>
  <c r="H101" i="100"/>
  <c r="J112" i="29"/>
  <c r="F104" i="85"/>
  <c r="B104" i="85"/>
  <c r="H105" i="46"/>
  <c r="M88" i="46" s="1"/>
  <c r="M89" i="46" s="1"/>
  <c r="I105" i="46"/>
  <c r="N88" i="46" s="1"/>
  <c r="F102" i="80"/>
  <c r="B102" i="80"/>
  <c r="N89" i="24"/>
  <c r="B111" i="69"/>
  <c r="F111" i="69"/>
  <c r="O88" i="76"/>
  <c r="O89" i="76" s="1"/>
  <c r="N89" i="76"/>
  <c r="B101" i="90"/>
  <c r="F101" i="90"/>
  <c r="H110" i="27"/>
  <c r="M88" i="27" s="1"/>
  <c r="M89" i="27" s="1"/>
  <c r="I110" i="27"/>
  <c r="N88" i="27" s="1"/>
  <c r="H111" i="28"/>
  <c r="M88" i="28" s="1"/>
  <c r="M89" i="28" s="1"/>
  <c r="I111" i="28"/>
  <c r="N88" i="28" s="1"/>
  <c r="B110" i="32"/>
  <c r="F110" i="32"/>
  <c r="I104" i="59"/>
  <c r="N88" i="59" s="1"/>
  <c r="N89" i="59" s="1"/>
  <c r="H104" i="59"/>
  <c r="M88" i="59" s="1"/>
  <c r="M89" i="59" s="1"/>
  <c r="B109" i="22"/>
  <c r="F109" i="22"/>
  <c r="B112" i="28"/>
  <c r="F112" i="28"/>
  <c r="H109" i="32"/>
  <c r="M88" i="32" s="1"/>
  <c r="M89" i="32" s="1"/>
  <c r="I109" i="32"/>
  <c r="N88" i="32" s="1"/>
  <c r="F106" i="56"/>
  <c r="B106" i="56"/>
  <c r="B105" i="59"/>
  <c r="F105" i="59"/>
  <c r="B103" i="79"/>
  <c r="F103" i="79"/>
  <c r="H107" i="39"/>
  <c r="M88" i="39" s="1"/>
  <c r="M89" i="39" s="1"/>
  <c r="I107" i="39"/>
  <c r="N88" i="39" s="1"/>
  <c r="I100" i="89"/>
  <c r="N88" i="89" s="1"/>
  <c r="N89" i="89" s="1"/>
  <c r="H100" i="89"/>
  <c r="M88" i="89" s="1"/>
  <c r="M89" i="89" s="1"/>
  <c r="O88" i="88"/>
  <c r="O89" i="88" s="1"/>
  <c r="I106" i="62"/>
  <c r="H106" i="62"/>
  <c r="I101" i="99"/>
  <c r="H101" i="99"/>
  <c r="O88" i="30"/>
  <c r="O89" i="30" s="1"/>
  <c r="N89" i="30"/>
  <c r="H105" i="58"/>
  <c r="M88" i="58" s="1"/>
  <c r="M89" i="58" s="1"/>
  <c r="I105" i="58"/>
  <c r="N88" i="58" s="1"/>
  <c r="N89" i="58" s="1"/>
  <c r="I103" i="68"/>
  <c r="N88" i="68" s="1"/>
  <c r="N89" i="68" s="1"/>
  <c r="H103" i="68"/>
  <c r="M88" i="68" s="1"/>
  <c r="M89" i="68" s="1"/>
  <c r="B101" i="86"/>
  <c r="F109" i="18"/>
  <c r="B109" i="18"/>
  <c r="F105" i="75"/>
  <c r="B105" i="75"/>
  <c r="N89" i="73"/>
  <c r="O88" i="73"/>
  <c r="O89" i="73" s="1"/>
  <c r="F101" i="96"/>
  <c r="B101" i="96"/>
  <c r="H100" i="92"/>
  <c r="M88" i="92" s="1"/>
  <c r="M89" i="92" s="1"/>
  <c r="I100" i="92"/>
  <c r="N88" i="92" s="1"/>
  <c r="F102" i="100"/>
  <c r="B102" i="100"/>
  <c r="I103" i="85"/>
  <c r="H103" i="85"/>
  <c r="B106" i="72"/>
  <c r="F106" i="72"/>
  <c r="F106" i="46"/>
  <c r="B106" i="46"/>
  <c r="I100" i="84"/>
  <c r="N88" i="84" s="1"/>
  <c r="O88" i="84" s="1"/>
  <c r="O89" i="84" s="1"/>
  <c r="H100" i="84"/>
  <c r="M88" i="84" s="1"/>
  <c r="M89" i="84" s="1"/>
  <c r="I100" i="90"/>
  <c r="N88" i="90" s="1"/>
  <c r="N89" i="90" s="1"/>
  <c r="H100" i="90"/>
  <c r="M88" i="90" s="1"/>
  <c r="M89" i="90" s="1"/>
  <c r="F102" i="83"/>
  <c r="B102" i="83"/>
  <c r="B111" i="27"/>
  <c r="F111" i="27"/>
  <c r="B110" i="24"/>
  <c r="F110" i="24"/>
  <c r="D107" i="67"/>
  <c r="G106" i="67"/>
  <c r="E107" i="67"/>
  <c r="H102" i="79"/>
  <c r="M88" i="79" s="1"/>
  <c r="M89" i="79" s="1"/>
  <c r="I102" i="79"/>
  <c r="N88" i="79" s="1"/>
  <c r="B108" i="39"/>
  <c r="F108" i="39"/>
  <c r="F101" i="89"/>
  <c r="B101" i="89"/>
  <c r="B102" i="99"/>
  <c r="F102" i="99"/>
  <c r="I103" i="82"/>
  <c r="H103" i="82"/>
  <c r="B104" i="68"/>
  <c r="F104" i="68"/>
  <c r="J103" i="78"/>
  <c r="N89" i="39"/>
  <c r="H104" i="64"/>
  <c r="M88" i="64" s="1"/>
  <c r="M89" i="64" s="1"/>
  <c r="I104" i="64"/>
  <c r="N88" i="64" s="1"/>
  <c r="F101" i="92"/>
  <c r="B101" i="92"/>
  <c r="J108" i="34"/>
  <c r="B21" i="25"/>
  <c r="F21" i="25"/>
  <c r="H21" i="25" s="1"/>
  <c r="H105" i="72"/>
  <c r="M88" i="72" s="1"/>
  <c r="M89" i="72" s="1"/>
  <c r="I105" i="72"/>
  <c r="N88" i="72" s="1"/>
  <c r="N89" i="72" s="1"/>
  <c r="D110" i="19"/>
  <c r="G109" i="19"/>
  <c r="E110" i="19"/>
  <c r="H100" i="91"/>
  <c r="M88" i="91" s="1"/>
  <c r="M89" i="91" s="1"/>
  <c r="I100" i="91"/>
  <c r="N88" i="91" s="1"/>
  <c r="N89" i="91" s="1"/>
  <c r="E24" i="75"/>
  <c r="D24" i="75"/>
  <c r="F101" i="84"/>
  <c r="B101" i="84"/>
  <c r="H101" i="83"/>
  <c r="M88" i="83" s="1"/>
  <c r="M89" i="83" s="1"/>
  <c r="I101" i="83"/>
  <c r="N88" i="83" s="1"/>
  <c r="D22" i="90"/>
  <c r="E22" i="90"/>
  <c r="O88" i="18"/>
  <c r="O89" i="18" s="1"/>
  <c r="N89" i="18"/>
  <c r="N89" i="45"/>
  <c r="O88" i="45"/>
  <c r="O89" i="45" s="1"/>
  <c r="D105" i="66"/>
  <c r="G104" i="66"/>
  <c r="E105" i="66"/>
  <c r="H104" i="61"/>
  <c r="M88" i="61" s="1"/>
  <c r="M89" i="61" s="1"/>
  <c r="I104" i="61"/>
  <c r="N88" i="61" s="1"/>
  <c r="O88" i="61" s="1"/>
  <c r="O89" i="61" s="1"/>
  <c r="J103" i="66"/>
  <c r="E22" i="89"/>
  <c r="D22" i="89"/>
  <c r="F105" i="64"/>
  <c r="B105" i="64"/>
  <c r="E21" i="100"/>
  <c r="D21" i="100"/>
  <c r="B108" i="74"/>
  <c r="F108" i="74"/>
  <c r="D26" i="62"/>
  <c r="E26" i="62"/>
  <c r="B101" i="91"/>
  <c r="F101" i="91"/>
  <c r="G23" i="75"/>
  <c r="H108" i="21"/>
  <c r="M88" i="21" s="1"/>
  <c r="M89" i="21" s="1"/>
  <c r="I108" i="21"/>
  <c r="N88" i="21" s="1"/>
  <c r="O88" i="21" s="1"/>
  <c r="O89" i="21" s="1"/>
  <c r="O88" i="69"/>
  <c r="O89" i="69" s="1"/>
  <c r="N89" i="69"/>
  <c r="G111" i="23"/>
  <c r="D112" i="23"/>
  <c r="E112" i="23"/>
  <c r="H20" i="96"/>
  <c r="I105" i="57"/>
  <c r="N88" i="57" s="1"/>
  <c r="N89" i="57" s="1"/>
  <c r="H105" i="57"/>
  <c r="M88" i="57" s="1"/>
  <c r="M89" i="57" s="1"/>
  <c r="H29" i="18"/>
  <c r="D32" i="30"/>
  <c r="E32" i="30"/>
  <c r="P104" i="34"/>
  <c r="I109" i="71"/>
  <c r="N88" i="71" s="1"/>
  <c r="N89" i="71" s="1"/>
  <c r="H109" i="71"/>
  <c r="M88" i="71" s="1"/>
  <c r="M89" i="71" s="1"/>
  <c r="B105" i="61"/>
  <c r="F105" i="61"/>
  <c r="D105" i="78"/>
  <c r="E105" i="78"/>
  <c r="G104" i="78"/>
  <c r="O88" i="27"/>
  <c r="O89" i="27" s="1"/>
  <c r="N89" i="27"/>
  <c r="G29" i="22"/>
  <c r="N89" i="53"/>
  <c r="B109" i="3"/>
  <c r="F109" i="3"/>
  <c r="D29" i="39"/>
  <c r="E29" i="39"/>
  <c r="N88" i="74"/>
  <c r="N89" i="74" s="1"/>
  <c r="M88" i="74"/>
  <c r="M89" i="74" s="1"/>
  <c r="H25" i="62"/>
  <c r="I101" i="81"/>
  <c r="N88" i="81" s="1"/>
  <c r="O88" i="81" s="1"/>
  <c r="O89" i="81" s="1"/>
  <c r="H101" i="81"/>
  <c r="M88" i="81" s="1"/>
  <c r="M89" i="81" s="1"/>
  <c r="F109" i="21"/>
  <c r="B109" i="21"/>
  <c r="D23" i="88"/>
  <c r="E23" i="88"/>
  <c r="D27" i="54"/>
  <c r="E27" i="54"/>
  <c r="B111" i="30"/>
  <c r="F111" i="30"/>
  <c r="G21" i="90"/>
  <c r="J108" i="19"/>
  <c r="H31" i="29"/>
  <c r="H21" i="90"/>
  <c r="B106" i="57"/>
  <c r="F106" i="57"/>
  <c r="B110" i="71"/>
  <c r="F110" i="71"/>
  <c r="M89" i="3"/>
  <c r="G21" i="89"/>
  <c r="I21" i="89" s="1"/>
  <c r="F108" i="55"/>
  <c r="B108" i="55"/>
  <c r="N89" i="46"/>
  <c r="H29" i="21"/>
  <c r="G28" i="39"/>
  <c r="F102" i="81"/>
  <c r="B102" i="81"/>
  <c r="I105" i="54"/>
  <c r="N88" i="54" s="1"/>
  <c r="N89" i="54" s="1"/>
  <c r="H105" i="54"/>
  <c r="M88" i="54" s="1"/>
  <c r="M89" i="54" s="1"/>
  <c r="H111" i="20"/>
  <c r="I111" i="20"/>
  <c r="E112" i="35"/>
  <c r="F112" i="35" s="1"/>
  <c r="G111" i="35"/>
  <c r="B112" i="35"/>
  <c r="I102" i="77"/>
  <c r="N88" i="77" s="1"/>
  <c r="H102" i="77"/>
  <c r="M88" i="77" s="1"/>
  <c r="M89" i="77" s="1"/>
  <c r="J110" i="23"/>
  <c r="E24" i="77" l="1"/>
  <c r="G30" i="23"/>
  <c r="D24" i="77"/>
  <c r="H30" i="23"/>
  <c r="I30" i="23" s="1"/>
  <c r="D23" i="81"/>
  <c r="O88" i="53"/>
  <c r="O89" i="53" s="1"/>
  <c r="O88" i="64"/>
  <c r="O89" i="64" s="1"/>
  <c r="N89" i="21"/>
  <c r="O88" i="46"/>
  <c r="O89" i="46" s="1"/>
  <c r="O88" i="79"/>
  <c r="O89" i="79" s="1"/>
  <c r="O88" i="39"/>
  <c r="O89" i="39" s="1"/>
  <c r="O88" i="32"/>
  <c r="O89" i="32" s="1"/>
  <c r="O88" i="24"/>
  <c r="O89" i="24" s="1"/>
  <c r="O88" i="65"/>
  <c r="O89" i="65" s="1"/>
  <c r="H30" i="34"/>
  <c r="I30" i="34" s="1"/>
  <c r="B21" i="13"/>
  <c r="E21" i="13"/>
  <c r="F21" i="13" s="1"/>
  <c r="F21" i="101"/>
  <c r="G21" i="101" s="1"/>
  <c r="B21" i="101"/>
  <c r="O88" i="83"/>
  <c r="O89" i="83" s="1"/>
  <c r="F102" i="101"/>
  <c r="B102" i="101"/>
  <c r="O88" i="77"/>
  <c r="O89" i="77" s="1"/>
  <c r="H101" i="101"/>
  <c r="I101" i="101"/>
  <c r="J101" i="101" s="1"/>
  <c r="E21" i="97"/>
  <c r="D21" i="97"/>
  <c r="F21" i="97" s="1"/>
  <c r="G21" i="97" s="1"/>
  <c r="E23" i="81"/>
  <c r="H23" i="76"/>
  <c r="I23" i="76" s="1"/>
  <c r="E24" i="76"/>
  <c r="D29" i="42"/>
  <c r="G28" i="42"/>
  <c r="O88" i="57"/>
  <c r="O89" i="57" s="1"/>
  <c r="O88" i="54"/>
  <c r="O89" i="54" s="1"/>
  <c r="O88" i="72"/>
  <c r="O89" i="72" s="1"/>
  <c r="O88" i="80"/>
  <c r="O89" i="80" s="1"/>
  <c r="N89" i="77"/>
  <c r="O88" i="68"/>
  <c r="O89" i="68" s="1"/>
  <c r="N89" i="22"/>
  <c r="N89" i="83"/>
  <c r="O88" i="31"/>
  <c r="O89" i="31" s="1"/>
  <c r="N89" i="81"/>
  <c r="O88" i="71"/>
  <c r="O89" i="71" s="1"/>
  <c r="N89" i="61"/>
  <c r="N89" i="32"/>
  <c r="N89" i="84"/>
  <c r="N89" i="64"/>
  <c r="N89" i="65"/>
  <c r="O88" i="56"/>
  <c r="O89" i="56" s="1"/>
  <c r="N89" i="87"/>
  <c r="O88" i="87"/>
  <c r="O89" i="87" s="1"/>
  <c r="O88" i="74"/>
  <c r="O89" i="74" s="1"/>
  <c r="N89" i="79"/>
  <c r="O88" i="59"/>
  <c r="O89" i="59" s="1"/>
  <c r="O88" i="58"/>
  <c r="O89" i="58" s="1"/>
  <c r="O88" i="90"/>
  <c r="O89" i="90" s="1"/>
  <c r="O88" i="92"/>
  <c r="O89" i="92" s="1"/>
  <c r="N89" i="28"/>
  <c r="O88" i="28"/>
  <c r="O89" i="28" s="1"/>
  <c r="N89" i="92"/>
  <c r="H20" i="97"/>
  <c r="O88" i="91"/>
  <c r="O89" i="91" s="1"/>
  <c r="O88" i="89"/>
  <c r="O89" i="89" s="1"/>
  <c r="D24" i="76"/>
  <c r="F24" i="76" s="1"/>
  <c r="I22" i="81"/>
  <c r="G31" i="71"/>
  <c r="I31" i="71" s="1"/>
  <c r="J113" i="70"/>
  <c r="J105" i="60"/>
  <c r="H28" i="42"/>
  <c r="G28" i="41"/>
  <c r="I28" i="41" s="1"/>
  <c r="G22" i="82"/>
  <c r="I22" i="82" s="1"/>
  <c r="J101" i="95"/>
  <c r="G31" i="27"/>
  <c r="I31" i="27" s="1"/>
  <c r="I21" i="92"/>
  <c r="H29" i="3"/>
  <c r="I29" i="3" s="1"/>
  <c r="G28" i="73"/>
  <c r="I28" i="73" s="1"/>
  <c r="G26" i="57"/>
  <c r="I26" i="57" s="1"/>
  <c r="J100" i="87"/>
  <c r="H26" i="59"/>
  <c r="I26" i="59" s="1"/>
  <c r="I20" i="97"/>
  <c r="G25" i="63"/>
  <c r="I25" i="63" s="1"/>
  <c r="G26" i="58"/>
  <c r="I26" i="58" s="1"/>
  <c r="E103" i="95"/>
  <c r="G102" i="95"/>
  <c r="D103" i="95"/>
  <c r="E102" i="87"/>
  <c r="D102" i="87"/>
  <c r="G101" i="87"/>
  <c r="D23" i="84"/>
  <c r="E23" i="84"/>
  <c r="H101" i="97"/>
  <c r="I101" i="97"/>
  <c r="B31" i="23"/>
  <c r="F31" i="23"/>
  <c r="B108" i="43"/>
  <c r="F108" i="43"/>
  <c r="E101" i="26"/>
  <c r="F101" i="26" s="1"/>
  <c r="B101" i="26"/>
  <c r="D31" i="31"/>
  <c r="E31" i="31"/>
  <c r="D32" i="69"/>
  <c r="E32" i="69"/>
  <c r="D102" i="25"/>
  <c r="G101" i="25"/>
  <c r="I26" i="72"/>
  <c r="B21" i="97"/>
  <c r="H101" i="33"/>
  <c r="I101" i="33"/>
  <c r="H28" i="44"/>
  <c r="I28" i="44" s="1"/>
  <c r="D29" i="44"/>
  <c r="E29" i="44"/>
  <c r="G23" i="79"/>
  <c r="D24" i="79"/>
  <c r="E24" i="79"/>
  <c r="F108" i="42"/>
  <c r="B108" i="42"/>
  <c r="D27" i="56"/>
  <c r="E27" i="56"/>
  <c r="H100" i="26"/>
  <c r="I100" i="26"/>
  <c r="G30" i="31"/>
  <c r="E29" i="73"/>
  <c r="D29" i="73"/>
  <c r="H31" i="69"/>
  <c r="D29" i="74"/>
  <c r="E29" i="74"/>
  <c r="E28" i="45"/>
  <c r="D28" i="45"/>
  <c r="B108" i="44"/>
  <c r="F108" i="44"/>
  <c r="H24" i="67"/>
  <c r="E25" i="67"/>
  <c r="D25" i="67"/>
  <c r="D25" i="66"/>
  <c r="E25" i="66"/>
  <c r="D25" i="68"/>
  <c r="E25" i="68"/>
  <c r="G29" i="20"/>
  <c r="I29" i="20" s="1"/>
  <c r="D30" i="20"/>
  <c r="E30" i="20"/>
  <c r="D23" i="82"/>
  <c r="E23" i="82"/>
  <c r="D27" i="57"/>
  <c r="E27" i="57"/>
  <c r="H22" i="84"/>
  <c r="G20" i="99"/>
  <c r="I20" i="99" s="1"/>
  <c r="D21" i="99"/>
  <c r="E21" i="99"/>
  <c r="D29" i="41"/>
  <c r="E29" i="41"/>
  <c r="B102" i="33"/>
  <c r="F102" i="33"/>
  <c r="G26" i="46"/>
  <c r="I26" i="46" s="1"/>
  <c r="D27" i="46"/>
  <c r="E27" i="46"/>
  <c r="D22" i="92"/>
  <c r="E22" i="92"/>
  <c r="H25" i="60"/>
  <c r="I25" i="60" s="1"/>
  <c r="D26" i="60"/>
  <c r="E26" i="60"/>
  <c r="H32" i="28"/>
  <c r="I32" i="28" s="1"/>
  <c r="D33" i="28"/>
  <c r="E33" i="28"/>
  <c r="H23" i="79"/>
  <c r="F23" i="81"/>
  <c r="H23" i="81" s="1"/>
  <c r="I107" i="43"/>
  <c r="N88" i="43" s="1"/>
  <c r="N89" i="43" s="1"/>
  <c r="H107" i="43"/>
  <c r="M88" i="43" s="1"/>
  <c r="M89" i="43" s="1"/>
  <c r="D30" i="3"/>
  <c r="E30" i="3"/>
  <c r="G26" i="56"/>
  <c r="I26" i="56" s="1"/>
  <c r="G24" i="67"/>
  <c r="I26" i="35"/>
  <c r="G24" i="68"/>
  <c r="I24" i="68" s="1"/>
  <c r="H30" i="31"/>
  <c r="G31" i="69"/>
  <c r="H24" i="66"/>
  <c r="I24" i="66" s="1"/>
  <c r="E27" i="58"/>
  <c r="D27" i="58"/>
  <c r="B23" i="85"/>
  <c r="F23" i="85"/>
  <c r="H23" i="85" s="1"/>
  <c r="D27" i="53"/>
  <c r="E27" i="53"/>
  <c r="D31" i="24"/>
  <c r="E31" i="24"/>
  <c r="I107" i="42"/>
  <c r="N88" i="42" s="1"/>
  <c r="N89" i="42" s="1"/>
  <c r="H107" i="42"/>
  <c r="M88" i="42" s="1"/>
  <c r="M89" i="42" s="1"/>
  <c r="B29" i="42"/>
  <c r="I22" i="80"/>
  <c r="J100" i="25"/>
  <c r="F24" i="77"/>
  <c r="G24" i="77" s="1"/>
  <c r="B24" i="77"/>
  <c r="D32" i="27"/>
  <c r="E32" i="27"/>
  <c r="I20" i="98"/>
  <c r="G22" i="84"/>
  <c r="B102" i="97"/>
  <c r="F102" i="97"/>
  <c r="G26" i="53"/>
  <c r="I26" i="53" s="1"/>
  <c r="B21" i="98"/>
  <c r="F21" i="98"/>
  <c r="G21" i="98" s="1"/>
  <c r="I107" i="44"/>
  <c r="N88" i="44" s="1"/>
  <c r="H107" i="44"/>
  <c r="M88" i="44" s="1"/>
  <c r="M89" i="44" s="1"/>
  <c r="D31" i="34"/>
  <c r="E31" i="34"/>
  <c r="B27" i="72"/>
  <c r="F27" i="72"/>
  <c r="H27" i="72" s="1"/>
  <c r="G30" i="24"/>
  <c r="I30" i="24" s="1"/>
  <c r="B23" i="81"/>
  <c r="G20" i="95"/>
  <c r="I20" i="95" s="1"/>
  <c r="D21" i="95"/>
  <c r="E21" i="95"/>
  <c r="E25" i="65"/>
  <c r="D25" i="65"/>
  <c r="H24" i="65"/>
  <c r="I24" i="65" s="1"/>
  <c r="D26" i="63"/>
  <c r="E26" i="63"/>
  <c r="G27" i="35"/>
  <c r="E28" i="35"/>
  <c r="F28" i="35" s="1"/>
  <c r="B28" i="35"/>
  <c r="H27" i="35"/>
  <c r="H22" i="83"/>
  <c r="I22" i="83" s="1"/>
  <c r="E23" i="83"/>
  <c r="D23" i="83"/>
  <c r="H28" i="74"/>
  <c r="I28" i="74" s="1"/>
  <c r="H27" i="45"/>
  <c r="I27" i="45" s="1"/>
  <c r="F29" i="42"/>
  <c r="D111" i="31"/>
  <c r="G110" i="31"/>
  <c r="E111" i="31"/>
  <c r="F23" i="86"/>
  <c r="H23" i="86" s="1"/>
  <c r="B23" i="86"/>
  <c r="G21" i="25"/>
  <c r="I21" i="25" s="1"/>
  <c r="E103" i="13"/>
  <c r="F103" i="13" s="1"/>
  <c r="B103" i="13"/>
  <c r="H20" i="26"/>
  <c r="I20" i="26" s="1"/>
  <c r="F26" i="64"/>
  <c r="H26" i="64" s="1"/>
  <c r="B26" i="64"/>
  <c r="H30" i="19"/>
  <c r="I30" i="19" s="1"/>
  <c r="E31" i="19"/>
  <c r="D31" i="19"/>
  <c r="I102" i="13"/>
  <c r="H102" i="13"/>
  <c r="G29" i="17"/>
  <c r="I29" i="17" s="1"/>
  <c r="D30" i="17"/>
  <c r="E30" i="17"/>
  <c r="B29" i="43"/>
  <c r="F29" i="43"/>
  <c r="G29" i="43" s="1"/>
  <c r="H22" i="91"/>
  <c r="I22" i="91" s="1"/>
  <c r="E23" i="91"/>
  <c r="D23" i="91"/>
  <c r="B27" i="55"/>
  <c r="F27" i="55"/>
  <c r="H27" i="55" s="1"/>
  <c r="D27" i="59"/>
  <c r="E27" i="59"/>
  <c r="H26" i="61"/>
  <c r="I26" i="61" s="1"/>
  <c r="D27" i="61"/>
  <c r="E27" i="61"/>
  <c r="D21" i="26"/>
  <c r="E21" i="26" s="1"/>
  <c r="B32" i="70"/>
  <c r="F32" i="70"/>
  <c r="G32" i="70" s="1"/>
  <c r="F23" i="80"/>
  <c r="H23" i="80" s="1"/>
  <c r="B23" i="80"/>
  <c r="B21" i="33"/>
  <c r="F21" i="33"/>
  <c r="D22" i="33" s="1"/>
  <c r="J109" i="31"/>
  <c r="E32" i="71"/>
  <c r="D32" i="71"/>
  <c r="E107" i="60"/>
  <c r="D107" i="60"/>
  <c r="G106" i="60"/>
  <c r="G114" i="70"/>
  <c r="E115" i="70"/>
  <c r="D115" i="70"/>
  <c r="G112" i="17"/>
  <c r="D113" i="17"/>
  <c r="E113" i="17"/>
  <c r="H111" i="17"/>
  <c r="I111" i="17"/>
  <c r="J105" i="54"/>
  <c r="G111" i="30"/>
  <c r="D112" i="30"/>
  <c r="E112" i="30"/>
  <c r="I25" i="62"/>
  <c r="J108" i="21"/>
  <c r="J104" i="61"/>
  <c r="J101" i="83"/>
  <c r="J100" i="91"/>
  <c r="J107" i="39"/>
  <c r="G112" i="28"/>
  <c r="D113" i="28"/>
  <c r="E113" i="28"/>
  <c r="D111" i="32"/>
  <c r="G110" i="32"/>
  <c r="E111" i="32"/>
  <c r="J107" i="73"/>
  <c r="J102" i="76"/>
  <c r="D104" i="77"/>
  <c r="G103" i="77"/>
  <c r="E104" i="77"/>
  <c r="I29" i="21"/>
  <c r="F32" i="30"/>
  <c r="G32" i="30" s="1"/>
  <c r="B32" i="30"/>
  <c r="I29" i="18"/>
  <c r="I20" i="96"/>
  <c r="G101" i="91"/>
  <c r="D102" i="91"/>
  <c r="E102" i="91"/>
  <c r="F22" i="90"/>
  <c r="G22" i="90" s="1"/>
  <c r="B22" i="90"/>
  <c r="G101" i="84"/>
  <c r="D102" i="84"/>
  <c r="E102" i="84"/>
  <c r="D103" i="99"/>
  <c r="G102" i="99"/>
  <c r="E103" i="99"/>
  <c r="J100" i="90"/>
  <c r="D110" i="18"/>
  <c r="G109" i="18"/>
  <c r="E110" i="18"/>
  <c r="J105" i="58"/>
  <c r="D109" i="73"/>
  <c r="G108" i="73"/>
  <c r="E109" i="73"/>
  <c r="J100" i="88"/>
  <c r="J100" i="86"/>
  <c r="D105" i="82"/>
  <c r="E105" i="82"/>
  <c r="G104" i="82"/>
  <c r="G101" i="98"/>
  <c r="D102" i="98"/>
  <c r="E102" i="98"/>
  <c r="I109" i="34"/>
  <c r="N88" i="34" s="1"/>
  <c r="O88" i="34" s="1"/>
  <c r="O89" i="34" s="1"/>
  <c r="H109" i="34"/>
  <c r="M88" i="34" s="1"/>
  <c r="M89" i="34" s="1"/>
  <c r="J103" i="65"/>
  <c r="J100" i="98"/>
  <c r="F32" i="29"/>
  <c r="H32" i="29" s="1"/>
  <c r="B32" i="29"/>
  <c r="J105" i="53"/>
  <c r="I28" i="39"/>
  <c r="G102" i="81"/>
  <c r="D103" i="81"/>
  <c r="E103" i="81"/>
  <c r="I21" i="90"/>
  <c r="F27" i="54"/>
  <c r="H27" i="54" s="1"/>
  <c r="B27" i="54"/>
  <c r="B23" i="88"/>
  <c r="F23" i="88"/>
  <c r="G23" i="88" s="1"/>
  <c r="G108" i="74"/>
  <c r="D109" i="74"/>
  <c r="E109" i="74"/>
  <c r="D22" i="25"/>
  <c r="E22" i="25" s="1"/>
  <c r="E102" i="92"/>
  <c r="D102" i="92"/>
  <c r="G101" i="92"/>
  <c r="D107" i="46"/>
  <c r="G106" i="46"/>
  <c r="E107" i="46"/>
  <c r="G102" i="100"/>
  <c r="D103" i="100"/>
  <c r="E103" i="100"/>
  <c r="G101" i="96"/>
  <c r="D102" i="96"/>
  <c r="E102" i="96"/>
  <c r="D102" i="86"/>
  <c r="E102" i="86"/>
  <c r="G103" i="79"/>
  <c r="D104" i="79"/>
  <c r="E104" i="79"/>
  <c r="J111" i="28"/>
  <c r="D112" i="69"/>
  <c r="G111" i="69"/>
  <c r="E112" i="69"/>
  <c r="G104" i="85"/>
  <c r="E105" i="85"/>
  <c r="D105" i="85"/>
  <c r="B30" i="18"/>
  <c r="F30" i="18"/>
  <c r="H30" i="18" s="1"/>
  <c r="J101" i="80"/>
  <c r="J107" i="55"/>
  <c r="F110" i="34"/>
  <c r="B110" i="34"/>
  <c r="D113" i="20"/>
  <c r="G112" i="20"/>
  <c r="E113" i="20"/>
  <c r="J102" i="77"/>
  <c r="J107" i="74"/>
  <c r="I104" i="78"/>
  <c r="H104" i="78"/>
  <c r="J109" i="71"/>
  <c r="F22" i="89"/>
  <c r="H22" i="89" s="1"/>
  <c r="B22" i="89"/>
  <c r="H104" i="66"/>
  <c r="I104" i="66"/>
  <c r="J104" i="64"/>
  <c r="G101" i="89"/>
  <c r="D102" i="89"/>
  <c r="E102" i="89"/>
  <c r="G106" i="72"/>
  <c r="D107" i="72"/>
  <c r="E107" i="72"/>
  <c r="J100" i="92"/>
  <c r="G106" i="56"/>
  <c r="D107" i="56"/>
  <c r="E107" i="56"/>
  <c r="D102" i="90"/>
  <c r="G101" i="90"/>
  <c r="E102" i="90"/>
  <c r="E108" i="62"/>
  <c r="D108" i="62"/>
  <c r="G107" i="62"/>
  <c r="F31" i="32"/>
  <c r="G31" i="32" s="1"/>
  <c r="B31" i="32"/>
  <c r="J110" i="69"/>
  <c r="D107" i="54"/>
  <c r="G106" i="54"/>
  <c r="E107" i="54"/>
  <c r="F106" i="63"/>
  <c r="B106" i="63"/>
  <c r="G103" i="76"/>
  <c r="D104" i="76"/>
  <c r="E104" i="76"/>
  <c r="J110" i="30"/>
  <c r="J107" i="41"/>
  <c r="D110" i="21"/>
  <c r="G109" i="21"/>
  <c r="E110" i="21"/>
  <c r="B112" i="23"/>
  <c r="F112" i="23"/>
  <c r="B105" i="66"/>
  <c r="F105" i="66"/>
  <c r="D105" i="68"/>
  <c r="G104" i="68"/>
  <c r="E105" i="68"/>
  <c r="G108" i="39"/>
  <c r="D109" i="39"/>
  <c r="E109" i="39"/>
  <c r="H106" i="67"/>
  <c r="I106" i="67"/>
  <c r="D112" i="27"/>
  <c r="G111" i="27"/>
  <c r="E112" i="27"/>
  <c r="J101" i="99"/>
  <c r="J109" i="32"/>
  <c r="J104" i="59"/>
  <c r="H113" i="29"/>
  <c r="I113" i="29"/>
  <c r="F21" i="96"/>
  <c r="G21" i="96" s="1"/>
  <c r="B21" i="96"/>
  <c r="H105" i="63"/>
  <c r="I105" i="63"/>
  <c r="D107" i="53"/>
  <c r="G106" i="53"/>
  <c r="E107" i="53"/>
  <c r="B24" i="78"/>
  <c r="F24" i="78"/>
  <c r="H24" i="78" s="1"/>
  <c r="I29" i="22"/>
  <c r="I111" i="35"/>
  <c r="H111" i="35"/>
  <c r="G106" i="57"/>
  <c r="D107" i="57"/>
  <c r="E107" i="57"/>
  <c r="J101" i="81"/>
  <c r="F29" i="39"/>
  <c r="G29" i="39" s="1"/>
  <c r="B29" i="39"/>
  <c r="F105" i="78"/>
  <c r="B105" i="78"/>
  <c r="H111" i="23"/>
  <c r="I111" i="23"/>
  <c r="J108" i="3"/>
  <c r="B24" i="75"/>
  <c r="F24" i="75"/>
  <c r="G24" i="75" s="1"/>
  <c r="J105" i="72"/>
  <c r="N89" i="34"/>
  <c r="F107" i="67"/>
  <c r="B107" i="67"/>
  <c r="J100" i="84"/>
  <c r="D106" i="59"/>
  <c r="G105" i="59"/>
  <c r="E106" i="59"/>
  <c r="J110" i="27"/>
  <c r="J100" i="96"/>
  <c r="J108" i="18"/>
  <c r="D107" i="58"/>
  <c r="G106" i="58"/>
  <c r="E107" i="58"/>
  <c r="J108" i="22"/>
  <c r="F30" i="21"/>
  <c r="H30" i="21" s="1"/>
  <c r="B30" i="21"/>
  <c r="B114" i="29"/>
  <c r="F114" i="29"/>
  <c r="D105" i="65"/>
  <c r="G104" i="65"/>
  <c r="E105" i="65"/>
  <c r="G112" i="35"/>
  <c r="E113" i="35"/>
  <c r="F113" i="35" s="1"/>
  <c r="B113" i="35"/>
  <c r="D111" i="71"/>
  <c r="G110" i="71"/>
  <c r="E111" i="71"/>
  <c r="I31" i="29"/>
  <c r="G109" i="3"/>
  <c r="D110" i="3"/>
  <c r="E110" i="3"/>
  <c r="G105" i="61"/>
  <c r="D106" i="61"/>
  <c r="E106" i="61"/>
  <c r="B21" i="100"/>
  <c r="F21" i="100"/>
  <c r="H21" i="100" s="1"/>
  <c r="G105" i="64"/>
  <c r="D106" i="64"/>
  <c r="E106" i="64"/>
  <c r="I109" i="19"/>
  <c r="H109" i="19"/>
  <c r="J102" i="79"/>
  <c r="D111" i="24"/>
  <c r="G110" i="24"/>
  <c r="E111" i="24"/>
  <c r="D106" i="75"/>
  <c r="E106" i="75"/>
  <c r="G105" i="75"/>
  <c r="J103" i="68"/>
  <c r="J106" i="62"/>
  <c r="G109" i="22"/>
  <c r="D110" i="22"/>
  <c r="E110" i="22"/>
  <c r="G102" i="80"/>
  <c r="D103" i="80"/>
  <c r="E103" i="80"/>
  <c r="J105" i="46"/>
  <c r="G107" i="45"/>
  <c r="D108" i="45"/>
  <c r="E108" i="45"/>
  <c r="J105" i="56"/>
  <c r="J106" i="45"/>
  <c r="G101" i="88"/>
  <c r="D102" i="88"/>
  <c r="E102" i="88"/>
  <c r="F22" i="87"/>
  <c r="B22" i="87"/>
  <c r="J111" i="20"/>
  <c r="E109" i="55"/>
  <c r="G108" i="55"/>
  <c r="D109" i="55"/>
  <c r="J105" i="57"/>
  <c r="B26" i="62"/>
  <c r="F26" i="62"/>
  <c r="G26" i="62" s="1"/>
  <c r="F110" i="19"/>
  <c r="B110" i="19"/>
  <c r="J103" i="82"/>
  <c r="D103" i="83"/>
  <c r="G102" i="83"/>
  <c r="E103" i="83"/>
  <c r="J103" i="85"/>
  <c r="J100" i="89"/>
  <c r="J101" i="100"/>
  <c r="J104" i="75"/>
  <c r="J109" i="24"/>
  <c r="B30" i="22"/>
  <c r="F30" i="22"/>
  <c r="G30" i="22" s="1"/>
  <c r="D109" i="41"/>
  <c r="G108" i="41"/>
  <c r="E109" i="41"/>
  <c r="I23" i="75"/>
  <c r="B24" i="76" l="1"/>
  <c r="I28" i="42"/>
  <c r="O88" i="42"/>
  <c r="O89" i="42" s="1"/>
  <c r="I23" i="79"/>
  <c r="H21" i="101"/>
  <c r="I21" i="101" s="1"/>
  <c r="D22" i="13"/>
  <c r="H21" i="13"/>
  <c r="G21" i="13"/>
  <c r="G21" i="33"/>
  <c r="G27" i="54"/>
  <c r="I27" i="54" s="1"/>
  <c r="D22" i="101"/>
  <c r="E22" i="101"/>
  <c r="G102" i="101"/>
  <c r="D103" i="101"/>
  <c r="E103" i="101"/>
  <c r="O88" i="44"/>
  <c r="O89" i="44" s="1"/>
  <c r="N89" i="44"/>
  <c r="O88" i="43"/>
  <c r="O89" i="43" s="1"/>
  <c r="H21" i="98"/>
  <c r="I21" i="98" s="1"/>
  <c r="H24" i="75"/>
  <c r="I24" i="75" s="1"/>
  <c r="G30" i="21"/>
  <c r="I30" i="21" s="1"/>
  <c r="H26" i="62"/>
  <c r="H32" i="70"/>
  <c r="I32" i="70" s="1"/>
  <c r="I27" i="35"/>
  <c r="J107" i="43"/>
  <c r="F103" i="95"/>
  <c r="B103" i="95"/>
  <c r="H101" i="87"/>
  <c r="I101" i="87"/>
  <c r="H102" i="95"/>
  <c r="I102" i="95"/>
  <c r="G23" i="80"/>
  <c r="I23" i="80" s="1"/>
  <c r="I31" i="69"/>
  <c r="J100" i="26"/>
  <c r="F102" i="87"/>
  <c r="B102" i="87"/>
  <c r="G22" i="89"/>
  <c r="I22" i="89" s="1"/>
  <c r="D102" i="26"/>
  <c r="G101" i="26"/>
  <c r="D32" i="23"/>
  <c r="E32" i="23"/>
  <c r="B25" i="65"/>
  <c r="F25" i="65"/>
  <c r="B31" i="24"/>
  <c r="F27" i="58"/>
  <c r="G27" i="58" s="1"/>
  <c r="B27" i="58"/>
  <c r="F33" i="28"/>
  <c r="G33" i="28" s="1"/>
  <c r="B33" i="28"/>
  <c r="H30" i="22"/>
  <c r="I30" i="22" s="1"/>
  <c r="J102" i="13"/>
  <c r="D30" i="42"/>
  <c r="E30" i="42"/>
  <c r="B27" i="46"/>
  <c r="F27" i="46"/>
  <c r="G27" i="46" s="1"/>
  <c r="B102" i="25"/>
  <c r="E102" i="25"/>
  <c r="F102" i="25" s="1"/>
  <c r="B31" i="34"/>
  <c r="F31" i="34"/>
  <c r="H31" i="34" s="1"/>
  <c r="E24" i="85"/>
  <c r="D24" i="85"/>
  <c r="D24" i="81"/>
  <c r="E24" i="81"/>
  <c r="F29" i="41"/>
  <c r="H29" i="41" s="1"/>
  <c r="B29" i="41"/>
  <c r="F21" i="99"/>
  <c r="B21" i="99"/>
  <c r="F27" i="57"/>
  <c r="B27" i="57"/>
  <c r="F23" i="82"/>
  <c r="B23" i="82"/>
  <c r="F25" i="66"/>
  <c r="B25" i="66"/>
  <c r="D25" i="76"/>
  <c r="E25" i="76"/>
  <c r="B29" i="74"/>
  <c r="F29" i="74"/>
  <c r="H29" i="74" s="1"/>
  <c r="I30" i="31"/>
  <c r="B27" i="56"/>
  <c r="F27" i="56"/>
  <c r="H27" i="56" s="1"/>
  <c r="F29" i="44"/>
  <c r="G29" i="44" s="1"/>
  <c r="B29" i="44"/>
  <c r="B31" i="31"/>
  <c r="F31" i="31"/>
  <c r="G31" i="31" s="1"/>
  <c r="E109" i="43"/>
  <c r="D109" i="43"/>
  <c r="G108" i="43"/>
  <c r="E29" i="35"/>
  <c r="F29" i="35" s="1"/>
  <c r="B29" i="35"/>
  <c r="H28" i="35"/>
  <c r="G28" i="35"/>
  <c r="F26" i="63"/>
  <c r="G26" i="63" s="1"/>
  <c r="B26" i="63"/>
  <c r="G23" i="81"/>
  <c r="I23" i="81" s="1"/>
  <c r="G27" i="72"/>
  <c r="I27" i="72" s="1"/>
  <c r="D28" i="72"/>
  <c r="E28" i="72"/>
  <c r="D103" i="97"/>
  <c r="G102" i="97"/>
  <c r="E103" i="97"/>
  <c r="H24" i="77"/>
  <c r="I24" i="77" s="1"/>
  <c r="E25" i="77"/>
  <c r="D25" i="77"/>
  <c r="G29" i="42"/>
  <c r="J107" i="42"/>
  <c r="G23" i="85"/>
  <c r="I23" i="85" s="1"/>
  <c r="B30" i="3"/>
  <c r="F30" i="3"/>
  <c r="B22" i="92"/>
  <c r="F22" i="92"/>
  <c r="G22" i="92" s="1"/>
  <c r="D103" i="33"/>
  <c r="E103" i="33" s="1"/>
  <c r="G102" i="33"/>
  <c r="F25" i="67"/>
  <c r="G25" i="67" s="1"/>
  <c r="B25" i="67"/>
  <c r="G24" i="76"/>
  <c r="B28" i="45"/>
  <c r="F28" i="45"/>
  <c r="G28" i="45" s="1"/>
  <c r="F24" i="79"/>
  <c r="G24" i="79" s="1"/>
  <c r="B24" i="79"/>
  <c r="G31" i="23"/>
  <c r="B23" i="84"/>
  <c r="F23" i="84"/>
  <c r="G23" i="84" s="1"/>
  <c r="H21" i="33"/>
  <c r="F23" i="83"/>
  <c r="H23" i="83" s="1"/>
  <c r="B23" i="83"/>
  <c r="F21" i="95"/>
  <c r="G21" i="95" s="1"/>
  <c r="B21" i="95"/>
  <c r="J107" i="44"/>
  <c r="E22" i="98"/>
  <c r="D22" i="98"/>
  <c r="F32" i="27"/>
  <c r="B32" i="27"/>
  <c r="H29" i="42"/>
  <c r="F31" i="24"/>
  <c r="H31" i="24" s="1"/>
  <c r="B27" i="53"/>
  <c r="F27" i="53"/>
  <c r="I24" i="67"/>
  <c r="B26" i="60"/>
  <c r="F26" i="60"/>
  <c r="H26" i="60" s="1"/>
  <c r="I22" i="84"/>
  <c r="F30" i="20"/>
  <c r="G30" i="20" s="1"/>
  <c r="B30" i="20"/>
  <c r="F25" i="68"/>
  <c r="G25" i="68" s="1"/>
  <c r="B25" i="68"/>
  <c r="G108" i="44"/>
  <c r="E109" i="44"/>
  <c r="D109" i="44"/>
  <c r="H24" i="76"/>
  <c r="B29" i="73"/>
  <c r="F29" i="73"/>
  <c r="H29" i="73" s="1"/>
  <c r="G108" i="42"/>
  <c r="D109" i="42"/>
  <c r="B109" i="42" s="1"/>
  <c r="E109" i="42"/>
  <c r="J101" i="33"/>
  <c r="H21" i="97"/>
  <c r="I21" i="97" s="1"/>
  <c r="D22" i="97"/>
  <c r="E22" i="97"/>
  <c r="H101" i="25"/>
  <c r="I101" i="25"/>
  <c r="F32" i="69"/>
  <c r="B32" i="69"/>
  <c r="H31" i="23"/>
  <c r="I31" i="23" s="1"/>
  <c r="J101" i="97"/>
  <c r="F31" i="19"/>
  <c r="B31" i="19"/>
  <c r="G32" i="29"/>
  <c r="I32" i="29" s="1"/>
  <c r="H32" i="30"/>
  <c r="I32" i="30" s="1"/>
  <c r="G27" i="55"/>
  <c r="I27" i="55" s="1"/>
  <c r="D28" i="55"/>
  <c r="E28" i="55"/>
  <c r="B23" i="91"/>
  <c r="F23" i="91"/>
  <c r="H23" i="91" s="1"/>
  <c r="F111" i="31"/>
  <c r="B111" i="31"/>
  <c r="G103" i="13"/>
  <c r="D104" i="13"/>
  <c r="B104" i="13" s="1"/>
  <c r="H110" i="31"/>
  <c r="I110" i="31"/>
  <c r="G21" i="100"/>
  <c r="I21" i="100" s="1"/>
  <c r="F32" i="71"/>
  <c r="B32" i="71"/>
  <c r="E22" i="33"/>
  <c r="F22" i="33" s="1"/>
  <c r="D23" i="33" s="1"/>
  <c r="B22" i="33"/>
  <c r="D33" i="70"/>
  <c r="E33" i="70"/>
  <c r="B27" i="61"/>
  <c r="F27" i="61"/>
  <c r="H27" i="61" s="1"/>
  <c r="G26" i="64"/>
  <c r="I26" i="64" s="1"/>
  <c r="D27" i="64"/>
  <c r="E27" i="64"/>
  <c r="H21" i="96"/>
  <c r="I21" i="96" s="1"/>
  <c r="H31" i="32"/>
  <c r="I31" i="32" s="1"/>
  <c r="D24" i="80"/>
  <c r="E24" i="80"/>
  <c r="F21" i="26"/>
  <c r="B21" i="26"/>
  <c r="B27" i="59"/>
  <c r="F27" i="59"/>
  <c r="G27" i="59" s="1"/>
  <c r="H29" i="43"/>
  <c r="I29" i="43" s="1"/>
  <c r="D30" i="43"/>
  <c r="E30" i="43"/>
  <c r="F30" i="17"/>
  <c r="H30" i="17" s="1"/>
  <c r="B30" i="17"/>
  <c r="C39" i="17"/>
  <c r="G23" i="86"/>
  <c r="I23" i="86" s="1"/>
  <c r="D24" i="86"/>
  <c r="E24" i="86"/>
  <c r="H112" i="17"/>
  <c r="I112" i="17"/>
  <c r="I106" i="60"/>
  <c r="H106" i="60"/>
  <c r="J111" i="17"/>
  <c r="B107" i="60"/>
  <c r="F107" i="60"/>
  <c r="F115" i="70"/>
  <c r="B115" i="70"/>
  <c r="H114" i="70"/>
  <c r="I114" i="70"/>
  <c r="F113" i="17"/>
  <c r="B113" i="17"/>
  <c r="D23" i="87"/>
  <c r="E23" i="87"/>
  <c r="F103" i="80"/>
  <c r="B103" i="80"/>
  <c r="F106" i="64"/>
  <c r="B106" i="64"/>
  <c r="G113" i="35"/>
  <c r="B114" i="35"/>
  <c r="E114" i="35"/>
  <c r="F114" i="35" s="1"/>
  <c r="B105" i="65"/>
  <c r="F105" i="65"/>
  <c r="J105" i="63"/>
  <c r="H108" i="39"/>
  <c r="I108" i="39"/>
  <c r="H109" i="21"/>
  <c r="I109" i="21"/>
  <c r="B107" i="56"/>
  <c r="F107" i="56"/>
  <c r="J104" i="66"/>
  <c r="H106" i="46"/>
  <c r="I106" i="46"/>
  <c r="H108" i="41"/>
  <c r="I108" i="41"/>
  <c r="G22" i="87"/>
  <c r="B108" i="45"/>
  <c r="F108" i="45"/>
  <c r="I102" i="80"/>
  <c r="H102" i="80"/>
  <c r="H105" i="75"/>
  <c r="I105" i="75"/>
  <c r="H105" i="64"/>
  <c r="I105" i="64"/>
  <c r="I105" i="61"/>
  <c r="H105" i="61"/>
  <c r="H112" i="35"/>
  <c r="I112" i="35"/>
  <c r="J112" i="35" s="1"/>
  <c r="G114" i="29"/>
  <c r="D115" i="29"/>
  <c r="E115" i="29"/>
  <c r="D25" i="78"/>
  <c r="E25" i="78"/>
  <c r="D106" i="66"/>
  <c r="E106" i="66"/>
  <c r="G105" i="66"/>
  <c r="B110" i="21"/>
  <c r="F110" i="21"/>
  <c r="I106" i="54"/>
  <c r="H106" i="54"/>
  <c r="I101" i="90"/>
  <c r="H101" i="90"/>
  <c r="I106" i="56"/>
  <c r="H106" i="56"/>
  <c r="B113" i="20"/>
  <c r="F113" i="20"/>
  <c r="F112" i="69"/>
  <c r="B112" i="69"/>
  <c r="H103" i="79"/>
  <c r="I103" i="79"/>
  <c r="F107" i="46"/>
  <c r="B107" i="46"/>
  <c r="H108" i="74"/>
  <c r="I108" i="74"/>
  <c r="D28" i="54"/>
  <c r="E28" i="54"/>
  <c r="B110" i="18"/>
  <c r="F110" i="18"/>
  <c r="F102" i="84"/>
  <c r="B102" i="84"/>
  <c r="D33" i="30"/>
  <c r="E33" i="30"/>
  <c r="B113" i="28"/>
  <c r="F113" i="28"/>
  <c r="B112" i="30"/>
  <c r="F112" i="30"/>
  <c r="H107" i="45"/>
  <c r="I107" i="45"/>
  <c r="H105" i="59"/>
  <c r="I105" i="59"/>
  <c r="D30" i="39"/>
  <c r="E30" i="39"/>
  <c r="H111" i="27"/>
  <c r="I111" i="27"/>
  <c r="F107" i="54"/>
  <c r="B107" i="54"/>
  <c r="D32" i="32"/>
  <c r="E32" i="32"/>
  <c r="B102" i="90"/>
  <c r="F102" i="90"/>
  <c r="B102" i="89"/>
  <c r="F102" i="89"/>
  <c r="F105" i="85"/>
  <c r="B105" i="85"/>
  <c r="F102" i="96"/>
  <c r="B102" i="96"/>
  <c r="B22" i="25"/>
  <c r="F22" i="25"/>
  <c r="H22" i="25" s="1"/>
  <c r="H101" i="84"/>
  <c r="I101" i="84"/>
  <c r="I103" i="77"/>
  <c r="H103" i="77"/>
  <c r="H112" i="28"/>
  <c r="I112" i="28"/>
  <c r="H111" i="30"/>
  <c r="I111" i="30"/>
  <c r="F109" i="41"/>
  <c r="B109" i="41"/>
  <c r="B107" i="57"/>
  <c r="F107" i="57"/>
  <c r="H107" i="62"/>
  <c r="I107" i="62"/>
  <c r="D31" i="18"/>
  <c r="E31" i="18"/>
  <c r="H101" i="96"/>
  <c r="I101" i="96"/>
  <c r="B102" i="98"/>
  <c r="F102" i="98"/>
  <c r="B104" i="77"/>
  <c r="F104" i="77"/>
  <c r="G110" i="19"/>
  <c r="D111" i="19"/>
  <c r="E111" i="19"/>
  <c r="I26" i="62"/>
  <c r="B109" i="55"/>
  <c r="F109" i="55"/>
  <c r="B106" i="75"/>
  <c r="F106" i="75"/>
  <c r="E22" i="100"/>
  <c r="D22" i="100"/>
  <c r="B106" i="59"/>
  <c r="F106" i="59"/>
  <c r="H29" i="39"/>
  <c r="B112" i="27"/>
  <c r="F112" i="27"/>
  <c r="I101" i="89"/>
  <c r="H101" i="89"/>
  <c r="D31" i="22"/>
  <c r="E31" i="22"/>
  <c r="D27" i="62"/>
  <c r="E27" i="62"/>
  <c r="I108" i="55"/>
  <c r="H108" i="55"/>
  <c r="F110" i="22"/>
  <c r="B110" i="22"/>
  <c r="I106" i="57"/>
  <c r="H106" i="57"/>
  <c r="G24" i="78"/>
  <c r="J106" i="67"/>
  <c r="F104" i="76"/>
  <c r="B104" i="76"/>
  <c r="B108" i="62"/>
  <c r="F108" i="62"/>
  <c r="J104" i="78"/>
  <c r="D111" i="34"/>
  <c r="G110" i="34"/>
  <c r="E111" i="34"/>
  <c r="G30" i="18"/>
  <c r="H104" i="85"/>
  <c r="I104" i="85"/>
  <c r="H23" i="88"/>
  <c r="I23" i="88" s="1"/>
  <c r="J109" i="34"/>
  <c r="H101" i="98"/>
  <c r="I101" i="98"/>
  <c r="H22" i="90"/>
  <c r="I102" i="83"/>
  <c r="H102" i="83"/>
  <c r="F102" i="88"/>
  <c r="B102" i="88"/>
  <c r="H109" i="22"/>
  <c r="I109" i="22"/>
  <c r="J109" i="19"/>
  <c r="F110" i="3"/>
  <c r="B110" i="3"/>
  <c r="I106" i="58"/>
  <c r="H106" i="58"/>
  <c r="I103" i="76"/>
  <c r="H103" i="76"/>
  <c r="D23" i="89"/>
  <c r="E23" i="89"/>
  <c r="N88" i="86"/>
  <c r="N89" i="86" s="1"/>
  <c r="M88" i="86"/>
  <c r="M89" i="86" s="1"/>
  <c r="F103" i="100"/>
  <c r="B103" i="100"/>
  <c r="D33" i="29"/>
  <c r="E33" i="29"/>
  <c r="I104" i="82"/>
  <c r="H104" i="82"/>
  <c r="I102" i="99"/>
  <c r="H102" i="99"/>
  <c r="B102" i="91"/>
  <c r="F102" i="91"/>
  <c r="F103" i="83"/>
  <c r="B103" i="83"/>
  <c r="I101" i="88"/>
  <c r="H101" i="88"/>
  <c r="I110" i="24"/>
  <c r="H110" i="24"/>
  <c r="H109" i="3"/>
  <c r="I109" i="3"/>
  <c r="I110" i="71"/>
  <c r="H110" i="71"/>
  <c r="F107" i="58"/>
  <c r="B107" i="58"/>
  <c r="D108" i="67"/>
  <c r="E108" i="67"/>
  <c r="G107" i="67"/>
  <c r="E25" i="75"/>
  <c r="D25" i="75"/>
  <c r="E106" i="78"/>
  <c r="G105" i="78"/>
  <c r="D106" i="78"/>
  <c r="H106" i="53"/>
  <c r="I106" i="53"/>
  <c r="D22" i="96"/>
  <c r="E22" i="96"/>
  <c r="I104" i="68"/>
  <c r="H104" i="68"/>
  <c r="E113" i="23"/>
  <c r="G112" i="23"/>
  <c r="D113" i="23"/>
  <c r="B107" i="72"/>
  <c r="F107" i="72"/>
  <c r="F102" i="86"/>
  <c r="B102" i="86"/>
  <c r="H102" i="100"/>
  <c r="I102" i="100"/>
  <c r="I101" i="92"/>
  <c r="H101" i="92"/>
  <c r="D24" i="88"/>
  <c r="E24" i="88"/>
  <c r="H108" i="73"/>
  <c r="I108" i="73"/>
  <c r="B103" i="99"/>
  <c r="F103" i="99"/>
  <c r="H101" i="91"/>
  <c r="I101" i="91"/>
  <c r="I110" i="32"/>
  <c r="H110" i="32"/>
  <c r="F111" i="24"/>
  <c r="B111" i="24"/>
  <c r="F111" i="71"/>
  <c r="B111" i="71"/>
  <c r="I104" i="65"/>
  <c r="H104" i="65"/>
  <c r="J111" i="23"/>
  <c r="B107" i="53"/>
  <c r="F107" i="53"/>
  <c r="J113" i="29"/>
  <c r="F109" i="39"/>
  <c r="B109" i="39"/>
  <c r="F105" i="68"/>
  <c r="B105" i="68"/>
  <c r="G106" i="63"/>
  <c r="D107" i="63"/>
  <c r="E107" i="63"/>
  <c r="H106" i="72"/>
  <c r="I106" i="72"/>
  <c r="F102" i="92"/>
  <c r="B102" i="92"/>
  <c r="B103" i="81"/>
  <c r="F103" i="81"/>
  <c r="B105" i="82"/>
  <c r="F105" i="82"/>
  <c r="F109" i="73"/>
  <c r="B109" i="73"/>
  <c r="E23" i="90"/>
  <c r="D23" i="90"/>
  <c r="F111" i="32"/>
  <c r="B111" i="32"/>
  <c r="H22" i="87"/>
  <c r="B106" i="61"/>
  <c r="F106" i="61"/>
  <c r="D31" i="21"/>
  <c r="E31" i="21"/>
  <c r="J111" i="35"/>
  <c r="I112" i="20"/>
  <c r="H112" i="20"/>
  <c r="I111" i="69"/>
  <c r="H111" i="69"/>
  <c r="B104" i="79"/>
  <c r="F104" i="79"/>
  <c r="F109" i="74"/>
  <c r="B109" i="74"/>
  <c r="H102" i="81"/>
  <c r="I102" i="81"/>
  <c r="I109" i="18"/>
  <c r="H109" i="18"/>
  <c r="J101" i="25" l="1"/>
  <c r="I21" i="33"/>
  <c r="I21" i="13"/>
  <c r="E22" i="13"/>
  <c r="F22" i="13" s="1"/>
  <c r="B22" i="13"/>
  <c r="H27" i="59"/>
  <c r="I27" i="59" s="1"/>
  <c r="F22" i="101"/>
  <c r="G22" i="101" s="1"/>
  <c r="B22" i="101"/>
  <c r="G31" i="34"/>
  <c r="I31" i="34" s="1"/>
  <c r="I24" i="76"/>
  <c r="B103" i="101"/>
  <c r="F103" i="101"/>
  <c r="H102" i="101"/>
  <c r="I102" i="101"/>
  <c r="J102" i="101" s="1"/>
  <c r="G23" i="91"/>
  <c r="O88" i="86"/>
  <c r="O89" i="86" s="1"/>
  <c r="J102" i="95"/>
  <c r="I23" i="91"/>
  <c r="J104" i="85"/>
  <c r="H24" i="79"/>
  <c r="I24" i="79" s="1"/>
  <c r="J114" i="70"/>
  <c r="G27" i="56"/>
  <c r="I27" i="56" s="1"/>
  <c r="I29" i="42"/>
  <c r="H31" i="31"/>
  <c r="I31" i="31" s="1"/>
  <c r="H30" i="20"/>
  <c r="I30" i="20" s="1"/>
  <c r="J112" i="17"/>
  <c r="J110" i="31"/>
  <c r="D103" i="87"/>
  <c r="E103" i="87"/>
  <c r="G102" i="87"/>
  <c r="H29" i="44"/>
  <c r="I29" i="44" s="1"/>
  <c r="E104" i="95"/>
  <c r="G103" i="95"/>
  <c r="D104" i="95"/>
  <c r="J101" i="87"/>
  <c r="G32" i="69"/>
  <c r="D33" i="69"/>
  <c r="E33" i="69"/>
  <c r="B22" i="97"/>
  <c r="F22" i="97"/>
  <c r="I108" i="44"/>
  <c r="H108" i="44"/>
  <c r="E26" i="68"/>
  <c r="D26" i="68"/>
  <c r="E28" i="53"/>
  <c r="D28" i="53"/>
  <c r="B22" i="98"/>
  <c r="F22" i="98"/>
  <c r="G22" i="98" s="1"/>
  <c r="D26" i="67"/>
  <c r="E26" i="67"/>
  <c r="D23" i="92"/>
  <c r="E23" i="92"/>
  <c r="E31" i="3"/>
  <c r="D31" i="3"/>
  <c r="F103" i="97"/>
  <c r="B103" i="97"/>
  <c r="D27" i="63"/>
  <c r="E27" i="63"/>
  <c r="H29" i="35"/>
  <c r="N6" i="35" s="1"/>
  <c r="G29" i="35"/>
  <c r="N5" i="35" s="1"/>
  <c r="B30" i="35"/>
  <c r="E30" i="35"/>
  <c r="F30" i="35" s="1"/>
  <c r="E24" i="82"/>
  <c r="D24" i="82"/>
  <c r="H21" i="99"/>
  <c r="E22" i="99"/>
  <c r="D22" i="99"/>
  <c r="H27" i="46"/>
  <c r="I27" i="46" s="1"/>
  <c r="E28" i="46"/>
  <c r="D28" i="46"/>
  <c r="D34" i="28"/>
  <c r="E34" i="28"/>
  <c r="G31" i="24"/>
  <c r="I31" i="24" s="1"/>
  <c r="G25" i="65"/>
  <c r="E26" i="65"/>
  <c r="D26" i="65"/>
  <c r="B32" i="23"/>
  <c r="F32" i="23"/>
  <c r="G32" i="23" s="1"/>
  <c r="H108" i="42"/>
  <c r="I108" i="42"/>
  <c r="J108" i="42" s="1"/>
  <c r="D33" i="27"/>
  <c r="E33" i="27"/>
  <c r="H23" i="84"/>
  <c r="I23" i="84" s="1"/>
  <c r="D24" i="84"/>
  <c r="E24" i="84"/>
  <c r="E29" i="45"/>
  <c r="D29" i="45"/>
  <c r="I102" i="33"/>
  <c r="H102" i="33"/>
  <c r="I108" i="43"/>
  <c r="H108" i="43"/>
  <c r="F25" i="76"/>
  <c r="H25" i="76" s="1"/>
  <c r="B25" i="76"/>
  <c r="D26" i="66"/>
  <c r="E26" i="66"/>
  <c r="H23" i="82"/>
  <c r="D28" i="57"/>
  <c r="E28" i="57"/>
  <c r="F24" i="81"/>
  <c r="H24" i="81" s="1"/>
  <c r="B24" i="81"/>
  <c r="B30" i="42"/>
  <c r="F30" i="42"/>
  <c r="H30" i="42" s="1"/>
  <c r="H25" i="65"/>
  <c r="I101" i="26"/>
  <c r="H101" i="26"/>
  <c r="H32" i="69"/>
  <c r="B109" i="44"/>
  <c r="F109" i="44"/>
  <c r="G27" i="53"/>
  <c r="D32" i="24"/>
  <c r="E32" i="24"/>
  <c r="H32" i="27"/>
  <c r="E22" i="95"/>
  <c r="D22" i="95"/>
  <c r="D24" i="83"/>
  <c r="E24" i="83"/>
  <c r="H25" i="67"/>
  <c r="I25" i="67" s="1"/>
  <c r="H22" i="92"/>
  <c r="I22" i="92" s="1"/>
  <c r="G30" i="3"/>
  <c r="F28" i="72"/>
  <c r="H28" i="72" s="1"/>
  <c r="B28" i="72"/>
  <c r="H26" i="63"/>
  <c r="I26" i="63" s="1"/>
  <c r="I28" i="35"/>
  <c r="B109" i="43"/>
  <c r="F109" i="43"/>
  <c r="D32" i="31"/>
  <c r="E32" i="31"/>
  <c r="D30" i="44"/>
  <c r="E30" i="44"/>
  <c r="D28" i="56"/>
  <c r="E28" i="56"/>
  <c r="G29" i="74"/>
  <c r="I29" i="74" s="1"/>
  <c r="D30" i="74"/>
  <c r="E30" i="74"/>
  <c r="G25" i="66"/>
  <c r="G23" i="82"/>
  <c r="I23" i="82" s="1"/>
  <c r="H27" i="57"/>
  <c r="G21" i="99"/>
  <c r="F24" i="85"/>
  <c r="H24" i="85" s="1"/>
  <c r="B24" i="85"/>
  <c r="D32" i="34"/>
  <c r="E32" i="34"/>
  <c r="D103" i="25"/>
  <c r="G102" i="25"/>
  <c r="H33" i="28"/>
  <c r="I33" i="28" s="1"/>
  <c r="B102" i="26"/>
  <c r="F109" i="42"/>
  <c r="G29" i="73"/>
  <c r="I29" i="73" s="1"/>
  <c r="E30" i="73"/>
  <c r="D30" i="73"/>
  <c r="H25" i="68"/>
  <c r="I25" i="68" s="1"/>
  <c r="E31" i="20"/>
  <c r="D31" i="20"/>
  <c r="G26" i="60"/>
  <c r="I26" i="60" s="1"/>
  <c r="D27" i="60"/>
  <c r="E27" i="60"/>
  <c r="H27" i="53"/>
  <c r="G32" i="27"/>
  <c r="H21" i="95"/>
  <c r="I21" i="95" s="1"/>
  <c r="G23" i="83"/>
  <c r="I23" i="83" s="1"/>
  <c r="D25" i="79"/>
  <c r="E25" i="79"/>
  <c r="H28" i="45"/>
  <c r="I28" i="45" s="1"/>
  <c r="B103" i="33"/>
  <c r="F103" i="33"/>
  <c r="H30" i="3"/>
  <c r="F25" i="77"/>
  <c r="G25" i="77" s="1"/>
  <c r="B25" i="77"/>
  <c r="I102" i="97"/>
  <c r="H102" i="97"/>
  <c r="H25" i="66"/>
  <c r="G27" i="57"/>
  <c r="G29" i="41"/>
  <c r="I29" i="41" s="1"/>
  <c r="E30" i="41"/>
  <c r="D30" i="41"/>
  <c r="H27" i="58"/>
  <c r="I27" i="58" s="1"/>
  <c r="D28" i="58"/>
  <c r="E28" i="58"/>
  <c r="E102" i="26"/>
  <c r="F102" i="26" s="1"/>
  <c r="D22" i="26"/>
  <c r="D33" i="71"/>
  <c r="E33" i="71"/>
  <c r="D31" i="17"/>
  <c r="E31" i="17"/>
  <c r="G21" i="26"/>
  <c r="F33" i="70"/>
  <c r="G33" i="70" s="1"/>
  <c r="B33" i="70"/>
  <c r="E23" i="33"/>
  <c r="F23" i="33" s="1"/>
  <c r="B23" i="33"/>
  <c r="G32" i="71"/>
  <c r="G111" i="31"/>
  <c r="D112" i="31"/>
  <c r="E112" i="31"/>
  <c r="E104" i="13"/>
  <c r="F104" i="13" s="1"/>
  <c r="F28" i="55"/>
  <c r="B28" i="55"/>
  <c r="G22" i="25"/>
  <c r="I22" i="25" s="1"/>
  <c r="B30" i="43"/>
  <c r="F30" i="43"/>
  <c r="B24" i="80"/>
  <c r="F24" i="80"/>
  <c r="G24" i="80" s="1"/>
  <c r="G27" i="61"/>
  <c r="I27" i="61" s="1"/>
  <c r="D28" i="61"/>
  <c r="E28" i="61"/>
  <c r="H22" i="33"/>
  <c r="D24" i="91"/>
  <c r="E24" i="91"/>
  <c r="G31" i="19"/>
  <c r="E32" i="19"/>
  <c r="D32" i="19"/>
  <c r="F24" i="86"/>
  <c r="B24" i="86"/>
  <c r="G30" i="17"/>
  <c r="I30" i="17" s="1"/>
  <c r="D28" i="59"/>
  <c r="E28" i="59"/>
  <c r="H21" i="26"/>
  <c r="B27" i="64"/>
  <c r="F27" i="64"/>
  <c r="H27" i="64" s="1"/>
  <c r="G22" i="33"/>
  <c r="H32" i="71"/>
  <c r="I32" i="71" s="1"/>
  <c r="I103" i="13"/>
  <c r="H103" i="13"/>
  <c r="H31" i="19"/>
  <c r="J106" i="60"/>
  <c r="E114" i="17"/>
  <c r="G113" i="17"/>
  <c r="D114" i="17"/>
  <c r="E116" i="70"/>
  <c r="D116" i="70"/>
  <c r="G115" i="70"/>
  <c r="D108" i="60"/>
  <c r="G107" i="60"/>
  <c r="E108" i="60"/>
  <c r="J109" i="18"/>
  <c r="F31" i="21"/>
  <c r="G31" i="21" s="1"/>
  <c r="B31" i="21"/>
  <c r="G111" i="32"/>
  <c r="D112" i="32"/>
  <c r="E112" i="32"/>
  <c r="D104" i="99"/>
  <c r="G103" i="99"/>
  <c r="E104" i="99"/>
  <c r="J101" i="92"/>
  <c r="J104" i="68"/>
  <c r="I105" i="78"/>
  <c r="H105" i="78"/>
  <c r="D104" i="100"/>
  <c r="G103" i="100"/>
  <c r="E104" i="100"/>
  <c r="D106" i="68"/>
  <c r="G105" i="68"/>
  <c r="E106" i="68"/>
  <c r="J102" i="100"/>
  <c r="G109" i="74"/>
  <c r="D110" i="74"/>
  <c r="E110" i="74"/>
  <c r="D103" i="92"/>
  <c r="E103" i="92"/>
  <c r="G102" i="92"/>
  <c r="F22" i="96"/>
  <c r="H22" i="96" s="1"/>
  <c r="B22" i="96"/>
  <c r="F25" i="75"/>
  <c r="G25" i="75" s="1"/>
  <c r="B25" i="75"/>
  <c r="J101" i="88"/>
  <c r="J101" i="86"/>
  <c r="D103" i="88"/>
  <c r="G102" i="88"/>
  <c r="E103" i="88"/>
  <c r="J102" i="83"/>
  <c r="J112" i="28"/>
  <c r="J107" i="45"/>
  <c r="B33" i="30"/>
  <c r="F33" i="30"/>
  <c r="H33" i="30" s="1"/>
  <c r="D103" i="84"/>
  <c r="G102" i="84"/>
  <c r="E103" i="84"/>
  <c r="D114" i="20"/>
  <c r="G113" i="20"/>
  <c r="E114" i="20"/>
  <c r="H113" i="35"/>
  <c r="I113" i="35"/>
  <c r="J111" i="69"/>
  <c r="J108" i="73"/>
  <c r="J112" i="20"/>
  <c r="J106" i="53"/>
  <c r="G104" i="76"/>
  <c r="D105" i="76"/>
  <c r="E105" i="76"/>
  <c r="F22" i="100"/>
  <c r="H22" i="100" s="1"/>
  <c r="B22" i="100"/>
  <c r="F32" i="32"/>
  <c r="G32" i="32" s="1"/>
  <c r="B32" i="32"/>
  <c r="G110" i="18"/>
  <c r="D111" i="18"/>
  <c r="E111" i="18"/>
  <c r="G107" i="46"/>
  <c r="D108" i="46"/>
  <c r="E108" i="46"/>
  <c r="J101" i="90"/>
  <c r="J108" i="41"/>
  <c r="J109" i="21"/>
  <c r="I22" i="87"/>
  <c r="D105" i="79"/>
  <c r="G104" i="79"/>
  <c r="E105" i="79"/>
  <c r="D110" i="39"/>
  <c r="G109" i="39"/>
  <c r="E110" i="39"/>
  <c r="J110" i="24"/>
  <c r="D111" i="3"/>
  <c r="G110" i="3"/>
  <c r="E111" i="3"/>
  <c r="G108" i="62"/>
  <c r="D109" i="62"/>
  <c r="E109" i="62"/>
  <c r="I107" i="67"/>
  <c r="H107" i="67"/>
  <c r="I22" i="90"/>
  <c r="J108" i="55"/>
  <c r="B31" i="22"/>
  <c r="F31" i="22"/>
  <c r="H31" i="22" s="1"/>
  <c r="J107" i="62"/>
  <c r="J111" i="30"/>
  <c r="D106" i="85"/>
  <c r="G105" i="85"/>
  <c r="E106" i="85"/>
  <c r="J111" i="27"/>
  <c r="F30" i="39"/>
  <c r="H30" i="39" s="1"/>
  <c r="B30" i="39"/>
  <c r="G112" i="30"/>
  <c r="D113" i="30"/>
  <c r="E113" i="30"/>
  <c r="J103" i="79"/>
  <c r="J102" i="80"/>
  <c r="B23" i="90"/>
  <c r="F23" i="90"/>
  <c r="H23" i="90" s="1"/>
  <c r="J102" i="99"/>
  <c r="J103" i="76"/>
  <c r="G111" i="24"/>
  <c r="D112" i="24"/>
  <c r="E112" i="24"/>
  <c r="G102" i="86"/>
  <c r="D103" i="86"/>
  <c r="E103" i="86"/>
  <c r="B113" i="23"/>
  <c r="F113" i="23"/>
  <c r="J102" i="81"/>
  <c r="G106" i="61"/>
  <c r="D107" i="61"/>
  <c r="E107" i="61"/>
  <c r="D104" i="81"/>
  <c r="G103" i="81"/>
  <c r="E104" i="81"/>
  <c r="B107" i="63"/>
  <c r="F107" i="63"/>
  <c r="J104" i="65"/>
  <c r="D108" i="72"/>
  <c r="G107" i="72"/>
  <c r="E108" i="72"/>
  <c r="H112" i="23"/>
  <c r="I112" i="23"/>
  <c r="G107" i="58"/>
  <c r="D108" i="58"/>
  <c r="E108" i="58"/>
  <c r="G112" i="27"/>
  <c r="D113" i="27"/>
  <c r="E113" i="27"/>
  <c r="D107" i="59"/>
  <c r="G106" i="59"/>
  <c r="E107" i="59"/>
  <c r="D107" i="75"/>
  <c r="G106" i="75"/>
  <c r="E107" i="75"/>
  <c r="J101" i="96"/>
  <c r="J103" i="77"/>
  <c r="J105" i="59"/>
  <c r="J106" i="54"/>
  <c r="H105" i="66"/>
  <c r="I105" i="66"/>
  <c r="J105" i="61"/>
  <c r="D109" i="45"/>
  <c r="G108" i="45"/>
  <c r="E109" i="45"/>
  <c r="J106" i="46"/>
  <c r="J108" i="39"/>
  <c r="I106" i="63"/>
  <c r="H106" i="63"/>
  <c r="J110" i="32"/>
  <c r="J101" i="91"/>
  <c r="B24" i="88"/>
  <c r="F24" i="88"/>
  <c r="G24" i="88" s="1"/>
  <c r="B108" i="67"/>
  <c r="F108" i="67"/>
  <c r="B23" i="89"/>
  <c r="F23" i="89"/>
  <c r="G23" i="89" s="1"/>
  <c r="J101" i="98"/>
  <c r="B111" i="19"/>
  <c r="F111" i="19"/>
  <c r="G107" i="57"/>
  <c r="D108" i="57"/>
  <c r="E108" i="57"/>
  <c r="J101" i="84"/>
  <c r="D103" i="89"/>
  <c r="G102" i="89"/>
  <c r="E103" i="89"/>
  <c r="D108" i="54"/>
  <c r="G107" i="54"/>
  <c r="E108" i="54"/>
  <c r="D114" i="28"/>
  <c r="G113" i="28"/>
  <c r="E114" i="28"/>
  <c r="B115" i="29"/>
  <c r="F115" i="29"/>
  <c r="J105" i="64"/>
  <c r="G105" i="65"/>
  <c r="D106" i="65"/>
  <c r="E106" i="65"/>
  <c r="D107" i="64"/>
  <c r="G106" i="64"/>
  <c r="E107" i="64"/>
  <c r="B23" i="87"/>
  <c r="F23" i="87"/>
  <c r="H23" i="87" s="1"/>
  <c r="I30" i="18"/>
  <c r="E106" i="82"/>
  <c r="G105" i="82"/>
  <c r="D106" i="82"/>
  <c r="J110" i="71"/>
  <c r="J104" i="82"/>
  <c r="J109" i="22"/>
  <c r="D111" i="22"/>
  <c r="G110" i="22"/>
  <c r="E111" i="22"/>
  <c r="F27" i="62"/>
  <c r="H27" i="62" s="1"/>
  <c r="B27" i="62"/>
  <c r="G109" i="55"/>
  <c r="D110" i="55"/>
  <c r="E110" i="55"/>
  <c r="I110" i="19"/>
  <c r="H110" i="19"/>
  <c r="D103" i="98"/>
  <c r="G102" i="98"/>
  <c r="E103" i="98"/>
  <c r="F28" i="54"/>
  <c r="G28" i="54" s="1"/>
  <c r="B28" i="54"/>
  <c r="D113" i="69"/>
  <c r="G112" i="69"/>
  <c r="E113" i="69"/>
  <c r="B106" i="66"/>
  <c r="F106" i="66"/>
  <c r="F25" i="78"/>
  <c r="G25" i="78" s="1"/>
  <c r="B25" i="78"/>
  <c r="I114" i="29"/>
  <c r="H114" i="29"/>
  <c r="G109" i="73"/>
  <c r="D110" i="73"/>
  <c r="E110" i="73"/>
  <c r="J106" i="72"/>
  <c r="I29" i="39"/>
  <c r="D105" i="77"/>
  <c r="G104" i="77"/>
  <c r="E105" i="77"/>
  <c r="D23" i="25"/>
  <c r="E23" i="25" s="1"/>
  <c r="D103" i="96"/>
  <c r="G102" i="96"/>
  <c r="E103" i="96"/>
  <c r="G102" i="90"/>
  <c r="D103" i="90"/>
  <c r="E103" i="90"/>
  <c r="J108" i="74"/>
  <c r="D111" i="21"/>
  <c r="G110" i="21"/>
  <c r="E111" i="21"/>
  <c r="E115" i="35"/>
  <c r="F115" i="35" s="1"/>
  <c r="G114" i="35"/>
  <c r="B115" i="35"/>
  <c r="G103" i="80"/>
  <c r="D104" i="80"/>
  <c r="E104" i="80"/>
  <c r="B106" i="78"/>
  <c r="F106" i="78"/>
  <c r="G107" i="53"/>
  <c r="D108" i="53"/>
  <c r="E108" i="53"/>
  <c r="D112" i="71"/>
  <c r="G111" i="71"/>
  <c r="E112" i="71"/>
  <c r="J109" i="3"/>
  <c r="D104" i="83"/>
  <c r="G103" i="83"/>
  <c r="E104" i="83"/>
  <c r="D103" i="91"/>
  <c r="G102" i="91"/>
  <c r="E103" i="91"/>
  <c r="H110" i="34"/>
  <c r="I110" i="34"/>
  <c r="F33" i="29"/>
  <c r="G33" i="29" s="1"/>
  <c r="B33" i="29"/>
  <c r="J106" i="58"/>
  <c r="B111" i="34"/>
  <c r="F111" i="34"/>
  <c r="J106" i="57"/>
  <c r="J101" i="89"/>
  <c r="B31" i="18"/>
  <c r="F31" i="18"/>
  <c r="H31" i="18" s="1"/>
  <c r="D110" i="41"/>
  <c r="G109" i="41"/>
  <c r="E110" i="41"/>
  <c r="I24" i="78"/>
  <c r="J106" i="56"/>
  <c r="J105" i="75"/>
  <c r="G107" i="56"/>
  <c r="D108" i="56"/>
  <c r="E108" i="56"/>
  <c r="D43" i="36"/>
  <c r="D67" i="36"/>
  <c r="D64" i="36"/>
  <c r="F72" i="36"/>
  <c r="E72" i="36"/>
  <c r="D36" i="36"/>
  <c r="I63" i="36"/>
  <c r="I81" i="36"/>
  <c r="E49" i="36"/>
  <c r="I40" i="36"/>
  <c r="D37" i="36"/>
  <c r="C85" i="36"/>
  <c r="I20" i="36"/>
  <c r="C20" i="36"/>
  <c r="E41" i="36"/>
  <c r="C33" i="36"/>
  <c r="I76" i="36"/>
  <c r="F83" i="36"/>
  <c r="D23" i="36"/>
  <c r="D25" i="36"/>
  <c r="I71" i="36"/>
  <c r="I45" i="36"/>
  <c r="E45" i="36"/>
  <c r="E58" i="36"/>
  <c r="D47" i="36"/>
  <c r="E50" i="36"/>
  <c r="I55" i="36"/>
  <c r="D52" i="36"/>
  <c r="D34" i="36"/>
  <c r="C50" i="36"/>
  <c r="F64" i="36"/>
  <c r="E64" i="36"/>
  <c r="F20" i="36"/>
  <c r="I70" i="36"/>
  <c r="F54" i="36"/>
  <c r="I72" i="36"/>
  <c r="C51" i="36"/>
  <c r="I53" i="36"/>
  <c r="F45" i="36"/>
  <c r="C77" i="36"/>
  <c r="D24" i="36"/>
  <c r="E51" i="36"/>
  <c r="E67" i="36"/>
  <c r="F69" i="36"/>
  <c r="C73" i="36"/>
  <c r="D59" i="36"/>
  <c r="E38" i="36"/>
  <c r="C44" i="36"/>
  <c r="F76" i="36"/>
  <c r="F61" i="36"/>
  <c r="F66" i="36"/>
  <c r="F85" i="36"/>
  <c r="C65" i="36"/>
  <c r="F68" i="36"/>
  <c r="E86" i="36"/>
  <c r="F73" i="36"/>
  <c r="E84" i="36"/>
  <c r="D80" i="36"/>
  <c r="C67" i="36"/>
  <c r="E47" i="36"/>
  <c r="F32" i="36"/>
  <c r="I75" i="36"/>
  <c r="E89" i="36"/>
  <c r="D21" i="36"/>
  <c r="D57" i="36"/>
  <c r="F29" i="36"/>
  <c r="F24" i="36"/>
  <c r="C64" i="36"/>
  <c r="I52" i="36"/>
  <c r="C39" i="36"/>
  <c r="I51" i="36"/>
  <c r="D38" i="36"/>
  <c r="C78" i="36"/>
  <c r="C37" i="36"/>
  <c r="C68" i="36"/>
  <c r="E62" i="36"/>
  <c r="F50" i="36"/>
  <c r="F48" i="36"/>
  <c r="E69" i="36"/>
  <c r="D72" i="36"/>
  <c r="F75" i="36"/>
  <c r="I18" i="36"/>
  <c r="E40" i="36"/>
  <c r="E80" i="36"/>
  <c r="I36" i="36"/>
  <c r="C71" i="36"/>
  <c r="D22" i="36"/>
  <c r="I58" i="36"/>
  <c r="C57" i="36"/>
  <c r="D84" i="36"/>
  <c r="E81" i="36"/>
  <c r="D74" i="36"/>
  <c r="F23" i="36"/>
  <c r="F81" i="36"/>
  <c r="E87" i="36"/>
  <c r="I56" i="36"/>
  <c r="F40" i="36"/>
  <c r="I34" i="36"/>
  <c r="C59" i="36"/>
  <c r="E79" i="36"/>
  <c r="D88" i="36"/>
  <c r="D30" i="36"/>
  <c r="I30" i="36"/>
  <c r="C29" i="36"/>
  <c r="C28" i="36"/>
  <c r="F47" i="36"/>
  <c r="I23" i="36"/>
  <c r="F74" i="36"/>
  <c r="C82" i="36"/>
  <c r="D78" i="36"/>
  <c r="I60" i="36"/>
  <c r="C69" i="36"/>
  <c r="C49" i="36"/>
  <c r="E23" i="36"/>
  <c r="D70" i="36"/>
  <c r="E21" i="36"/>
  <c r="D31" i="36"/>
  <c r="I83" i="36"/>
  <c r="E26" i="36"/>
  <c r="F82" i="36"/>
  <c r="F79" i="36"/>
  <c r="C79" i="36"/>
  <c r="C86" i="36"/>
  <c r="F30" i="36"/>
  <c r="C30" i="36"/>
  <c r="E83" i="36"/>
  <c r="D60" i="36"/>
  <c r="I25" i="36"/>
  <c r="I65" i="36"/>
  <c r="D18" i="36"/>
  <c r="F52" i="36"/>
  <c r="F43" i="36"/>
  <c r="E29" i="36"/>
  <c r="C80" i="36"/>
  <c r="C75" i="36"/>
  <c r="F44" i="36"/>
  <c r="D73" i="36"/>
  <c r="E32" i="36"/>
  <c r="I80" i="36"/>
  <c r="F71" i="36"/>
  <c r="C76" i="36"/>
  <c r="F51" i="36"/>
  <c r="F22" i="36"/>
  <c r="F58" i="36"/>
  <c r="C41" i="36"/>
  <c r="C34" i="36"/>
  <c r="E77" i="36"/>
  <c r="I43" i="36"/>
  <c r="F26" i="36"/>
  <c r="E74" i="36"/>
  <c r="C23" i="36"/>
  <c r="E33" i="36"/>
  <c r="I26" i="36"/>
  <c r="D49" i="36"/>
  <c r="E85" i="36"/>
  <c r="F56" i="36"/>
  <c r="F55" i="36"/>
  <c r="C74" i="36"/>
  <c r="F89" i="36"/>
  <c r="I82" i="36"/>
  <c r="D54" i="36"/>
  <c r="C52" i="36"/>
  <c r="E31" i="36"/>
  <c r="F62" i="36"/>
  <c r="D51" i="36"/>
  <c r="D90" i="36"/>
  <c r="C58" i="36"/>
  <c r="C83" i="36"/>
  <c r="F59" i="36"/>
  <c r="C22" i="36"/>
  <c r="F31" i="36"/>
  <c r="I41" i="36"/>
  <c r="I78" i="36"/>
  <c r="E82" i="36"/>
  <c r="F86" i="36"/>
  <c r="C46" i="36"/>
  <c r="C31" i="36"/>
  <c r="C18" i="36"/>
  <c r="D71" i="36"/>
  <c r="I61" i="36"/>
  <c r="C53" i="36"/>
  <c r="I73" i="36"/>
  <c r="F63" i="36"/>
  <c r="E76" i="36"/>
  <c r="I32" i="36"/>
  <c r="E44" i="36"/>
  <c r="D58" i="36"/>
  <c r="D19" i="36"/>
  <c r="D82" i="36"/>
  <c r="D83" i="36"/>
  <c r="E22" i="36"/>
  <c r="D85" i="36"/>
  <c r="C88" i="36"/>
  <c r="F34" i="36"/>
  <c r="C90" i="36"/>
  <c r="F67" i="36"/>
  <c r="D40" i="36"/>
  <c r="F77" i="36"/>
  <c r="I79" i="36"/>
  <c r="E24" i="36"/>
  <c r="E63" i="36"/>
  <c r="C47" i="36"/>
  <c r="C48" i="36"/>
  <c r="C54" i="36"/>
  <c r="F46" i="36"/>
  <c r="C45" i="36"/>
  <c r="I42" i="36"/>
  <c r="D29" i="36"/>
  <c r="I64" i="36"/>
  <c r="I84" i="36"/>
  <c r="F42" i="36"/>
  <c r="F65" i="36"/>
  <c r="F38" i="36"/>
  <c r="F53" i="36"/>
  <c r="F78" i="36"/>
  <c r="C62" i="36"/>
  <c r="D79" i="36"/>
  <c r="C60" i="36"/>
  <c r="F80" i="36"/>
  <c r="D32" i="36"/>
  <c r="E55" i="36"/>
  <c r="C87" i="36"/>
  <c r="F25" i="36"/>
  <c r="D33" i="36"/>
  <c r="E73" i="36"/>
  <c r="E54" i="36"/>
  <c r="E56" i="36"/>
  <c r="E65" i="36"/>
  <c r="I21" i="36"/>
  <c r="E36" i="36"/>
  <c r="E78" i="36"/>
  <c r="I77" i="36"/>
  <c r="C38" i="36"/>
  <c r="E25" i="36"/>
  <c r="C35" i="36"/>
  <c r="C56" i="36"/>
  <c r="E61" i="36"/>
  <c r="D53" i="36"/>
  <c r="C72" i="36"/>
  <c r="D86" i="36"/>
  <c r="D63" i="36"/>
  <c r="E39" i="36"/>
  <c r="E75" i="36"/>
  <c r="D61" i="36"/>
  <c r="D69" i="36"/>
  <c r="E20" i="36"/>
  <c r="D77" i="36"/>
  <c r="D81" i="36"/>
  <c r="F84" i="36"/>
  <c r="E60" i="36"/>
  <c r="F41" i="36"/>
  <c r="D68" i="36"/>
  <c r="E46" i="36"/>
  <c r="E90" i="36"/>
  <c r="C81" i="36"/>
  <c r="E71" i="36"/>
  <c r="I33" i="36"/>
  <c r="I46" i="36"/>
  <c r="I44" i="36"/>
  <c r="F21" i="36"/>
  <c r="D50" i="36"/>
  <c r="E88" i="36"/>
  <c r="I24" i="36"/>
  <c r="I48" i="36"/>
  <c r="C42" i="36"/>
  <c r="C26" i="36"/>
  <c r="C84" i="36"/>
  <c r="I38" i="36"/>
  <c r="F88" i="36"/>
  <c r="E59" i="36"/>
  <c r="C40" i="36"/>
  <c r="C43" i="36"/>
  <c r="I57" i="36"/>
  <c r="E52" i="36"/>
  <c r="D76" i="36"/>
  <c r="F39" i="36"/>
  <c r="D66" i="36"/>
  <c r="D35" i="36"/>
  <c r="C24" i="36"/>
  <c r="C25" i="36"/>
  <c r="C61" i="36"/>
  <c r="D46" i="36"/>
  <c r="F18" i="36"/>
  <c r="I49" i="36"/>
  <c r="C27" i="36"/>
  <c r="E18" i="36"/>
  <c r="I68" i="36"/>
  <c r="F57" i="36"/>
  <c r="I37" i="36"/>
  <c r="E66" i="36"/>
  <c r="D45" i="36"/>
  <c r="D39" i="36"/>
  <c r="E42" i="36"/>
  <c r="C21" i="36"/>
  <c r="E48" i="36"/>
  <c r="D41" i="36"/>
  <c r="F90" i="36"/>
  <c r="C66" i="36"/>
  <c r="D56" i="36"/>
  <c r="I66" i="36"/>
  <c r="F33" i="36"/>
  <c r="D27" i="36"/>
  <c r="C70" i="36"/>
  <c r="I39" i="36"/>
  <c r="F36" i="36"/>
  <c r="C63" i="36"/>
  <c r="F70" i="36"/>
  <c r="E70" i="36"/>
  <c r="F49" i="36"/>
  <c r="E30" i="36"/>
  <c r="D65" i="36"/>
  <c r="E34" i="36"/>
  <c r="I50" i="36"/>
  <c r="C55" i="36"/>
  <c r="E53" i="36"/>
  <c r="C89" i="36"/>
  <c r="D28" i="36"/>
  <c r="D42" i="36"/>
  <c r="D44" i="36"/>
  <c r="D75" i="36"/>
  <c r="E43" i="36"/>
  <c r="D20" i="36"/>
  <c r="D48" i="36"/>
  <c r="D89" i="36"/>
  <c r="I29" i="36"/>
  <c r="E68" i="36"/>
  <c r="D87" i="36"/>
  <c r="D55" i="36"/>
  <c r="C36" i="36"/>
  <c r="I69" i="36"/>
  <c r="F60" i="36"/>
  <c r="D62" i="36"/>
  <c r="E57" i="36"/>
  <c r="D26" i="36"/>
  <c r="I67" i="36"/>
  <c r="C19" i="36"/>
  <c r="F87" i="36"/>
  <c r="C32" i="36"/>
  <c r="E37" i="36"/>
  <c r="V67" i="36" l="1"/>
  <c r="G57" i="36"/>
  <c r="V69" i="36"/>
  <c r="G68" i="36"/>
  <c r="V29" i="36"/>
  <c r="G43" i="36"/>
  <c r="G53" i="36"/>
  <c r="V50" i="36"/>
  <c r="G34" i="36"/>
  <c r="G30" i="36"/>
  <c r="G70" i="36"/>
  <c r="V39" i="36"/>
  <c r="V66" i="36"/>
  <c r="G48" i="36"/>
  <c r="G42" i="36"/>
  <c r="G66" i="36"/>
  <c r="V37" i="36"/>
  <c r="V68" i="36"/>
  <c r="G18" i="36"/>
  <c r="V49" i="36"/>
  <c r="G52" i="36"/>
  <c r="V57" i="36"/>
  <c r="G59" i="36"/>
  <c r="V38" i="36"/>
  <c r="V48" i="36"/>
  <c r="V24" i="36"/>
  <c r="G88" i="36"/>
  <c r="V44" i="36"/>
  <c r="V46" i="36"/>
  <c r="V33" i="36"/>
  <c r="G71" i="36"/>
  <c r="G90" i="36"/>
  <c r="G46" i="36"/>
  <c r="G60" i="36"/>
  <c r="G20" i="36"/>
  <c r="G75" i="36"/>
  <c r="G39" i="36"/>
  <c r="G61" i="36"/>
  <c r="G25" i="36"/>
  <c r="V77" i="36"/>
  <c r="G78" i="36"/>
  <c r="G36" i="36"/>
  <c r="V21" i="36"/>
  <c r="G65" i="36"/>
  <c r="G56" i="36"/>
  <c r="G54" i="36"/>
  <c r="G73" i="36"/>
  <c r="G55" i="36"/>
  <c r="V84" i="36"/>
  <c r="V64" i="36"/>
  <c r="V42" i="36"/>
  <c r="G63" i="36"/>
  <c r="G24" i="36"/>
  <c r="V79" i="36"/>
  <c r="G22" i="36"/>
  <c r="G44" i="36"/>
  <c r="V32" i="36"/>
  <c r="G76" i="36"/>
  <c r="V73" i="36"/>
  <c r="V61" i="36"/>
  <c r="G82" i="36"/>
  <c r="V78" i="36"/>
  <c r="V41" i="36"/>
  <c r="G31" i="36"/>
  <c r="V82" i="36"/>
  <c r="G85" i="36"/>
  <c r="V26" i="36"/>
  <c r="G33" i="36"/>
  <c r="G74" i="36"/>
  <c r="V43" i="36"/>
  <c r="G77" i="36"/>
  <c r="V80" i="36"/>
  <c r="G32" i="36"/>
  <c r="G29" i="36"/>
  <c r="V65" i="36"/>
  <c r="V25" i="36"/>
  <c r="G83" i="36"/>
  <c r="G26" i="36"/>
  <c r="V83" i="36"/>
  <c r="G21" i="36"/>
  <c r="G23" i="36"/>
  <c r="V60" i="36"/>
  <c r="V23" i="36"/>
  <c r="V30" i="36"/>
  <c r="G79" i="36"/>
  <c r="V34" i="36"/>
  <c r="V56" i="36"/>
  <c r="G87" i="36"/>
  <c r="G81" i="36"/>
  <c r="V58" i="36"/>
  <c r="V36" i="36"/>
  <c r="G80" i="36"/>
  <c r="G40" i="36"/>
  <c r="G69" i="36"/>
  <c r="G62" i="36"/>
  <c r="V51" i="36"/>
  <c r="V52" i="36"/>
  <c r="G89" i="36"/>
  <c r="V75" i="36"/>
  <c r="G47" i="36"/>
  <c r="G84" i="36"/>
  <c r="G86" i="36"/>
  <c r="G38" i="36"/>
  <c r="G67" i="36"/>
  <c r="G51" i="36"/>
  <c r="V53" i="36"/>
  <c r="V72" i="36"/>
  <c r="V70" i="36"/>
  <c r="G64" i="36"/>
  <c r="V55" i="36"/>
  <c r="G50" i="36"/>
  <c r="G58" i="36"/>
  <c r="G45" i="36"/>
  <c r="V45" i="36"/>
  <c r="V71" i="36"/>
  <c r="V76" i="36"/>
  <c r="G41" i="36"/>
  <c r="V20" i="36"/>
  <c r="V40" i="36"/>
  <c r="G49" i="36"/>
  <c r="V81" i="36"/>
  <c r="V63" i="36"/>
  <c r="G72" i="36"/>
  <c r="H22" i="101"/>
  <c r="I22" i="101" s="1"/>
  <c r="I32" i="69"/>
  <c r="G22" i="13"/>
  <c r="H22" i="13"/>
  <c r="I22" i="13" s="1"/>
  <c r="D23" i="13"/>
  <c r="I30" i="3"/>
  <c r="D23" i="101"/>
  <c r="E23" i="101"/>
  <c r="N7" i="35"/>
  <c r="I21" i="26"/>
  <c r="E104" i="101"/>
  <c r="G103" i="101"/>
  <c r="D104" i="101"/>
  <c r="J101" i="26"/>
  <c r="J102" i="33"/>
  <c r="I21" i="99"/>
  <c r="G24" i="85"/>
  <c r="I24" i="85" s="1"/>
  <c r="H33" i="70"/>
  <c r="I27" i="53"/>
  <c r="G33" i="30"/>
  <c r="I33" i="30" s="1"/>
  <c r="H31" i="21"/>
  <c r="I31" i="21" s="1"/>
  <c r="I31" i="19"/>
  <c r="I25" i="66"/>
  <c r="B104" i="95"/>
  <c r="F104" i="95"/>
  <c r="H102" i="87"/>
  <c r="I102" i="87"/>
  <c r="H103" i="95"/>
  <c r="I103" i="95"/>
  <c r="F23" i="92"/>
  <c r="D24" i="92" s="1"/>
  <c r="B103" i="87"/>
  <c r="F103" i="87"/>
  <c r="G102" i="26"/>
  <c r="D103" i="26"/>
  <c r="E103" i="26" s="1"/>
  <c r="H33" i="29"/>
  <c r="I33" i="29" s="1"/>
  <c r="H32" i="32"/>
  <c r="I32" i="32" s="1"/>
  <c r="F28" i="58"/>
  <c r="B28" i="58"/>
  <c r="J102" i="97"/>
  <c r="H25" i="77"/>
  <c r="I25" i="77" s="1"/>
  <c r="F27" i="60"/>
  <c r="H27" i="60" s="1"/>
  <c r="B27" i="60"/>
  <c r="D110" i="42"/>
  <c r="G109" i="42"/>
  <c r="E110" i="42"/>
  <c r="I102" i="25"/>
  <c r="H102" i="25"/>
  <c r="F28" i="56"/>
  <c r="H28" i="56" s="1"/>
  <c r="B28" i="56"/>
  <c r="B32" i="31"/>
  <c r="F32" i="31"/>
  <c r="H32" i="31"/>
  <c r="D31" i="42"/>
  <c r="E31" i="42"/>
  <c r="F28" i="57"/>
  <c r="B28" i="57"/>
  <c r="B29" i="45"/>
  <c r="F29" i="45"/>
  <c r="H29" i="45" s="1"/>
  <c r="E33" i="23"/>
  <c r="D33" i="23"/>
  <c r="B34" i="28"/>
  <c r="F34" i="28"/>
  <c r="G34" i="28" s="1"/>
  <c r="B24" i="82"/>
  <c r="F24" i="82"/>
  <c r="G24" i="82" s="1"/>
  <c r="B27" i="63"/>
  <c r="F27" i="63"/>
  <c r="B26" i="67"/>
  <c r="F26" i="67"/>
  <c r="H26" i="67" s="1"/>
  <c r="G22" i="97"/>
  <c r="D23" i="97"/>
  <c r="E23" i="97"/>
  <c r="F30" i="73"/>
  <c r="G30" i="73" s="1"/>
  <c r="B30" i="73"/>
  <c r="B103" i="25"/>
  <c r="E103" i="25"/>
  <c r="F103" i="25" s="1"/>
  <c r="I27" i="57"/>
  <c r="B30" i="74"/>
  <c r="F30" i="74"/>
  <c r="G30" i="74" s="1"/>
  <c r="E110" i="43"/>
  <c r="D110" i="43"/>
  <c r="G109" i="43"/>
  <c r="D29" i="72"/>
  <c r="E29" i="72"/>
  <c r="I32" i="27"/>
  <c r="E25" i="81"/>
  <c r="D25" i="81"/>
  <c r="J108" i="43"/>
  <c r="I25" i="65"/>
  <c r="F28" i="46"/>
  <c r="G28" i="46" s="1"/>
  <c r="B28" i="46"/>
  <c r="F22" i="99"/>
  <c r="B22" i="99"/>
  <c r="E23" i="98"/>
  <c r="D23" i="98"/>
  <c r="B28" i="53"/>
  <c r="F28" i="53"/>
  <c r="G28" i="53" s="1"/>
  <c r="G22" i="96"/>
  <c r="I22" i="96" s="1"/>
  <c r="J103" i="13"/>
  <c r="H24" i="80"/>
  <c r="I24" i="80" s="1"/>
  <c r="F30" i="41"/>
  <c r="G30" i="41" s="1"/>
  <c r="B30" i="41"/>
  <c r="G103" i="33"/>
  <c r="D104" i="33"/>
  <c r="B104" i="33" s="1"/>
  <c r="B25" i="79"/>
  <c r="F25" i="79"/>
  <c r="G25" i="79" s="1"/>
  <c r="F31" i="20"/>
  <c r="G31" i="20" s="1"/>
  <c r="B31" i="20"/>
  <c r="D25" i="85"/>
  <c r="E25" i="85"/>
  <c r="F30" i="44"/>
  <c r="B30" i="44"/>
  <c r="G28" i="72"/>
  <c r="I28" i="72" s="1"/>
  <c r="F24" i="83"/>
  <c r="B24" i="83"/>
  <c r="E110" i="44"/>
  <c r="D110" i="44"/>
  <c r="G109" i="44"/>
  <c r="G30" i="42"/>
  <c r="I30" i="42" s="1"/>
  <c r="G24" i="81"/>
  <c r="I24" i="81" s="1"/>
  <c r="G25" i="76"/>
  <c r="I25" i="76" s="1"/>
  <c r="D26" i="76"/>
  <c r="E26" i="76"/>
  <c r="H32" i="23"/>
  <c r="I32" i="23" s="1"/>
  <c r="I29" i="35"/>
  <c r="D104" i="97"/>
  <c r="E104" i="97"/>
  <c r="G103" i="97"/>
  <c r="B23" i="92"/>
  <c r="G23" i="92"/>
  <c r="H23" i="92"/>
  <c r="H22" i="98"/>
  <c r="I22" i="98" s="1"/>
  <c r="J108" i="44"/>
  <c r="E26" i="77"/>
  <c r="D26" i="77"/>
  <c r="F32" i="34"/>
  <c r="G32" i="34" s="1"/>
  <c r="B32" i="34"/>
  <c r="F22" i="95"/>
  <c r="H22" i="95" s="1"/>
  <c r="B22" i="95"/>
  <c r="B32" i="24"/>
  <c r="F32" i="24"/>
  <c r="G32" i="24" s="1"/>
  <c r="B26" i="66"/>
  <c r="F26" i="66"/>
  <c r="G26" i="66" s="1"/>
  <c r="B24" i="84"/>
  <c r="F24" i="84"/>
  <c r="H24" i="84" s="1"/>
  <c r="F33" i="27"/>
  <c r="G33" i="27" s="1"/>
  <c r="B33" i="27"/>
  <c r="B26" i="65"/>
  <c r="F26" i="65"/>
  <c r="E31" i="35"/>
  <c r="F31" i="35" s="1"/>
  <c r="B31" i="35"/>
  <c r="H30" i="35"/>
  <c r="G30" i="35"/>
  <c r="F31" i="3"/>
  <c r="G31" i="3" s="1"/>
  <c r="B31" i="3"/>
  <c r="F26" i="68"/>
  <c r="H26" i="68" s="1"/>
  <c r="B26" i="68"/>
  <c r="H22" i="97"/>
  <c r="F33" i="69"/>
  <c r="G33" i="69" s="1"/>
  <c r="B33" i="69"/>
  <c r="D24" i="33"/>
  <c r="G23" i="33"/>
  <c r="H23" i="33"/>
  <c r="F28" i="59"/>
  <c r="H28" i="59" s="1"/>
  <c r="B28" i="59"/>
  <c r="H24" i="86"/>
  <c r="E25" i="86"/>
  <c r="D25" i="86"/>
  <c r="F28" i="61"/>
  <c r="H28" i="61" s="1"/>
  <c r="B28" i="61"/>
  <c r="H28" i="55"/>
  <c r="D29" i="55"/>
  <c r="E29" i="55"/>
  <c r="F33" i="71"/>
  <c r="B33" i="71"/>
  <c r="G31" i="18"/>
  <c r="I31" i="18" s="1"/>
  <c r="H23" i="89"/>
  <c r="I23" i="89" s="1"/>
  <c r="G23" i="90"/>
  <c r="I23" i="90" s="1"/>
  <c r="H25" i="75"/>
  <c r="I25" i="75" s="1"/>
  <c r="G24" i="86"/>
  <c r="I33" i="70"/>
  <c r="F31" i="17"/>
  <c r="H31" i="17" s="1"/>
  <c r="C40" i="17"/>
  <c r="B32" i="19"/>
  <c r="F32" i="19"/>
  <c r="H32" i="19" s="1"/>
  <c r="G30" i="43"/>
  <c r="D31" i="43"/>
  <c r="E31" i="43"/>
  <c r="B22" i="26"/>
  <c r="G27" i="62"/>
  <c r="I27" i="62" s="1"/>
  <c r="H24" i="88"/>
  <c r="I24" i="88" s="1"/>
  <c r="G30" i="39"/>
  <c r="I30" i="39" s="1"/>
  <c r="G31" i="22"/>
  <c r="I31" i="22" s="1"/>
  <c r="I22" i="33"/>
  <c r="G28" i="55"/>
  <c r="G104" i="13"/>
  <c r="D105" i="13"/>
  <c r="B112" i="31"/>
  <c r="F112" i="31"/>
  <c r="H28" i="54"/>
  <c r="I28" i="54" s="1"/>
  <c r="G27" i="64"/>
  <c r="I27" i="64" s="1"/>
  <c r="D28" i="64"/>
  <c r="E28" i="64"/>
  <c r="B24" i="91"/>
  <c r="F24" i="91"/>
  <c r="H24" i="91" s="1"/>
  <c r="D25" i="80"/>
  <c r="E25" i="80"/>
  <c r="H30" i="43"/>
  <c r="H111" i="31"/>
  <c r="I111" i="31"/>
  <c r="D34" i="70"/>
  <c r="E34" i="70"/>
  <c r="E22" i="26"/>
  <c r="F22" i="26" s="1"/>
  <c r="B108" i="60"/>
  <c r="F108" i="60"/>
  <c r="I113" i="17"/>
  <c r="H113" i="17"/>
  <c r="I115" i="70"/>
  <c r="H115" i="70"/>
  <c r="J113" i="35"/>
  <c r="B116" i="70"/>
  <c r="F116" i="70"/>
  <c r="I107" i="60"/>
  <c r="H107" i="60"/>
  <c r="F114" i="17"/>
  <c r="B114" i="17"/>
  <c r="F110" i="41"/>
  <c r="B110" i="41"/>
  <c r="H25" i="78"/>
  <c r="D107" i="66"/>
  <c r="G106" i="66"/>
  <c r="E107" i="66"/>
  <c r="G23" i="87"/>
  <c r="I23" i="87" s="1"/>
  <c r="B113" i="27"/>
  <c r="F113" i="27"/>
  <c r="B107" i="61"/>
  <c r="F107" i="61"/>
  <c r="E32" i="18"/>
  <c r="D32" i="18"/>
  <c r="H103" i="83"/>
  <c r="I103" i="83"/>
  <c r="F23" i="25"/>
  <c r="H23" i="25" s="1"/>
  <c r="B23" i="25"/>
  <c r="F108" i="56"/>
  <c r="B108" i="56"/>
  <c r="D34" i="29"/>
  <c r="E34" i="29"/>
  <c r="J110" i="34"/>
  <c r="B104" i="83"/>
  <c r="F104" i="83"/>
  <c r="F108" i="53"/>
  <c r="B108" i="53"/>
  <c r="F105" i="77"/>
  <c r="B105" i="77"/>
  <c r="H110" i="22"/>
  <c r="I110" i="22"/>
  <c r="I102" i="89"/>
  <c r="H102" i="89"/>
  <c r="D112" i="19"/>
  <c r="G111" i="19"/>
  <c r="E112" i="19"/>
  <c r="D24" i="89"/>
  <c r="E24" i="89"/>
  <c r="J105" i="66"/>
  <c r="H106" i="75"/>
  <c r="I106" i="75"/>
  <c r="I107" i="58"/>
  <c r="H107" i="58"/>
  <c r="G113" i="23"/>
  <c r="D114" i="23"/>
  <c r="E114" i="23"/>
  <c r="D24" i="90"/>
  <c r="E24" i="90"/>
  <c r="B106" i="85"/>
  <c r="F106" i="85"/>
  <c r="J107" i="67"/>
  <c r="B111" i="3"/>
  <c r="F111" i="3"/>
  <c r="D33" i="32"/>
  <c r="E33" i="32"/>
  <c r="D34" i="30"/>
  <c r="E34" i="30"/>
  <c r="H102" i="88"/>
  <c r="I102" i="88"/>
  <c r="H105" i="68"/>
  <c r="I105" i="68"/>
  <c r="H103" i="100"/>
  <c r="I103" i="100"/>
  <c r="H111" i="32"/>
  <c r="I111" i="32"/>
  <c r="H102" i="96"/>
  <c r="I102" i="96"/>
  <c r="G115" i="35"/>
  <c r="E116" i="35"/>
  <c r="F116" i="35" s="1"/>
  <c r="B116" i="35"/>
  <c r="B103" i="90"/>
  <c r="F103" i="90"/>
  <c r="F111" i="22"/>
  <c r="B111" i="22"/>
  <c r="J112" i="23"/>
  <c r="H103" i="81"/>
  <c r="I103" i="81"/>
  <c r="B111" i="18"/>
  <c r="F111" i="18"/>
  <c r="F103" i="88"/>
  <c r="B103" i="88"/>
  <c r="F103" i="92"/>
  <c r="B103" i="92"/>
  <c r="F106" i="68"/>
  <c r="B106" i="68"/>
  <c r="B104" i="100"/>
  <c r="F104" i="100"/>
  <c r="I103" i="99"/>
  <c r="H103" i="99"/>
  <c r="F103" i="91"/>
  <c r="B103" i="91"/>
  <c r="I107" i="56"/>
  <c r="H107" i="56"/>
  <c r="B104" i="80"/>
  <c r="F104" i="80"/>
  <c r="H112" i="69"/>
  <c r="I112" i="69"/>
  <c r="B103" i="89"/>
  <c r="F103" i="89"/>
  <c r="F111" i="21"/>
  <c r="B111" i="21"/>
  <c r="F113" i="69"/>
  <c r="B113" i="69"/>
  <c r="H109" i="55"/>
  <c r="I109" i="55"/>
  <c r="I105" i="82"/>
  <c r="H105" i="82"/>
  <c r="B104" i="81"/>
  <c r="F104" i="81"/>
  <c r="H104" i="79"/>
  <c r="I104" i="79"/>
  <c r="H110" i="18"/>
  <c r="I110" i="18"/>
  <c r="I113" i="20"/>
  <c r="H113" i="20"/>
  <c r="F104" i="99"/>
  <c r="B104" i="99"/>
  <c r="H114" i="35"/>
  <c r="I114" i="35"/>
  <c r="J114" i="35" s="1"/>
  <c r="B103" i="96"/>
  <c r="F103" i="96"/>
  <c r="E24" i="87"/>
  <c r="D24" i="87"/>
  <c r="I107" i="53"/>
  <c r="H107" i="53"/>
  <c r="H110" i="21"/>
  <c r="I110" i="21"/>
  <c r="J114" i="29"/>
  <c r="F110" i="55"/>
  <c r="B110" i="55"/>
  <c r="B106" i="82"/>
  <c r="F106" i="82"/>
  <c r="I113" i="28"/>
  <c r="H113" i="28"/>
  <c r="F107" i="75"/>
  <c r="B107" i="75"/>
  <c r="D112" i="34"/>
  <c r="G111" i="34"/>
  <c r="E112" i="34"/>
  <c r="E107" i="78"/>
  <c r="G106" i="78"/>
  <c r="D107" i="78"/>
  <c r="I103" i="80"/>
  <c r="H103" i="80"/>
  <c r="I102" i="90"/>
  <c r="H102" i="90"/>
  <c r="F110" i="73"/>
  <c r="B110" i="73"/>
  <c r="H106" i="64"/>
  <c r="I106" i="64"/>
  <c r="F114" i="28"/>
  <c r="B114" i="28"/>
  <c r="H109" i="73"/>
  <c r="I109" i="73"/>
  <c r="B107" i="64"/>
  <c r="F107" i="64"/>
  <c r="E116" i="29"/>
  <c r="G115" i="29"/>
  <c r="D116" i="29"/>
  <c r="E25" i="88"/>
  <c r="D25" i="88"/>
  <c r="H106" i="59"/>
  <c r="I106" i="59"/>
  <c r="B103" i="86"/>
  <c r="F103" i="86"/>
  <c r="D31" i="39"/>
  <c r="E31" i="39"/>
  <c r="F105" i="79"/>
  <c r="B105" i="79"/>
  <c r="F105" i="76"/>
  <c r="B105" i="76"/>
  <c r="B114" i="20"/>
  <c r="F114" i="20"/>
  <c r="D23" i="96"/>
  <c r="E23" i="96"/>
  <c r="J105" i="78"/>
  <c r="D32" i="21"/>
  <c r="E32" i="21"/>
  <c r="I109" i="41"/>
  <c r="H109" i="41"/>
  <c r="H102" i="91"/>
  <c r="I102" i="91"/>
  <c r="D26" i="78"/>
  <c r="E26" i="78"/>
  <c r="I102" i="98"/>
  <c r="H102" i="98"/>
  <c r="E109" i="67"/>
  <c r="G108" i="67"/>
  <c r="D109" i="67"/>
  <c r="I108" i="45"/>
  <c r="H108" i="45"/>
  <c r="F107" i="59"/>
  <c r="B107" i="59"/>
  <c r="H107" i="72"/>
  <c r="I107" i="72"/>
  <c r="H102" i="86"/>
  <c r="I102" i="86"/>
  <c r="B109" i="62"/>
  <c r="F109" i="62"/>
  <c r="B108" i="46"/>
  <c r="F108" i="46"/>
  <c r="H104" i="76"/>
  <c r="I104" i="76"/>
  <c r="B110" i="74"/>
  <c r="F110" i="74"/>
  <c r="D29" i="54"/>
  <c r="E29" i="54"/>
  <c r="B106" i="65"/>
  <c r="F106" i="65"/>
  <c r="I107" i="54"/>
  <c r="H107" i="54"/>
  <c r="B108" i="57"/>
  <c r="F108" i="57"/>
  <c r="F109" i="45"/>
  <c r="B109" i="45"/>
  <c r="B108" i="72"/>
  <c r="F108" i="72"/>
  <c r="I108" i="62"/>
  <c r="H108" i="62"/>
  <c r="H107" i="46"/>
  <c r="I107" i="46"/>
  <c r="H102" i="84"/>
  <c r="I102" i="84"/>
  <c r="I109" i="74"/>
  <c r="H109" i="74"/>
  <c r="D28" i="62"/>
  <c r="E28" i="62"/>
  <c r="H105" i="65"/>
  <c r="I105" i="65"/>
  <c r="I107" i="57"/>
  <c r="H107" i="57"/>
  <c r="D108" i="63"/>
  <c r="E108" i="63"/>
  <c r="G107" i="63"/>
  <c r="B112" i="24"/>
  <c r="F112" i="24"/>
  <c r="B113" i="30"/>
  <c r="F113" i="30"/>
  <c r="I109" i="39"/>
  <c r="H109" i="39"/>
  <c r="E23" i="100"/>
  <c r="D23" i="100"/>
  <c r="B103" i="84"/>
  <c r="F103" i="84"/>
  <c r="I111" i="71"/>
  <c r="H111" i="71"/>
  <c r="B103" i="98"/>
  <c r="F103" i="98"/>
  <c r="B112" i="71"/>
  <c r="F112" i="71"/>
  <c r="F108" i="54"/>
  <c r="B108" i="54"/>
  <c r="H104" i="77"/>
  <c r="I104" i="77"/>
  <c r="J110" i="19"/>
  <c r="J106" i="63"/>
  <c r="H112" i="27"/>
  <c r="I112" i="27"/>
  <c r="B108" i="58"/>
  <c r="F108" i="58"/>
  <c r="H106" i="61"/>
  <c r="I106" i="61"/>
  <c r="I111" i="24"/>
  <c r="H111" i="24"/>
  <c r="I112" i="30"/>
  <c r="H112" i="30"/>
  <c r="I105" i="85"/>
  <c r="H105" i="85"/>
  <c r="D32" i="22"/>
  <c r="E32" i="22"/>
  <c r="I110" i="3"/>
  <c r="H110" i="3"/>
  <c r="B110" i="39"/>
  <c r="F110" i="39"/>
  <c r="G22" i="100"/>
  <c r="I22" i="100" s="1"/>
  <c r="D26" i="75"/>
  <c r="E26" i="75"/>
  <c r="H102" i="92"/>
  <c r="I102" i="92"/>
  <c r="F112" i="32"/>
  <c r="B112" i="32"/>
  <c r="F37" i="36"/>
  <c r="B23" i="13" l="1"/>
  <c r="E23" i="13"/>
  <c r="F23" i="13" s="1"/>
  <c r="G29" i="45"/>
  <c r="I29" i="45" s="1"/>
  <c r="F23" i="101"/>
  <c r="H23" i="101" s="1"/>
  <c r="B23" i="101"/>
  <c r="G26" i="67"/>
  <c r="I26" i="67" s="1"/>
  <c r="H33" i="27"/>
  <c r="I33" i="27" s="1"/>
  <c r="G37" i="36"/>
  <c r="H103" i="101"/>
  <c r="I103" i="101"/>
  <c r="J103" i="101" s="1"/>
  <c r="B104" i="101"/>
  <c r="F104" i="101"/>
  <c r="J103" i="95"/>
  <c r="I22" i="97"/>
  <c r="H30" i="74"/>
  <c r="I30" i="74" s="1"/>
  <c r="H30" i="73"/>
  <c r="I30" i="73" s="1"/>
  <c r="J107" i="60"/>
  <c r="G28" i="56"/>
  <c r="I28" i="56" s="1"/>
  <c r="H32" i="34"/>
  <c r="I32" i="34" s="1"/>
  <c r="H31" i="20"/>
  <c r="I31" i="20" s="1"/>
  <c r="H30" i="41"/>
  <c r="I30" i="41" s="1"/>
  <c r="H28" i="53"/>
  <c r="I28" i="53" s="1"/>
  <c r="E24" i="92"/>
  <c r="F24" i="92" s="1"/>
  <c r="E25" i="92" s="1"/>
  <c r="D105" i="95"/>
  <c r="G104" i="95"/>
  <c r="E105" i="95"/>
  <c r="J111" i="31"/>
  <c r="H34" i="28"/>
  <c r="I34" i="28" s="1"/>
  <c r="G103" i="87"/>
  <c r="D104" i="87"/>
  <c r="E104" i="87"/>
  <c r="J102" i="87"/>
  <c r="G24" i="91"/>
  <c r="I24" i="91" s="1"/>
  <c r="E34" i="69"/>
  <c r="D34" i="69"/>
  <c r="I30" i="35"/>
  <c r="G24" i="84"/>
  <c r="I24" i="84" s="1"/>
  <c r="D23" i="95"/>
  <c r="E23" i="95"/>
  <c r="F104" i="97"/>
  <c r="B104" i="97"/>
  <c r="B26" i="76"/>
  <c r="F26" i="76"/>
  <c r="G26" i="76" s="1"/>
  <c r="H109" i="44"/>
  <c r="I109" i="44"/>
  <c r="E104" i="33"/>
  <c r="F104" i="33" s="1"/>
  <c r="H22" i="99"/>
  <c r="E23" i="99"/>
  <c r="D23" i="99"/>
  <c r="F110" i="43"/>
  <c r="B110" i="43"/>
  <c r="G27" i="63"/>
  <c r="D28" i="63"/>
  <c r="E28" i="63"/>
  <c r="F31" i="42"/>
  <c r="H31" i="42" s="1"/>
  <c r="B31" i="42"/>
  <c r="B110" i="42"/>
  <c r="F110" i="42"/>
  <c r="H28" i="58"/>
  <c r="D29" i="58"/>
  <c r="E29" i="58"/>
  <c r="I24" i="86"/>
  <c r="H33" i="69"/>
  <c r="I33" i="69" s="1"/>
  <c r="E34" i="27"/>
  <c r="D34" i="27"/>
  <c r="F110" i="44"/>
  <c r="B110" i="44"/>
  <c r="H24" i="83"/>
  <c r="E25" i="83"/>
  <c r="D25" i="83"/>
  <c r="G30" i="44"/>
  <c r="D31" i="44"/>
  <c r="E31" i="44"/>
  <c r="D26" i="79"/>
  <c r="E26" i="79"/>
  <c r="B24" i="92"/>
  <c r="D25" i="82"/>
  <c r="E25" i="82"/>
  <c r="E29" i="57"/>
  <c r="D29" i="57"/>
  <c r="J102" i="25"/>
  <c r="B103" i="26"/>
  <c r="F103" i="26"/>
  <c r="E27" i="68"/>
  <c r="D27" i="68"/>
  <c r="E32" i="3"/>
  <c r="D32" i="3"/>
  <c r="G31" i="35"/>
  <c r="H31" i="35"/>
  <c r="E32" i="35"/>
  <c r="F32" i="35" s="1"/>
  <c r="B32" i="35"/>
  <c r="D25" i="84"/>
  <c r="E25" i="84"/>
  <c r="D27" i="66"/>
  <c r="E27" i="66"/>
  <c r="G22" i="95"/>
  <c r="I22" i="95" s="1"/>
  <c r="F26" i="77"/>
  <c r="G26" i="77" s="1"/>
  <c r="B26" i="77"/>
  <c r="I103" i="97"/>
  <c r="H103" i="97"/>
  <c r="I103" i="33"/>
  <c r="H103" i="33"/>
  <c r="D31" i="41"/>
  <c r="E31" i="41"/>
  <c r="B23" i="98"/>
  <c r="F23" i="98"/>
  <c r="H23" i="98" s="1"/>
  <c r="G22" i="99"/>
  <c r="F25" i="81"/>
  <c r="H25" i="81" s="1"/>
  <c r="B25" i="81"/>
  <c r="B29" i="72"/>
  <c r="F29" i="72"/>
  <c r="H29" i="72" s="1"/>
  <c r="F23" i="97"/>
  <c r="H23" i="97" s="1"/>
  <c r="B23" i="97"/>
  <c r="D27" i="67"/>
  <c r="E27" i="67"/>
  <c r="H27" i="63"/>
  <c r="I27" i="63" s="1"/>
  <c r="D30" i="45"/>
  <c r="E30" i="45"/>
  <c r="G28" i="57"/>
  <c r="G32" i="31"/>
  <c r="I32" i="31" s="1"/>
  <c r="E33" i="31"/>
  <c r="D33" i="31"/>
  <c r="G28" i="58"/>
  <c r="I102" i="26"/>
  <c r="J102" i="26" s="1"/>
  <c r="H102" i="26"/>
  <c r="G26" i="68"/>
  <c r="I26" i="68" s="1"/>
  <c r="H31" i="3"/>
  <c r="I31" i="3" s="1"/>
  <c r="D27" i="65"/>
  <c r="H26" i="65"/>
  <c r="G26" i="65"/>
  <c r="E27" i="65"/>
  <c r="H26" i="66"/>
  <c r="I26" i="66" s="1"/>
  <c r="H32" i="24"/>
  <c r="I32" i="24" s="1"/>
  <c r="E33" i="24"/>
  <c r="D33" i="24"/>
  <c r="D33" i="34"/>
  <c r="E33" i="34"/>
  <c r="I23" i="92"/>
  <c r="G24" i="83"/>
  <c r="H30" i="44"/>
  <c r="B25" i="85"/>
  <c r="F25" i="85"/>
  <c r="H25" i="85" s="1"/>
  <c r="D32" i="20"/>
  <c r="E32" i="20"/>
  <c r="H25" i="79"/>
  <c r="I25" i="79" s="1"/>
  <c r="E29" i="53"/>
  <c r="D29" i="53"/>
  <c r="H28" i="46"/>
  <c r="I28" i="46" s="1"/>
  <c r="D29" i="46"/>
  <c r="E29" i="46"/>
  <c r="I109" i="43"/>
  <c r="H109" i="43"/>
  <c r="E31" i="74"/>
  <c r="D31" i="74"/>
  <c r="D104" i="25"/>
  <c r="G103" i="25"/>
  <c r="E31" i="73"/>
  <c r="D31" i="73"/>
  <c r="H24" i="82"/>
  <c r="I24" i="82" s="1"/>
  <c r="D35" i="28"/>
  <c r="E35" i="28"/>
  <c r="B33" i="23"/>
  <c r="F33" i="23"/>
  <c r="H33" i="23" s="1"/>
  <c r="H28" i="57"/>
  <c r="D29" i="56"/>
  <c r="E29" i="56"/>
  <c r="I109" i="42"/>
  <c r="H109" i="42"/>
  <c r="G27" i="60"/>
  <c r="I27" i="60" s="1"/>
  <c r="E28" i="60"/>
  <c r="D28" i="60"/>
  <c r="G22" i="26"/>
  <c r="D23" i="26"/>
  <c r="H22" i="26"/>
  <c r="E105" i="13"/>
  <c r="F105" i="13" s="1"/>
  <c r="B105" i="13"/>
  <c r="H33" i="71"/>
  <c r="E34" i="71"/>
  <c r="D34" i="71"/>
  <c r="B25" i="80"/>
  <c r="F25" i="80"/>
  <c r="G25" i="80" s="1"/>
  <c r="H104" i="13"/>
  <c r="I104" i="13"/>
  <c r="I30" i="43"/>
  <c r="D33" i="19"/>
  <c r="E33" i="19"/>
  <c r="B29" i="55"/>
  <c r="F29" i="55"/>
  <c r="H29" i="55" s="1"/>
  <c r="D29" i="59"/>
  <c r="E29" i="59"/>
  <c r="I23" i="33"/>
  <c r="F31" i="43"/>
  <c r="B31" i="43"/>
  <c r="F34" i="70"/>
  <c r="G34" i="70" s="1"/>
  <c r="B34" i="70"/>
  <c r="E25" i="91"/>
  <c r="D25" i="91"/>
  <c r="F28" i="64"/>
  <c r="H28" i="64" s="1"/>
  <c r="B28" i="64"/>
  <c r="D113" i="31"/>
  <c r="G112" i="31"/>
  <c r="E113" i="31"/>
  <c r="G32" i="19"/>
  <c r="I32" i="19" s="1"/>
  <c r="G31" i="17"/>
  <c r="I31" i="17" s="1"/>
  <c r="D32" i="17"/>
  <c r="E32" i="17"/>
  <c r="I28" i="55"/>
  <c r="G28" i="61"/>
  <c r="I28" i="61" s="1"/>
  <c r="D29" i="61"/>
  <c r="E29" i="61"/>
  <c r="F25" i="86"/>
  <c r="B25" i="86"/>
  <c r="E24" i="33"/>
  <c r="F24" i="33" s="1"/>
  <c r="B24" i="33"/>
  <c r="G33" i="71"/>
  <c r="G28" i="59"/>
  <c r="I28" i="59" s="1"/>
  <c r="J115" i="70"/>
  <c r="G114" i="17"/>
  <c r="D115" i="17"/>
  <c r="E115" i="17"/>
  <c r="G116" i="70"/>
  <c r="D117" i="70"/>
  <c r="E117" i="70"/>
  <c r="J113" i="17"/>
  <c r="D109" i="60"/>
  <c r="G108" i="60"/>
  <c r="E109" i="60"/>
  <c r="J105" i="85"/>
  <c r="G108" i="54"/>
  <c r="D109" i="54"/>
  <c r="E109" i="54"/>
  <c r="F23" i="100"/>
  <c r="G23" i="100" s="1"/>
  <c r="B23" i="100"/>
  <c r="D113" i="71"/>
  <c r="G112" i="71"/>
  <c r="E113" i="71"/>
  <c r="G103" i="84"/>
  <c r="D104" i="84"/>
  <c r="E104" i="84"/>
  <c r="G112" i="24"/>
  <c r="D113" i="24"/>
  <c r="E113" i="24"/>
  <c r="G110" i="74"/>
  <c r="D111" i="74"/>
  <c r="E111" i="74"/>
  <c r="G114" i="20"/>
  <c r="E115" i="20"/>
  <c r="D115" i="20"/>
  <c r="B26" i="75"/>
  <c r="F26" i="75"/>
  <c r="J112" i="30"/>
  <c r="J112" i="27"/>
  <c r="J104" i="77"/>
  <c r="J111" i="71"/>
  <c r="J108" i="62"/>
  <c r="J107" i="54"/>
  <c r="G107" i="59"/>
  <c r="D108" i="59"/>
  <c r="E108" i="59"/>
  <c r="I108" i="67"/>
  <c r="H108" i="67"/>
  <c r="F26" i="78"/>
  <c r="G26" i="78" s="1"/>
  <c r="B26" i="78"/>
  <c r="F32" i="21"/>
  <c r="H32" i="21" s="1"/>
  <c r="B32" i="21"/>
  <c r="H106" i="78"/>
  <c r="I106" i="78"/>
  <c r="J107" i="53"/>
  <c r="J111" i="32"/>
  <c r="J102" i="88"/>
  <c r="J107" i="58"/>
  <c r="F112" i="19"/>
  <c r="B112" i="19"/>
  <c r="G108" i="53"/>
  <c r="D109" i="53"/>
  <c r="E109" i="53"/>
  <c r="G107" i="61"/>
  <c r="D108" i="61"/>
  <c r="E108" i="61"/>
  <c r="F32" i="22"/>
  <c r="G32" i="22" s="1"/>
  <c r="B32" i="22"/>
  <c r="G112" i="32"/>
  <c r="D113" i="32"/>
  <c r="E113" i="32"/>
  <c r="D106" i="79"/>
  <c r="G105" i="79"/>
  <c r="E106" i="79"/>
  <c r="F24" i="87"/>
  <c r="G24" i="87" s="1"/>
  <c r="B24" i="87"/>
  <c r="G104" i="81"/>
  <c r="D105" i="81"/>
  <c r="E105" i="81"/>
  <c r="J107" i="56"/>
  <c r="D104" i="92"/>
  <c r="E104" i="92"/>
  <c r="G103" i="92"/>
  <c r="D112" i="18"/>
  <c r="G111" i="18"/>
  <c r="E112" i="18"/>
  <c r="D112" i="22"/>
  <c r="G111" i="22"/>
  <c r="E112" i="22"/>
  <c r="G116" i="35"/>
  <c r="B117" i="35"/>
  <c r="E117" i="35"/>
  <c r="F117" i="35" s="1"/>
  <c r="F24" i="90"/>
  <c r="H24" i="90" s="1"/>
  <c r="B24" i="90"/>
  <c r="G104" i="83"/>
  <c r="D105" i="83"/>
  <c r="E105" i="83"/>
  <c r="D24" i="25"/>
  <c r="E24" i="25" s="1"/>
  <c r="D111" i="41"/>
  <c r="G110" i="41"/>
  <c r="E111" i="41"/>
  <c r="D110" i="62"/>
  <c r="E110" i="62"/>
  <c r="G109" i="62"/>
  <c r="G110" i="39"/>
  <c r="D111" i="39"/>
  <c r="E111" i="39"/>
  <c r="J108" i="45"/>
  <c r="F116" i="29"/>
  <c r="B116" i="29"/>
  <c r="G110" i="73"/>
  <c r="D111" i="73"/>
  <c r="E111" i="73"/>
  <c r="E111" i="55"/>
  <c r="D111" i="55"/>
  <c r="G110" i="55"/>
  <c r="G113" i="69"/>
  <c r="D114" i="69"/>
  <c r="E114" i="69"/>
  <c r="D104" i="89"/>
  <c r="G103" i="89"/>
  <c r="E104" i="89"/>
  <c r="G103" i="90"/>
  <c r="D104" i="90"/>
  <c r="E104" i="90"/>
  <c r="H115" i="35"/>
  <c r="I115" i="35"/>
  <c r="J103" i="100"/>
  <c r="D112" i="3"/>
  <c r="G111" i="3"/>
  <c r="E112" i="3"/>
  <c r="J102" i="89"/>
  <c r="G108" i="56"/>
  <c r="D109" i="56"/>
  <c r="E109" i="56"/>
  <c r="G23" i="25"/>
  <c r="I23" i="25" s="1"/>
  <c r="G113" i="27"/>
  <c r="D114" i="27"/>
  <c r="E114" i="27"/>
  <c r="J102" i="92"/>
  <c r="D104" i="98"/>
  <c r="G103" i="98"/>
  <c r="E104" i="98"/>
  <c r="H107" i="63"/>
  <c r="I107" i="63"/>
  <c r="G106" i="65"/>
  <c r="D107" i="65"/>
  <c r="E107" i="65"/>
  <c r="G113" i="30"/>
  <c r="D114" i="30"/>
  <c r="E114" i="30"/>
  <c r="D110" i="45"/>
  <c r="G109" i="45"/>
  <c r="E110" i="45"/>
  <c r="J111" i="24"/>
  <c r="F108" i="63"/>
  <c r="B108" i="63"/>
  <c r="J107" i="57"/>
  <c r="J109" i="74"/>
  <c r="J107" i="46"/>
  <c r="J107" i="72"/>
  <c r="J102" i="91"/>
  <c r="D106" i="76"/>
  <c r="G105" i="76"/>
  <c r="E106" i="76"/>
  <c r="B31" i="39"/>
  <c r="F31" i="39"/>
  <c r="H31" i="39" s="1"/>
  <c r="J106" i="59"/>
  <c r="H115" i="29"/>
  <c r="I115" i="29"/>
  <c r="G107" i="75"/>
  <c r="E108" i="75"/>
  <c r="D108" i="75"/>
  <c r="J103" i="99"/>
  <c r="J102" i="96"/>
  <c r="J110" i="22"/>
  <c r="J103" i="83"/>
  <c r="J106" i="61"/>
  <c r="J109" i="39"/>
  <c r="J105" i="65"/>
  <c r="B29" i="54"/>
  <c r="F29" i="54"/>
  <c r="G29" i="54" s="1"/>
  <c r="J104" i="76"/>
  <c r="J102" i="98"/>
  <c r="B23" i="96"/>
  <c r="F23" i="96"/>
  <c r="H23" i="96" s="1"/>
  <c r="J109" i="73"/>
  <c r="J102" i="90"/>
  <c r="H111" i="34"/>
  <c r="I111" i="34"/>
  <c r="G104" i="99"/>
  <c r="D105" i="99"/>
  <c r="E105" i="99"/>
  <c r="J104" i="79"/>
  <c r="E105" i="100"/>
  <c r="D105" i="100"/>
  <c r="G104" i="100"/>
  <c r="J105" i="68"/>
  <c r="D109" i="57"/>
  <c r="G108" i="57"/>
  <c r="E109" i="57"/>
  <c r="J102" i="86"/>
  <c r="D104" i="86"/>
  <c r="G103" i="86"/>
  <c r="E104" i="86"/>
  <c r="G107" i="64"/>
  <c r="D108" i="64"/>
  <c r="E108" i="64"/>
  <c r="B112" i="34"/>
  <c r="F112" i="34"/>
  <c r="J110" i="21"/>
  <c r="D104" i="96"/>
  <c r="G103" i="96"/>
  <c r="E104" i="96"/>
  <c r="J113" i="20"/>
  <c r="J110" i="18"/>
  <c r="G104" i="80"/>
  <c r="D105" i="80"/>
  <c r="E105" i="80"/>
  <c r="D104" i="91"/>
  <c r="G103" i="91"/>
  <c r="E104" i="91"/>
  <c r="G103" i="88"/>
  <c r="D104" i="88"/>
  <c r="E104" i="88"/>
  <c r="B34" i="30"/>
  <c r="F34" i="30"/>
  <c r="G34" i="30" s="1"/>
  <c r="B114" i="23"/>
  <c r="F114" i="23"/>
  <c r="J106" i="75"/>
  <c r="B24" i="89"/>
  <c r="F24" i="89"/>
  <c r="H24" i="89" s="1"/>
  <c r="G108" i="58"/>
  <c r="D109" i="58"/>
  <c r="E109" i="58"/>
  <c r="G108" i="72"/>
  <c r="D109" i="72"/>
  <c r="E109" i="72"/>
  <c r="D109" i="46"/>
  <c r="G108" i="46"/>
  <c r="E109" i="46"/>
  <c r="J109" i="41"/>
  <c r="D115" i="28"/>
  <c r="G114" i="28"/>
  <c r="E115" i="28"/>
  <c r="J103" i="80"/>
  <c r="J113" i="28"/>
  <c r="J105" i="82"/>
  <c r="J112" i="69"/>
  <c r="J103" i="81"/>
  <c r="G106" i="85"/>
  <c r="E107" i="85"/>
  <c r="D107" i="85"/>
  <c r="H113" i="23"/>
  <c r="I113" i="23"/>
  <c r="G105" i="77"/>
  <c r="D106" i="77"/>
  <c r="E106" i="77"/>
  <c r="B34" i="29"/>
  <c r="F34" i="29"/>
  <c r="G34" i="29" s="1"/>
  <c r="B32" i="18"/>
  <c r="F32" i="18"/>
  <c r="H32" i="18" s="1"/>
  <c r="H106" i="66"/>
  <c r="I106" i="66"/>
  <c r="I25" i="78"/>
  <c r="J102" i="84"/>
  <c r="J110" i="3"/>
  <c r="F28" i="62"/>
  <c r="G28" i="62" s="1"/>
  <c r="B28" i="62"/>
  <c r="F109" i="67"/>
  <c r="B109" i="67"/>
  <c r="F25" i="88"/>
  <c r="B25" i="88"/>
  <c r="J106" i="64"/>
  <c r="B107" i="78"/>
  <c r="F107" i="78"/>
  <c r="D107" i="82"/>
  <c r="G106" i="82"/>
  <c r="E107" i="82"/>
  <c r="J109" i="55"/>
  <c r="G111" i="21"/>
  <c r="D112" i="21"/>
  <c r="E112" i="21"/>
  <c r="D107" i="68"/>
  <c r="G106" i="68"/>
  <c r="E107" i="68"/>
  <c r="B33" i="32"/>
  <c r="F33" i="32"/>
  <c r="H33" i="32" s="1"/>
  <c r="I111" i="19"/>
  <c r="H111" i="19"/>
  <c r="F107" i="66"/>
  <c r="B107" i="66"/>
  <c r="G23" i="101" l="1"/>
  <c r="H23" i="13"/>
  <c r="G23" i="13"/>
  <c r="D24" i="13"/>
  <c r="I23" i="101"/>
  <c r="I28" i="57"/>
  <c r="I30" i="44"/>
  <c r="D24" i="101"/>
  <c r="E24" i="101"/>
  <c r="I22" i="26"/>
  <c r="E105" i="101"/>
  <c r="D105" i="101"/>
  <c r="G104" i="101"/>
  <c r="D25" i="92"/>
  <c r="B25" i="92" s="1"/>
  <c r="G24" i="92"/>
  <c r="J103" i="97"/>
  <c r="J109" i="44"/>
  <c r="G23" i="96"/>
  <c r="H24" i="92"/>
  <c r="J109" i="42"/>
  <c r="G32" i="18"/>
  <c r="H103" i="87"/>
  <c r="I103" i="87"/>
  <c r="G33" i="32"/>
  <c r="I33" i="32" s="1"/>
  <c r="G25" i="85"/>
  <c r="I25" i="85" s="1"/>
  <c r="I31" i="35"/>
  <c r="G31" i="42"/>
  <c r="I31" i="42" s="1"/>
  <c r="H104" i="95"/>
  <c r="I104" i="95"/>
  <c r="G23" i="98"/>
  <c r="I23" i="98" s="1"/>
  <c r="B105" i="95"/>
  <c r="F105" i="95"/>
  <c r="F104" i="87"/>
  <c r="B104" i="87"/>
  <c r="H29" i="54"/>
  <c r="I29" i="54" s="1"/>
  <c r="H32" i="22"/>
  <c r="I32" i="22" s="1"/>
  <c r="B31" i="73"/>
  <c r="F31" i="73"/>
  <c r="B31" i="74"/>
  <c r="F31" i="74"/>
  <c r="G31" i="74" s="1"/>
  <c r="F32" i="20"/>
  <c r="B32" i="20"/>
  <c r="I26" i="65"/>
  <c r="F30" i="45"/>
  <c r="B30" i="45"/>
  <c r="H26" i="77"/>
  <c r="I26" i="77" s="1"/>
  <c r="E27" i="77"/>
  <c r="D27" i="77"/>
  <c r="B27" i="66"/>
  <c r="F27" i="66"/>
  <c r="H27" i="66" s="1"/>
  <c r="H32" i="35"/>
  <c r="G32" i="35"/>
  <c r="B33" i="35"/>
  <c r="E33" i="35"/>
  <c r="F33" i="35" s="1"/>
  <c r="F29" i="57"/>
  <c r="G29" i="57" s="1"/>
  <c r="B29" i="57"/>
  <c r="B25" i="82"/>
  <c r="F25" i="82"/>
  <c r="G25" i="82" s="1"/>
  <c r="I24" i="92"/>
  <c r="E111" i="42"/>
  <c r="G110" i="42"/>
  <c r="D111" i="42"/>
  <c r="E32" i="42"/>
  <c r="D32" i="42"/>
  <c r="E105" i="97"/>
  <c r="G104" i="97"/>
  <c r="D105" i="97"/>
  <c r="B28" i="60"/>
  <c r="F28" i="60"/>
  <c r="F29" i="46"/>
  <c r="G29" i="46" s="1"/>
  <c r="B29" i="46"/>
  <c r="B33" i="34"/>
  <c r="F33" i="34"/>
  <c r="B27" i="65"/>
  <c r="F27" i="65"/>
  <c r="H27" i="65" s="1"/>
  <c r="E30" i="72"/>
  <c r="D30" i="72"/>
  <c r="F31" i="41"/>
  <c r="H31" i="41" s="1"/>
  <c r="B31" i="41"/>
  <c r="B27" i="68"/>
  <c r="F27" i="68"/>
  <c r="G27" i="68" s="1"/>
  <c r="F31" i="44"/>
  <c r="G31" i="44" s="1"/>
  <c r="B31" i="44"/>
  <c r="I24" i="83"/>
  <c r="B34" i="27"/>
  <c r="F34" i="27"/>
  <c r="G34" i="27" s="1"/>
  <c r="I22" i="99"/>
  <c r="G104" i="33"/>
  <c r="D105" i="33"/>
  <c r="H26" i="76"/>
  <c r="I26" i="76" s="1"/>
  <c r="E27" i="76"/>
  <c r="D27" i="76"/>
  <c r="D34" i="23"/>
  <c r="E34" i="23"/>
  <c r="F35" i="28"/>
  <c r="H35" i="28" s="1"/>
  <c r="B35" i="28"/>
  <c r="I103" i="25"/>
  <c r="H103" i="25"/>
  <c r="E26" i="85"/>
  <c r="D26" i="85"/>
  <c r="F33" i="24"/>
  <c r="H33" i="24" s="1"/>
  <c r="B33" i="24"/>
  <c r="G23" i="97"/>
  <c r="I23" i="97" s="1"/>
  <c r="D24" i="97"/>
  <c r="E24" i="97"/>
  <c r="D26" i="81"/>
  <c r="E26" i="81"/>
  <c r="D24" i="98"/>
  <c r="E24" i="98"/>
  <c r="F25" i="84"/>
  <c r="G25" i="84" s="1"/>
  <c r="B25" i="84"/>
  <c r="F29" i="58"/>
  <c r="B29" i="58"/>
  <c r="E111" i="43"/>
  <c r="D111" i="43"/>
  <c r="G110" i="43"/>
  <c r="B29" i="56"/>
  <c r="F29" i="56"/>
  <c r="H29" i="56" s="1"/>
  <c r="G33" i="23"/>
  <c r="I33" i="23" s="1"/>
  <c r="B104" i="25"/>
  <c r="E104" i="25"/>
  <c r="F104" i="25" s="1"/>
  <c r="J109" i="43"/>
  <c r="F29" i="53"/>
  <c r="H29" i="53" s="1"/>
  <c r="B29" i="53"/>
  <c r="F33" i="31"/>
  <c r="H33" i="31" s="1"/>
  <c r="B33" i="31"/>
  <c r="B27" i="67"/>
  <c r="F27" i="67"/>
  <c r="G27" i="67" s="1"/>
  <c r="G29" i="72"/>
  <c r="I29" i="72" s="1"/>
  <c r="G25" i="81"/>
  <c r="I25" i="81" s="1"/>
  <c r="J103" i="33"/>
  <c r="F32" i="3"/>
  <c r="H32" i="3" s="1"/>
  <c r="B32" i="3"/>
  <c r="D104" i="26"/>
  <c r="E104" i="26" s="1"/>
  <c r="G103" i="26"/>
  <c r="F26" i="79"/>
  <c r="H26" i="79" s="1"/>
  <c r="B26" i="79"/>
  <c r="B25" i="83"/>
  <c r="F25" i="83"/>
  <c r="H25" i="83" s="1"/>
  <c r="G110" i="44"/>
  <c r="E111" i="44"/>
  <c r="D111" i="44"/>
  <c r="I28" i="58"/>
  <c r="B28" i="63"/>
  <c r="F28" i="63"/>
  <c r="G28" i="63" s="1"/>
  <c r="B23" i="99"/>
  <c r="F23" i="99"/>
  <c r="B23" i="95"/>
  <c r="F23" i="95"/>
  <c r="H23" i="95" s="1"/>
  <c r="B34" i="69"/>
  <c r="F34" i="69"/>
  <c r="H34" i="69" s="1"/>
  <c r="D106" i="13"/>
  <c r="G105" i="13"/>
  <c r="B113" i="31"/>
  <c r="F113" i="31"/>
  <c r="B25" i="91"/>
  <c r="F25" i="91"/>
  <c r="D32" i="43"/>
  <c r="E32" i="43"/>
  <c r="H24" i="33"/>
  <c r="D25" i="33"/>
  <c r="G25" i="86"/>
  <c r="D26" i="86"/>
  <c r="E26" i="86"/>
  <c r="D29" i="64"/>
  <c r="E29" i="64"/>
  <c r="H31" i="43"/>
  <c r="D30" i="55"/>
  <c r="E30" i="55"/>
  <c r="F33" i="19"/>
  <c r="B33" i="19"/>
  <c r="I33" i="71"/>
  <c r="B23" i="26"/>
  <c r="G31" i="39"/>
  <c r="I31" i="39" s="1"/>
  <c r="H26" i="78"/>
  <c r="I26" i="78" s="1"/>
  <c r="B32" i="17"/>
  <c r="C41" i="17"/>
  <c r="F32" i="17"/>
  <c r="H32" i="17" s="1"/>
  <c r="G28" i="64"/>
  <c r="I28" i="64" s="1"/>
  <c r="D35" i="70"/>
  <c r="E35" i="70"/>
  <c r="B29" i="59"/>
  <c r="F29" i="59"/>
  <c r="G29" i="59" s="1"/>
  <c r="E23" i="26"/>
  <c r="F23" i="26" s="1"/>
  <c r="G24" i="33"/>
  <c r="H25" i="86"/>
  <c r="F29" i="61"/>
  <c r="G29" i="61" s="1"/>
  <c r="B29" i="61"/>
  <c r="I112" i="31"/>
  <c r="H112" i="31"/>
  <c r="H34" i="70"/>
  <c r="I34" i="70" s="1"/>
  <c r="G31" i="43"/>
  <c r="G29" i="55"/>
  <c r="I29" i="55" s="1"/>
  <c r="J104" i="13"/>
  <c r="H25" i="80"/>
  <c r="I25" i="80" s="1"/>
  <c r="D26" i="80"/>
  <c r="E26" i="80"/>
  <c r="F34" i="71"/>
  <c r="G34" i="71" s="1"/>
  <c r="B34" i="71"/>
  <c r="I114" i="17"/>
  <c r="H114" i="17"/>
  <c r="F109" i="60"/>
  <c r="B109" i="60"/>
  <c r="J115" i="29"/>
  <c r="B117" i="70"/>
  <c r="F117" i="70"/>
  <c r="J113" i="23"/>
  <c r="I108" i="60"/>
  <c r="H108" i="60"/>
  <c r="I116" i="70"/>
  <c r="H116" i="70"/>
  <c r="F115" i="17"/>
  <c r="B115" i="17"/>
  <c r="I32" i="18"/>
  <c r="I111" i="21"/>
  <c r="H111" i="21"/>
  <c r="I106" i="68"/>
  <c r="H106" i="68"/>
  <c r="D108" i="78"/>
  <c r="E108" i="78"/>
  <c r="G107" i="78"/>
  <c r="D29" i="62"/>
  <c r="E29" i="62"/>
  <c r="F105" i="100"/>
  <c r="B105" i="100"/>
  <c r="D30" i="54"/>
  <c r="E30" i="54"/>
  <c r="B104" i="90"/>
  <c r="F104" i="90"/>
  <c r="B107" i="68"/>
  <c r="F107" i="68"/>
  <c r="B115" i="28"/>
  <c r="F115" i="28"/>
  <c r="B109" i="72"/>
  <c r="F109" i="72"/>
  <c r="B105" i="80"/>
  <c r="F105" i="80"/>
  <c r="J111" i="19"/>
  <c r="D110" i="67"/>
  <c r="E110" i="67"/>
  <c r="G109" i="67"/>
  <c r="B106" i="77"/>
  <c r="F106" i="77"/>
  <c r="I108" i="72"/>
  <c r="H108" i="72"/>
  <c r="D35" i="30"/>
  <c r="E35" i="30"/>
  <c r="H104" i="80"/>
  <c r="I104" i="80"/>
  <c r="I103" i="96"/>
  <c r="H103" i="96"/>
  <c r="B106" i="76"/>
  <c r="F106" i="76"/>
  <c r="E109" i="63"/>
  <c r="D109" i="63"/>
  <c r="G108" i="63"/>
  <c r="B107" i="65"/>
  <c r="F107" i="65"/>
  <c r="B109" i="56"/>
  <c r="F109" i="56"/>
  <c r="B112" i="3"/>
  <c r="F112" i="3"/>
  <c r="H110" i="55"/>
  <c r="I110" i="55"/>
  <c r="I109" i="62"/>
  <c r="H109" i="62"/>
  <c r="H104" i="83"/>
  <c r="I104" i="83"/>
  <c r="H107" i="61"/>
  <c r="I107" i="61"/>
  <c r="G112" i="19"/>
  <c r="E113" i="19"/>
  <c r="D113" i="19"/>
  <c r="B115" i="20"/>
  <c r="F115" i="20"/>
  <c r="F113" i="71"/>
  <c r="B113" i="71"/>
  <c r="B107" i="85"/>
  <c r="F107" i="85"/>
  <c r="B105" i="99"/>
  <c r="F105" i="99"/>
  <c r="I108" i="56"/>
  <c r="H108" i="56"/>
  <c r="I103" i="89"/>
  <c r="H103" i="89"/>
  <c r="B111" i="55"/>
  <c r="F111" i="55"/>
  <c r="H111" i="22"/>
  <c r="I111" i="22"/>
  <c r="H105" i="79"/>
  <c r="I105" i="79"/>
  <c r="D27" i="78"/>
  <c r="E27" i="78"/>
  <c r="B113" i="24"/>
  <c r="F113" i="24"/>
  <c r="H23" i="100"/>
  <c r="I23" i="100" s="1"/>
  <c r="E26" i="88"/>
  <c r="D26" i="88"/>
  <c r="F104" i="96"/>
  <c r="B104" i="96"/>
  <c r="H106" i="65"/>
  <c r="I106" i="65"/>
  <c r="D34" i="32"/>
  <c r="E34" i="32"/>
  <c r="H106" i="82"/>
  <c r="I106" i="82"/>
  <c r="I103" i="88"/>
  <c r="H103" i="88"/>
  <c r="I23" i="96"/>
  <c r="J107" i="63"/>
  <c r="B104" i="89"/>
  <c r="F104" i="89"/>
  <c r="F110" i="62"/>
  <c r="B110" i="62"/>
  <c r="I110" i="41"/>
  <c r="H110" i="41"/>
  <c r="D25" i="90"/>
  <c r="E25" i="90"/>
  <c r="B112" i="22"/>
  <c r="F112" i="22"/>
  <c r="B106" i="79"/>
  <c r="F106" i="79"/>
  <c r="G32" i="21"/>
  <c r="I32" i="21" s="1"/>
  <c r="H114" i="20"/>
  <c r="I114" i="20"/>
  <c r="H112" i="24"/>
  <c r="I112" i="24"/>
  <c r="I105" i="77"/>
  <c r="H105" i="77"/>
  <c r="D25" i="89"/>
  <c r="E25" i="89"/>
  <c r="B104" i="88"/>
  <c r="F104" i="88"/>
  <c r="B108" i="64"/>
  <c r="F108" i="64"/>
  <c r="I107" i="64"/>
  <c r="H107" i="64"/>
  <c r="I104" i="99"/>
  <c r="H104" i="99"/>
  <c r="F112" i="21"/>
  <c r="B112" i="21"/>
  <c r="B107" i="82"/>
  <c r="F107" i="82"/>
  <c r="H25" i="88"/>
  <c r="H28" i="62"/>
  <c r="I28" i="62" s="1"/>
  <c r="J106" i="66"/>
  <c r="I108" i="46"/>
  <c r="H108" i="46"/>
  <c r="G24" i="89"/>
  <c r="I24" i="89" s="1"/>
  <c r="H34" i="30"/>
  <c r="I34" i="30" s="1"/>
  <c r="J111" i="34"/>
  <c r="D24" i="96"/>
  <c r="E24" i="96"/>
  <c r="D32" i="39"/>
  <c r="E32" i="39"/>
  <c r="I109" i="45"/>
  <c r="H109" i="45"/>
  <c r="J115" i="35"/>
  <c r="G116" i="29"/>
  <c r="D117" i="29"/>
  <c r="E117" i="29"/>
  <c r="F111" i="41"/>
  <c r="B111" i="41"/>
  <c r="G24" i="90"/>
  <c r="I24" i="90" s="1"/>
  <c r="I103" i="92"/>
  <c r="H103" i="92"/>
  <c r="D33" i="22"/>
  <c r="E33" i="22"/>
  <c r="J106" i="78"/>
  <c r="J108" i="67"/>
  <c r="F109" i="46"/>
  <c r="B109" i="46"/>
  <c r="B109" i="58"/>
  <c r="F109" i="58"/>
  <c r="H103" i="91"/>
  <c r="I103" i="91"/>
  <c r="D113" i="34"/>
  <c r="G112" i="34"/>
  <c r="E113" i="34"/>
  <c r="H103" i="86"/>
  <c r="I103" i="86"/>
  <c r="B110" i="45"/>
  <c r="F110" i="45"/>
  <c r="F114" i="27"/>
  <c r="B114" i="27"/>
  <c r="F114" i="69"/>
  <c r="B114" i="69"/>
  <c r="F111" i="73"/>
  <c r="B111" i="73"/>
  <c r="F24" i="25"/>
  <c r="B24" i="25"/>
  <c r="D27" i="75"/>
  <c r="E27" i="75"/>
  <c r="B111" i="74"/>
  <c r="F111" i="74"/>
  <c r="B104" i="84"/>
  <c r="F104" i="84"/>
  <c r="D24" i="100"/>
  <c r="E24" i="100"/>
  <c r="H108" i="58"/>
  <c r="I108" i="58"/>
  <c r="F104" i="91"/>
  <c r="B104" i="91"/>
  <c r="F104" i="86"/>
  <c r="B104" i="86"/>
  <c r="H108" i="57"/>
  <c r="I108" i="57"/>
  <c r="H104" i="100"/>
  <c r="I104" i="100"/>
  <c r="F108" i="75"/>
  <c r="B108" i="75"/>
  <c r="I103" i="98"/>
  <c r="H103" i="98"/>
  <c r="H113" i="27"/>
  <c r="I113" i="27"/>
  <c r="I113" i="69"/>
  <c r="H113" i="69"/>
  <c r="H110" i="73"/>
  <c r="I110" i="73"/>
  <c r="E118" i="35"/>
  <c r="F118" i="35" s="1"/>
  <c r="B118" i="35"/>
  <c r="G117" i="35"/>
  <c r="H111" i="18"/>
  <c r="I111" i="18"/>
  <c r="F104" i="92"/>
  <c r="B104" i="92"/>
  <c r="F109" i="53"/>
  <c r="B109" i="53"/>
  <c r="D33" i="21"/>
  <c r="E33" i="21"/>
  <c r="F108" i="59"/>
  <c r="B108" i="59"/>
  <c r="I110" i="74"/>
  <c r="H110" i="74"/>
  <c r="H103" i="84"/>
  <c r="I103" i="84"/>
  <c r="D35" i="29"/>
  <c r="E35" i="29"/>
  <c r="I106" i="85"/>
  <c r="H106" i="85"/>
  <c r="E115" i="23"/>
  <c r="D115" i="23"/>
  <c r="G114" i="23"/>
  <c r="B114" i="30"/>
  <c r="F114" i="30"/>
  <c r="B104" i="98"/>
  <c r="F104" i="98"/>
  <c r="B111" i="39"/>
  <c r="F111" i="39"/>
  <c r="B112" i="18"/>
  <c r="F112" i="18"/>
  <c r="F105" i="81"/>
  <c r="B105" i="81"/>
  <c r="E25" i="87"/>
  <c r="D25" i="87"/>
  <c r="F113" i="32"/>
  <c r="B113" i="32"/>
  <c r="H108" i="53"/>
  <c r="I108" i="53"/>
  <c r="H107" i="59"/>
  <c r="I107" i="59"/>
  <c r="H26" i="75"/>
  <c r="B109" i="54"/>
  <c r="F109" i="54"/>
  <c r="E108" i="66"/>
  <c r="D108" i="66"/>
  <c r="G107" i="66"/>
  <c r="H34" i="29"/>
  <c r="I34" i="29" s="1"/>
  <c r="G25" i="88"/>
  <c r="D33" i="18"/>
  <c r="E33" i="18"/>
  <c r="I114" i="28"/>
  <c r="H114" i="28"/>
  <c r="B109" i="57"/>
  <c r="F109" i="57"/>
  <c r="I107" i="75"/>
  <c r="H107" i="75"/>
  <c r="I105" i="76"/>
  <c r="H105" i="76"/>
  <c r="H113" i="30"/>
  <c r="I113" i="30"/>
  <c r="H111" i="3"/>
  <c r="I111" i="3"/>
  <c r="I103" i="90"/>
  <c r="H103" i="90"/>
  <c r="H110" i="39"/>
  <c r="I110" i="39"/>
  <c r="B105" i="83"/>
  <c r="F105" i="83"/>
  <c r="H116" i="35"/>
  <c r="I116" i="35"/>
  <c r="I104" i="81"/>
  <c r="H104" i="81"/>
  <c r="H24" i="87"/>
  <c r="I24" i="87" s="1"/>
  <c r="H112" i="32"/>
  <c r="I112" i="32"/>
  <c r="B108" i="61"/>
  <c r="F108" i="61"/>
  <c r="G26" i="75"/>
  <c r="H112" i="71"/>
  <c r="I112" i="71"/>
  <c r="H108" i="54"/>
  <c r="I108" i="54"/>
  <c r="E24" i="13" l="1"/>
  <c r="F24" i="13" s="1"/>
  <c r="B24" i="13"/>
  <c r="G24" i="13"/>
  <c r="H24" i="13"/>
  <c r="I24" i="13" s="1"/>
  <c r="I23" i="13"/>
  <c r="F25" i="92"/>
  <c r="G25" i="92" s="1"/>
  <c r="F24" i="101"/>
  <c r="H24" i="101" s="1"/>
  <c r="B24" i="101"/>
  <c r="I32" i="35"/>
  <c r="B105" i="101"/>
  <c r="F105" i="101"/>
  <c r="H104" i="101"/>
  <c r="I104" i="101"/>
  <c r="H29" i="46"/>
  <c r="J116" i="35"/>
  <c r="J103" i="87"/>
  <c r="J103" i="25"/>
  <c r="G23" i="95"/>
  <c r="H25" i="92"/>
  <c r="I25" i="92" s="1"/>
  <c r="I25" i="86"/>
  <c r="J106" i="85"/>
  <c r="H25" i="82"/>
  <c r="I25" i="82" s="1"/>
  <c r="G26" i="79"/>
  <c r="I26" i="79" s="1"/>
  <c r="H27" i="68"/>
  <c r="I27" i="68" s="1"/>
  <c r="G27" i="66"/>
  <c r="I27" i="66" s="1"/>
  <c r="H29" i="57"/>
  <c r="I29" i="57" s="1"/>
  <c r="G33" i="31"/>
  <c r="I33" i="31" s="1"/>
  <c r="G29" i="53"/>
  <c r="I29" i="53" s="1"/>
  <c r="H34" i="27"/>
  <c r="I34" i="27" s="1"/>
  <c r="H31" i="74"/>
  <c r="E105" i="87"/>
  <c r="G104" i="87"/>
  <c r="D105" i="87"/>
  <c r="G32" i="3"/>
  <c r="G31" i="41"/>
  <c r="I31" i="41" s="1"/>
  <c r="E106" i="95"/>
  <c r="D106" i="95"/>
  <c r="G105" i="95"/>
  <c r="J104" i="95"/>
  <c r="G104" i="25"/>
  <c r="D105" i="25"/>
  <c r="B105" i="25" s="1"/>
  <c r="F111" i="43"/>
  <c r="B111" i="43"/>
  <c r="F26" i="81"/>
  <c r="H26" i="81" s="1"/>
  <c r="B26" i="81"/>
  <c r="F34" i="23"/>
  <c r="G34" i="23" s="1"/>
  <c r="B34" i="23"/>
  <c r="B105" i="33"/>
  <c r="B30" i="72"/>
  <c r="F30" i="72"/>
  <c r="H30" i="72" s="1"/>
  <c r="G30" i="72"/>
  <c r="G28" i="60"/>
  <c r="D29" i="60"/>
  <c r="E29" i="60"/>
  <c r="H110" i="42"/>
  <c r="I110" i="42"/>
  <c r="J112" i="31"/>
  <c r="H29" i="61"/>
  <c r="I29" i="61" s="1"/>
  <c r="G34" i="69"/>
  <c r="I34" i="69" s="1"/>
  <c r="D24" i="95"/>
  <c r="E24" i="95"/>
  <c r="D26" i="92"/>
  <c r="E26" i="92"/>
  <c r="G25" i="83"/>
  <c r="I25" i="83" s="1"/>
  <c r="E26" i="83"/>
  <c r="D26" i="83"/>
  <c r="D34" i="31"/>
  <c r="E34" i="31"/>
  <c r="E30" i="53"/>
  <c r="D30" i="53"/>
  <c r="G33" i="24"/>
  <c r="I33" i="24" s="1"/>
  <c r="B27" i="76"/>
  <c r="F27" i="76"/>
  <c r="G27" i="76" s="1"/>
  <c r="I104" i="33"/>
  <c r="H104" i="33"/>
  <c r="G27" i="65"/>
  <c r="I27" i="65" s="1"/>
  <c r="E30" i="46"/>
  <c r="D30" i="46"/>
  <c r="F32" i="42"/>
  <c r="H32" i="42" s="1"/>
  <c r="B32" i="42"/>
  <c r="E26" i="82"/>
  <c r="D26" i="82"/>
  <c r="D30" i="57"/>
  <c r="E30" i="57"/>
  <c r="E28" i="66"/>
  <c r="D28" i="66"/>
  <c r="D33" i="20"/>
  <c r="E33" i="20"/>
  <c r="H23" i="99"/>
  <c r="E24" i="99"/>
  <c r="D24" i="99"/>
  <c r="I110" i="44"/>
  <c r="H110" i="44"/>
  <c r="I103" i="26"/>
  <c r="H103" i="26"/>
  <c r="G29" i="58"/>
  <c r="D30" i="58"/>
  <c r="E30" i="58"/>
  <c r="F26" i="85"/>
  <c r="B26" i="85"/>
  <c r="D34" i="34"/>
  <c r="E34" i="34"/>
  <c r="H30" i="45"/>
  <c r="E31" i="45"/>
  <c r="D31" i="45"/>
  <c r="D32" i="73"/>
  <c r="E32" i="73"/>
  <c r="F111" i="44"/>
  <c r="B111" i="44"/>
  <c r="F104" i="26"/>
  <c r="B104" i="26"/>
  <c r="E33" i="3"/>
  <c r="D33" i="3"/>
  <c r="H29" i="58"/>
  <c r="F24" i="98"/>
  <c r="H24" i="98" s="1"/>
  <c r="B24" i="98"/>
  <c r="F24" i="97"/>
  <c r="B24" i="97"/>
  <c r="G35" i="28"/>
  <c r="I35" i="28" s="1"/>
  <c r="D36" i="28"/>
  <c r="E36" i="28"/>
  <c r="E105" i="33"/>
  <c r="F105" i="33" s="1"/>
  <c r="E35" i="27"/>
  <c r="D35" i="27"/>
  <c r="E28" i="68"/>
  <c r="D28" i="68"/>
  <c r="H33" i="34"/>
  <c r="I29" i="46"/>
  <c r="F105" i="97"/>
  <c r="B105" i="97"/>
  <c r="G30" i="45"/>
  <c r="H32" i="20"/>
  <c r="I31" i="74"/>
  <c r="G31" i="73"/>
  <c r="D28" i="67"/>
  <c r="E28" i="67"/>
  <c r="E30" i="56"/>
  <c r="D30" i="56"/>
  <c r="D35" i="69"/>
  <c r="E35" i="69"/>
  <c r="I23" i="95"/>
  <c r="G23" i="99"/>
  <c r="I23" i="99" s="1"/>
  <c r="H28" i="63"/>
  <c r="I28" i="63" s="1"/>
  <c r="E29" i="63"/>
  <c r="D29" i="63"/>
  <c r="D27" i="79"/>
  <c r="E27" i="79"/>
  <c r="I32" i="3"/>
  <c r="H27" i="67"/>
  <c r="I27" i="67" s="1"/>
  <c r="G29" i="56"/>
  <c r="I29" i="56" s="1"/>
  <c r="I110" i="43"/>
  <c r="H110" i="43"/>
  <c r="H25" i="84"/>
  <c r="I25" i="84" s="1"/>
  <c r="D26" i="84"/>
  <c r="E26" i="84"/>
  <c r="E34" i="24"/>
  <c r="D34" i="24"/>
  <c r="H31" i="44"/>
  <c r="I31" i="44" s="1"/>
  <c r="D32" i="44"/>
  <c r="E32" i="44"/>
  <c r="D32" i="41"/>
  <c r="E32" i="41"/>
  <c r="E28" i="65"/>
  <c r="D28" i="65"/>
  <c r="G33" i="34"/>
  <c r="H28" i="60"/>
  <c r="H104" i="97"/>
  <c r="I104" i="97"/>
  <c r="F111" i="42"/>
  <c r="B111" i="42"/>
  <c r="G33" i="35"/>
  <c r="B34" i="35"/>
  <c r="E34" i="35"/>
  <c r="F34" i="35" s="1"/>
  <c r="H33" i="35"/>
  <c r="B27" i="77"/>
  <c r="F27" i="77"/>
  <c r="G27" i="77" s="1"/>
  <c r="G32" i="20"/>
  <c r="D32" i="74"/>
  <c r="E32" i="74"/>
  <c r="H31" i="73"/>
  <c r="H23" i="26"/>
  <c r="D24" i="26"/>
  <c r="E24" i="26" s="1"/>
  <c r="G23" i="26"/>
  <c r="I25" i="88"/>
  <c r="D35" i="71"/>
  <c r="E35" i="71"/>
  <c r="H33" i="19"/>
  <c r="D34" i="19"/>
  <c r="E34" i="19"/>
  <c r="B25" i="33"/>
  <c r="D26" i="91"/>
  <c r="E26" i="91"/>
  <c r="H34" i="71"/>
  <c r="I34" i="71" s="1"/>
  <c r="B29" i="64"/>
  <c r="F29" i="64"/>
  <c r="H29" i="64" s="1"/>
  <c r="E25" i="33"/>
  <c r="F25" i="33" s="1"/>
  <c r="G113" i="31"/>
  <c r="D114" i="31"/>
  <c r="E114" i="31"/>
  <c r="H105" i="13"/>
  <c r="I105" i="13"/>
  <c r="I26" i="75"/>
  <c r="B26" i="80"/>
  <c r="F26" i="80"/>
  <c r="H26" i="80" s="1"/>
  <c r="H29" i="59"/>
  <c r="I29" i="59" s="1"/>
  <c r="D30" i="59"/>
  <c r="E30" i="59"/>
  <c r="F26" i="86"/>
  <c r="G26" i="86" s="1"/>
  <c r="B26" i="86"/>
  <c r="I24" i="33"/>
  <c r="G25" i="91"/>
  <c r="B106" i="13"/>
  <c r="E30" i="61"/>
  <c r="D30" i="61"/>
  <c r="F35" i="70"/>
  <c r="G35" i="70" s="1"/>
  <c r="B35" i="70"/>
  <c r="G32" i="17"/>
  <c r="I32" i="17" s="1"/>
  <c r="D33" i="17"/>
  <c r="E33" i="17"/>
  <c r="G33" i="19"/>
  <c r="B30" i="55"/>
  <c r="F30" i="55"/>
  <c r="G30" i="55" s="1"/>
  <c r="I31" i="43"/>
  <c r="B32" i="43"/>
  <c r="F32" i="43"/>
  <c r="G32" i="43" s="1"/>
  <c r="H25" i="91"/>
  <c r="E106" i="13"/>
  <c r="F106" i="13" s="1"/>
  <c r="J107" i="75"/>
  <c r="J109" i="62"/>
  <c r="J116" i="70"/>
  <c r="J108" i="60"/>
  <c r="J106" i="82"/>
  <c r="J110" i="55"/>
  <c r="G109" i="60"/>
  <c r="D110" i="60"/>
  <c r="E110" i="60"/>
  <c r="J114" i="17"/>
  <c r="E116" i="17"/>
  <c r="D116" i="17"/>
  <c r="G115" i="17"/>
  <c r="G117" i="70"/>
  <c r="E118" i="70"/>
  <c r="D118" i="70"/>
  <c r="G109" i="57"/>
  <c r="D110" i="57"/>
  <c r="E110" i="57"/>
  <c r="D25" i="25"/>
  <c r="E25" i="25" s="1"/>
  <c r="J108" i="54"/>
  <c r="F25" i="87"/>
  <c r="G25" i="87" s="1"/>
  <c r="B25" i="87"/>
  <c r="D115" i="30"/>
  <c r="G114" i="30"/>
  <c r="E115" i="30"/>
  <c r="G114" i="27"/>
  <c r="D115" i="27"/>
  <c r="E115" i="27"/>
  <c r="J112" i="71"/>
  <c r="J112" i="32"/>
  <c r="J114" i="28"/>
  <c r="I114" i="23"/>
  <c r="H114" i="23"/>
  <c r="J110" i="74"/>
  <c r="G118" i="35"/>
  <c r="B119" i="35"/>
  <c r="E119" i="35"/>
  <c r="F119" i="35" s="1"/>
  <c r="G108" i="75"/>
  <c r="D109" i="75"/>
  <c r="E109" i="75"/>
  <c r="D105" i="84"/>
  <c r="G104" i="84"/>
  <c r="E105" i="84"/>
  <c r="I112" i="34"/>
  <c r="H112" i="34"/>
  <c r="G111" i="41"/>
  <c r="D112" i="41"/>
  <c r="E112" i="41"/>
  <c r="G104" i="89"/>
  <c r="D105" i="89"/>
  <c r="E105" i="89"/>
  <c r="J108" i="56"/>
  <c r="F35" i="30"/>
  <c r="B35" i="30"/>
  <c r="H107" i="78"/>
  <c r="I107" i="78"/>
  <c r="J111" i="21"/>
  <c r="J104" i="81"/>
  <c r="D111" i="45"/>
  <c r="G110" i="45"/>
  <c r="E111" i="45"/>
  <c r="J107" i="64"/>
  <c r="J112" i="24"/>
  <c r="D112" i="55"/>
  <c r="G111" i="55"/>
  <c r="E112" i="55"/>
  <c r="E108" i="85"/>
  <c r="G107" i="85"/>
  <c r="D108" i="85"/>
  <c r="H108" i="63"/>
  <c r="I108" i="63"/>
  <c r="D110" i="72"/>
  <c r="G109" i="72"/>
  <c r="E110" i="72"/>
  <c r="G111" i="39"/>
  <c r="D112" i="39"/>
  <c r="E112" i="39"/>
  <c r="J108" i="57"/>
  <c r="G105" i="83"/>
  <c r="D106" i="83"/>
  <c r="E106" i="83"/>
  <c r="G105" i="81"/>
  <c r="D106" i="81"/>
  <c r="E106" i="81"/>
  <c r="B113" i="34"/>
  <c r="F113" i="34"/>
  <c r="F32" i="39"/>
  <c r="G32" i="39" s="1"/>
  <c r="B32" i="39"/>
  <c r="B108" i="66"/>
  <c r="F108" i="66"/>
  <c r="G112" i="18"/>
  <c r="D113" i="18"/>
  <c r="E113" i="18"/>
  <c r="G112" i="21"/>
  <c r="D113" i="21"/>
  <c r="E113" i="21"/>
  <c r="B25" i="89"/>
  <c r="F25" i="89"/>
  <c r="H25" i="89" s="1"/>
  <c r="G106" i="79"/>
  <c r="D107" i="79"/>
  <c r="E107" i="79"/>
  <c r="J103" i="88"/>
  <c r="F109" i="63"/>
  <c r="B109" i="63"/>
  <c r="D107" i="76"/>
  <c r="G106" i="76"/>
  <c r="E107" i="76"/>
  <c r="J108" i="72"/>
  <c r="F30" i="54"/>
  <c r="H30" i="54" s="1"/>
  <c r="B30" i="54"/>
  <c r="B108" i="78"/>
  <c r="F108" i="78"/>
  <c r="J113" i="30"/>
  <c r="D114" i="32"/>
  <c r="G113" i="32"/>
  <c r="E114" i="32"/>
  <c r="J103" i="90"/>
  <c r="H107" i="66"/>
  <c r="I107" i="66"/>
  <c r="F115" i="23"/>
  <c r="B115" i="23"/>
  <c r="D110" i="53"/>
  <c r="G109" i="53"/>
  <c r="E110" i="53"/>
  <c r="J110" i="73"/>
  <c r="D105" i="86"/>
  <c r="G104" i="86"/>
  <c r="E105" i="86"/>
  <c r="J110" i="41"/>
  <c r="J111" i="3"/>
  <c r="F33" i="18"/>
  <c r="G33" i="18" s="1"/>
  <c r="B33" i="18"/>
  <c r="J107" i="59"/>
  <c r="J108" i="53"/>
  <c r="G104" i="98"/>
  <c r="D105" i="98"/>
  <c r="E105" i="98"/>
  <c r="F35" i="29"/>
  <c r="G35" i="29" s="1"/>
  <c r="B35" i="29"/>
  <c r="D109" i="59"/>
  <c r="G108" i="59"/>
  <c r="E109" i="59"/>
  <c r="J103" i="98"/>
  <c r="D112" i="74"/>
  <c r="G111" i="74"/>
  <c r="E112" i="74"/>
  <c r="J103" i="91"/>
  <c r="J110" i="39"/>
  <c r="D105" i="92"/>
  <c r="G104" i="92"/>
  <c r="E105" i="92"/>
  <c r="J104" i="100"/>
  <c r="D105" i="91"/>
  <c r="G104" i="91"/>
  <c r="E105" i="91"/>
  <c r="D112" i="73"/>
  <c r="G111" i="73"/>
  <c r="E112" i="73"/>
  <c r="B33" i="22"/>
  <c r="F33" i="22"/>
  <c r="G33" i="22" s="1"/>
  <c r="F117" i="29"/>
  <c r="B117" i="29"/>
  <c r="B24" i="96"/>
  <c r="F24" i="96"/>
  <c r="H24" i="96" s="1"/>
  <c r="J114" i="20"/>
  <c r="D111" i="62"/>
  <c r="G110" i="62"/>
  <c r="E111" i="62"/>
  <c r="D105" i="96"/>
  <c r="G104" i="96"/>
  <c r="E105" i="96"/>
  <c r="J104" i="83"/>
  <c r="D113" i="3"/>
  <c r="G112" i="3"/>
  <c r="E113" i="3"/>
  <c r="G106" i="77"/>
  <c r="D107" i="77"/>
  <c r="E107" i="77"/>
  <c r="D116" i="28"/>
  <c r="G115" i="28"/>
  <c r="E116" i="28"/>
  <c r="B33" i="21"/>
  <c r="F33" i="21"/>
  <c r="J111" i="18"/>
  <c r="J108" i="58"/>
  <c r="D110" i="58"/>
  <c r="G109" i="58"/>
  <c r="E110" i="58"/>
  <c r="H116" i="29"/>
  <c r="I116" i="29"/>
  <c r="J105" i="77"/>
  <c r="D113" i="22"/>
  <c r="G112" i="22"/>
  <c r="E113" i="22"/>
  <c r="B27" i="78"/>
  <c r="F27" i="78"/>
  <c r="H27" i="78" s="1"/>
  <c r="F113" i="19"/>
  <c r="B113" i="19"/>
  <c r="J103" i="96"/>
  <c r="D106" i="100"/>
  <c r="E106" i="100"/>
  <c r="G105" i="100"/>
  <c r="J106" i="68"/>
  <c r="F27" i="75"/>
  <c r="G27" i="75" s="1"/>
  <c r="B27" i="75"/>
  <c r="D115" i="69"/>
  <c r="G114" i="69"/>
  <c r="E115" i="69"/>
  <c r="J103" i="86"/>
  <c r="J103" i="92"/>
  <c r="J108" i="46"/>
  <c r="D109" i="64"/>
  <c r="G108" i="64"/>
  <c r="E109" i="64"/>
  <c r="B34" i="32"/>
  <c r="F34" i="32"/>
  <c r="H34" i="32" s="1"/>
  <c r="J111" i="22"/>
  <c r="D114" i="71"/>
  <c r="G113" i="71"/>
  <c r="E114" i="71"/>
  <c r="G109" i="56"/>
  <c r="D110" i="56"/>
  <c r="E110" i="56"/>
  <c r="J104" i="80"/>
  <c r="H109" i="67"/>
  <c r="I109" i="67"/>
  <c r="J109" i="67" s="1"/>
  <c r="D108" i="68"/>
  <c r="G107" i="68"/>
  <c r="E108" i="68"/>
  <c r="J103" i="84"/>
  <c r="H117" i="35"/>
  <c r="I117" i="35"/>
  <c r="G24" i="25"/>
  <c r="J104" i="99"/>
  <c r="J106" i="65"/>
  <c r="J105" i="79"/>
  <c r="J103" i="89"/>
  <c r="D106" i="99"/>
  <c r="G105" i="99"/>
  <c r="E106" i="99"/>
  <c r="D116" i="20"/>
  <c r="G115" i="20"/>
  <c r="E116" i="20"/>
  <c r="I112" i="19"/>
  <c r="H112" i="19"/>
  <c r="G108" i="61"/>
  <c r="D109" i="61"/>
  <c r="E109" i="61"/>
  <c r="J113" i="69"/>
  <c r="J105" i="76"/>
  <c r="D110" i="54"/>
  <c r="G109" i="54"/>
  <c r="E110" i="54"/>
  <c r="J113" i="27"/>
  <c r="B24" i="100"/>
  <c r="F24" i="100"/>
  <c r="H24" i="100" s="1"/>
  <c r="H24" i="25"/>
  <c r="G109" i="46"/>
  <c r="D110" i="46"/>
  <c r="E110" i="46"/>
  <c r="J109" i="45"/>
  <c r="D108" i="82"/>
  <c r="E108" i="82"/>
  <c r="G107" i="82"/>
  <c r="G104" i="88"/>
  <c r="D105" i="88"/>
  <c r="E105" i="88"/>
  <c r="F25" i="90"/>
  <c r="G25" i="90" s="1"/>
  <c r="B25" i="90"/>
  <c r="F26" i="88"/>
  <c r="G26" i="88" s="1"/>
  <c r="B26" i="88"/>
  <c r="G113" i="24"/>
  <c r="D114" i="24"/>
  <c r="E114" i="24"/>
  <c r="J107" i="61"/>
  <c r="D108" i="65"/>
  <c r="G107" i="65"/>
  <c r="E108" i="65"/>
  <c r="F110" i="67"/>
  <c r="B110" i="67"/>
  <c r="G105" i="80"/>
  <c r="D106" i="80"/>
  <c r="E106" i="80"/>
  <c r="G104" i="90"/>
  <c r="D105" i="90"/>
  <c r="E105" i="90"/>
  <c r="F29" i="62"/>
  <c r="G29" i="62" s="1"/>
  <c r="B29" i="62"/>
  <c r="J104" i="101" l="1"/>
  <c r="I25" i="91"/>
  <c r="I29" i="58"/>
  <c r="D25" i="13"/>
  <c r="E25" i="13" s="1"/>
  <c r="F25" i="13" s="1"/>
  <c r="G24" i="101"/>
  <c r="I24" i="101" s="1"/>
  <c r="E25" i="101"/>
  <c r="D25" i="101"/>
  <c r="I33" i="35"/>
  <c r="D106" i="101"/>
  <c r="E106" i="101"/>
  <c r="G105" i="101"/>
  <c r="H27" i="77"/>
  <c r="I27" i="77" s="1"/>
  <c r="E105" i="25"/>
  <c r="F105" i="25" s="1"/>
  <c r="J104" i="97"/>
  <c r="H25" i="87"/>
  <c r="I25" i="87" s="1"/>
  <c r="G26" i="80"/>
  <c r="I26" i="80" s="1"/>
  <c r="H27" i="75"/>
  <c r="I31" i="73"/>
  <c r="H29" i="62"/>
  <c r="I29" i="62" s="1"/>
  <c r="H30" i="55"/>
  <c r="I30" i="55" s="1"/>
  <c r="J110" i="42"/>
  <c r="G32" i="42"/>
  <c r="I32" i="42" s="1"/>
  <c r="J116" i="29"/>
  <c r="H35" i="29"/>
  <c r="I35" i="29" s="1"/>
  <c r="J112" i="19"/>
  <c r="I33" i="34"/>
  <c r="F105" i="87"/>
  <c r="B105" i="87"/>
  <c r="G24" i="100"/>
  <c r="I24" i="100" s="1"/>
  <c r="G24" i="98"/>
  <c r="I24" i="98" s="1"/>
  <c r="H27" i="76"/>
  <c r="I27" i="76" s="1"/>
  <c r="I104" i="87"/>
  <c r="H104" i="87"/>
  <c r="H105" i="95"/>
  <c r="I105" i="95"/>
  <c r="G25" i="89"/>
  <c r="B106" i="95"/>
  <c r="F106" i="95"/>
  <c r="D106" i="33"/>
  <c r="G105" i="33"/>
  <c r="B28" i="65"/>
  <c r="F28" i="65"/>
  <c r="G28" i="65" s="1"/>
  <c r="G105" i="97"/>
  <c r="E106" i="97"/>
  <c r="D106" i="97"/>
  <c r="G104" i="26"/>
  <c r="D105" i="26"/>
  <c r="E27" i="85"/>
  <c r="D27" i="85"/>
  <c r="B24" i="99"/>
  <c r="F24" i="99"/>
  <c r="B33" i="20"/>
  <c r="F33" i="20"/>
  <c r="H33" i="20" s="1"/>
  <c r="F30" i="57"/>
  <c r="G30" i="57" s="1"/>
  <c r="B30" i="57"/>
  <c r="B24" i="95"/>
  <c r="F24" i="95"/>
  <c r="H24" i="95" s="1"/>
  <c r="G111" i="43"/>
  <c r="D112" i="43"/>
  <c r="E112" i="43"/>
  <c r="I24" i="25"/>
  <c r="B32" i="44"/>
  <c r="F32" i="44"/>
  <c r="H32" i="44" s="1"/>
  <c r="J110" i="43"/>
  <c r="I32" i="20"/>
  <c r="F35" i="27"/>
  <c r="H35" i="27" s="1"/>
  <c r="B35" i="27"/>
  <c r="F36" i="28"/>
  <c r="H36" i="28" s="1"/>
  <c r="B36" i="28"/>
  <c r="H24" i="97"/>
  <c r="D25" i="97"/>
  <c r="E25" i="97"/>
  <c r="D25" i="98"/>
  <c r="E25" i="98"/>
  <c r="B33" i="3"/>
  <c r="F33" i="3"/>
  <c r="H33" i="3" s="1"/>
  <c r="B32" i="73"/>
  <c r="F32" i="73"/>
  <c r="H32" i="73" s="1"/>
  <c r="G26" i="85"/>
  <c r="J103" i="26"/>
  <c r="B28" i="66"/>
  <c r="F28" i="66"/>
  <c r="G28" i="66" s="1"/>
  <c r="F26" i="82"/>
  <c r="H26" i="82" s="1"/>
  <c r="B26" i="82"/>
  <c r="B34" i="31"/>
  <c r="F34" i="31"/>
  <c r="G34" i="31" s="1"/>
  <c r="I30" i="72"/>
  <c r="I28" i="60"/>
  <c r="B26" i="84"/>
  <c r="F26" i="84"/>
  <c r="H26" i="84" s="1"/>
  <c r="F27" i="79"/>
  <c r="G27" i="79" s="1"/>
  <c r="B27" i="79"/>
  <c r="B35" i="69"/>
  <c r="F35" i="69"/>
  <c r="H35" i="69" s="1"/>
  <c r="B28" i="67"/>
  <c r="F28" i="67"/>
  <c r="G28" i="67" s="1"/>
  <c r="I30" i="45"/>
  <c r="B31" i="45"/>
  <c r="F31" i="45"/>
  <c r="B34" i="34"/>
  <c r="F34" i="34"/>
  <c r="H34" i="34" s="1"/>
  <c r="H26" i="85"/>
  <c r="B30" i="58"/>
  <c r="F30" i="58"/>
  <c r="G30" i="58" s="1"/>
  <c r="E33" i="42"/>
  <c r="D33" i="42"/>
  <c r="E28" i="76"/>
  <c r="D28" i="76"/>
  <c r="F30" i="53"/>
  <c r="G30" i="53" s="1"/>
  <c r="B30" i="53"/>
  <c r="B26" i="83"/>
  <c r="F26" i="83"/>
  <c r="G26" i="83" s="1"/>
  <c r="F26" i="92"/>
  <c r="G26" i="92" s="1"/>
  <c r="B26" i="92"/>
  <c r="D35" i="23"/>
  <c r="E35" i="23"/>
  <c r="D27" i="81"/>
  <c r="E27" i="81"/>
  <c r="F32" i="74"/>
  <c r="G32" i="74" s="1"/>
  <c r="B32" i="74"/>
  <c r="D28" i="77"/>
  <c r="E28" i="77"/>
  <c r="G34" i="35"/>
  <c r="E35" i="35"/>
  <c r="F35" i="35" s="1"/>
  <c r="H34" i="35"/>
  <c r="B35" i="35"/>
  <c r="D112" i="42"/>
  <c r="G111" i="42"/>
  <c r="E112" i="42"/>
  <c r="F32" i="41"/>
  <c r="G32" i="41" s="1"/>
  <c r="B32" i="41"/>
  <c r="B34" i="24"/>
  <c r="F34" i="24"/>
  <c r="F29" i="63"/>
  <c r="H29" i="63" s="1"/>
  <c r="B29" i="63"/>
  <c r="B30" i="56"/>
  <c r="F30" i="56"/>
  <c r="H30" i="56" s="1"/>
  <c r="B28" i="68"/>
  <c r="F28" i="68"/>
  <c r="G28" i="68" s="1"/>
  <c r="G24" i="97"/>
  <c r="G111" i="44"/>
  <c r="D112" i="44"/>
  <c r="E112" i="44"/>
  <c r="J110" i="44"/>
  <c r="F30" i="46"/>
  <c r="G30" i="46" s="1"/>
  <c r="B30" i="46"/>
  <c r="J104" i="33"/>
  <c r="F29" i="60"/>
  <c r="G29" i="60" s="1"/>
  <c r="B29" i="60"/>
  <c r="D31" i="72"/>
  <c r="E31" i="72"/>
  <c r="H34" i="23"/>
  <c r="I34" i="23" s="1"/>
  <c r="G26" i="81"/>
  <c r="I26" i="81" s="1"/>
  <c r="H104" i="25"/>
  <c r="I104" i="25"/>
  <c r="D107" i="13"/>
  <c r="G106" i="13"/>
  <c r="D26" i="33"/>
  <c r="E26" i="33" s="1"/>
  <c r="G25" i="33"/>
  <c r="H25" i="33"/>
  <c r="I27" i="75"/>
  <c r="B33" i="17"/>
  <c r="F33" i="17"/>
  <c r="C42" i="17"/>
  <c r="B30" i="59"/>
  <c r="F30" i="59"/>
  <c r="F114" i="31"/>
  <c r="B114" i="31"/>
  <c r="F26" i="91"/>
  <c r="G26" i="91" s="1"/>
  <c r="B26" i="91"/>
  <c r="H32" i="39"/>
  <c r="I32" i="39" s="1"/>
  <c r="D31" i="55"/>
  <c r="E31" i="55"/>
  <c r="E27" i="86"/>
  <c r="D27" i="86"/>
  <c r="D27" i="80"/>
  <c r="E27" i="80"/>
  <c r="J105" i="13"/>
  <c r="H113" i="31"/>
  <c r="I113" i="31"/>
  <c r="G24" i="96"/>
  <c r="I24" i="96" s="1"/>
  <c r="B34" i="19"/>
  <c r="F34" i="19"/>
  <c r="H34" i="19" s="1"/>
  <c r="B35" i="71"/>
  <c r="F35" i="71"/>
  <c r="H35" i="71" s="1"/>
  <c r="F24" i="26"/>
  <c r="D25" i="26" s="1"/>
  <c r="B24" i="26"/>
  <c r="H32" i="43"/>
  <c r="I32" i="43" s="1"/>
  <c r="D33" i="43"/>
  <c r="E33" i="43"/>
  <c r="H35" i="70"/>
  <c r="I35" i="70" s="1"/>
  <c r="D36" i="70"/>
  <c r="E36" i="70"/>
  <c r="F30" i="61"/>
  <c r="G30" i="61" s="1"/>
  <c r="B30" i="61"/>
  <c r="H26" i="86"/>
  <c r="I26" i="86" s="1"/>
  <c r="G29" i="64"/>
  <c r="I29" i="64" s="1"/>
  <c r="D30" i="64"/>
  <c r="E30" i="64"/>
  <c r="I33" i="19"/>
  <c r="I23" i="26"/>
  <c r="J107" i="66"/>
  <c r="H117" i="70"/>
  <c r="I117" i="70"/>
  <c r="H115" i="17"/>
  <c r="I115" i="17"/>
  <c r="B110" i="60"/>
  <c r="F110" i="60"/>
  <c r="J108" i="63"/>
  <c r="F116" i="17"/>
  <c r="B116" i="17"/>
  <c r="I109" i="60"/>
  <c r="H109" i="60"/>
  <c r="J107" i="78"/>
  <c r="B118" i="70"/>
  <c r="F118" i="70"/>
  <c r="D30" i="62"/>
  <c r="E30" i="62"/>
  <c r="D111" i="67"/>
  <c r="E111" i="67"/>
  <c r="G110" i="67"/>
  <c r="E25" i="100"/>
  <c r="D25" i="100"/>
  <c r="F114" i="71"/>
  <c r="B114" i="71"/>
  <c r="E28" i="75"/>
  <c r="D28" i="75"/>
  <c r="D28" i="78"/>
  <c r="E28" i="78"/>
  <c r="H112" i="3"/>
  <c r="I112" i="3"/>
  <c r="I104" i="96"/>
  <c r="H104" i="96"/>
  <c r="F111" i="62"/>
  <c r="B111" i="62"/>
  <c r="D34" i="22"/>
  <c r="E34" i="22"/>
  <c r="F105" i="91"/>
  <c r="B105" i="91"/>
  <c r="B105" i="92"/>
  <c r="F105" i="92"/>
  <c r="H104" i="86"/>
  <c r="I104" i="86"/>
  <c r="G115" i="23"/>
  <c r="D116" i="23"/>
  <c r="E116" i="23"/>
  <c r="H113" i="32"/>
  <c r="I113" i="32"/>
  <c r="B107" i="76"/>
  <c r="F107" i="76"/>
  <c r="I112" i="18"/>
  <c r="H112" i="18"/>
  <c r="B110" i="72"/>
  <c r="F110" i="72"/>
  <c r="I111" i="55"/>
  <c r="H111" i="55"/>
  <c r="J112" i="34"/>
  <c r="F110" i="57"/>
  <c r="B110" i="57"/>
  <c r="H105" i="99"/>
  <c r="I105" i="99"/>
  <c r="D35" i="32"/>
  <c r="E35" i="32"/>
  <c r="I108" i="64"/>
  <c r="H108" i="64"/>
  <c r="E114" i="19"/>
  <c r="D114" i="19"/>
  <c r="G113" i="19"/>
  <c r="I115" i="28"/>
  <c r="H115" i="28"/>
  <c r="F113" i="3"/>
  <c r="B113" i="3"/>
  <c r="B105" i="96"/>
  <c r="F105" i="96"/>
  <c r="H111" i="74"/>
  <c r="I111" i="74"/>
  <c r="B105" i="86"/>
  <c r="F105" i="86"/>
  <c r="F114" i="32"/>
  <c r="B114" i="32"/>
  <c r="D31" i="54"/>
  <c r="E31" i="54"/>
  <c r="E109" i="66"/>
  <c r="G108" i="66"/>
  <c r="D109" i="66"/>
  <c r="D33" i="39"/>
  <c r="E33" i="39"/>
  <c r="F112" i="55"/>
  <c r="B112" i="55"/>
  <c r="H110" i="45"/>
  <c r="I110" i="45"/>
  <c r="D36" i="30"/>
  <c r="E36" i="30"/>
  <c r="D26" i="87"/>
  <c r="E26" i="87"/>
  <c r="H109" i="57"/>
  <c r="I109" i="57"/>
  <c r="F105" i="90"/>
  <c r="B105" i="90"/>
  <c r="H25" i="90"/>
  <c r="F105" i="88"/>
  <c r="B105" i="88"/>
  <c r="B110" i="46"/>
  <c r="F110" i="46"/>
  <c r="F106" i="99"/>
  <c r="B106" i="99"/>
  <c r="B109" i="64"/>
  <c r="F109" i="64"/>
  <c r="I109" i="58"/>
  <c r="H109" i="58"/>
  <c r="F116" i="28"/>
  <c r="B116" i="28"/>
  <c r="F112" i="74"/>
  <c r="B112" i="74"/>
  <c r="G109" i="63"/>
  <c r="E110" i="63"/>
  <c r="D110" i="63"/>
  <c r="F113" i="21"/>
  <c r="B113" i="21"/>
  <c r="D114" i="34"/>
  <c r="G113" i="34"/>
  <c r="E114" i="34"/>
  <c r="B111" i="45"/>
  <c r="F111" i="45"/>
  <c r="G35" i="30"/>
  <c r="G119" i="35"/>
  <c r="E120" i="35"/>
  <c r="F120" i="35" s="1"/>
  <c r="B120" i="35"/>
  <c r="J114" i="23"/>
  <c r="H104" i="90"/>
  <c r="I104" i="90"/>
  <c r="B114" i="24"/>
  <c r="F114" i="24"/>
  <c r="I104" i="88"/>
  <c r="H104" i="88"/>
  <c r="H109" i="46"/>
  <c r="I109" i="46"/>
  <c r="J117" i="35"/>
  <c r="G34" i="32"/>
  <c r="I34" i="32" s="1"/>
  <c r="I114" i="69"/>
  <c r="J114" i="69" s="1"/>
  <c r="H114" i="69"/>
  <c r="G27" i="78"/>
  <c r="I27" i="78" s="1"/>
  <c r="I112" i="22"/>
  <c r="H112" i="22"/>
  <c r="F110" i="58"/>
  <c r="B110" i="58"/>
  <c r="H33" i="22"/>
  <c r="I33" i="22" s="1"/>
  <c r="D36" i="29"/>
  <c r="E36" i="29"/>
  <c r="F107" i="79"/>
  <c r="B107" i="79"/>
  <c r="H112" i="21"/>
  <c r="I112" i="21"/>
  <c r="F106" i="81"/>
  <c r="B106" i="81"/>
  <c r="F112" i="39"/>
  <c r="B112" i="39"/>
  <c r="B108" i="85"/>
  <c r="F108" i="85"/>
  <c r="H104" i="84"/>
  <c r="I104" i="84"/>
  <c r="I107" i="65"/>
  <c r="H107" i="65"/>
  <c r="H113" i="24"/>
  <c r="I113" i="24"/>
  <c r="I107" i="82"/>
  <c r="H107" i="82"/>
  <c r="H107" i="68"/>
  <c r="I107" i="68"/>
  <c r="F110" i="56"/>
  <c r="B110" i="56"/>
  <c r="F115" i="69"/>
  <c r="B115" i="69"/>
  <c r="F113" i="22"/>
  <c r="B113" i="22"/>
  <c r="B107" i="77"/>
  <c r="F107" i="77"/>
  <c r="H111" i="73"/>
  <c r="I111" i="73"/>
  <c r="G108" i="78"/>
  <c r="D109" i="78"/>
  <c r="E109" i="78"/>
  <c r="H106" i="79"/>
  <c r="I106" i="79"/>
  <c r="H105" i="81"/>
  <c r="I105" i="81"/>
  <c r="H111" i="39"/>
  <c r="I111" i="39"/>
  <c r="J111" i="39" s="1"/>
  <c r="I107" i="85"/>
  <c r="H107" i="85"/>
  <c r="B105" i="84"/>
  <c r="F105" i="84"/>
  <c r="H118" i="35"/>
  <c r="I118" i="35"/>
  <c r="I114" i="30"/>
  <c r="H114" i="30"/>
  <c r="B106" i="80"/>
  <c r="F106" i="80"/>
  <c r="B108" i="65"/>
  <c r="F108" i="65"/>
  <c r="D26" i="90"/>
  <c r="E26" i="90"/>
  <c r="F109" i="61"/>
  <c r="B109" i="61"/>
  <c r="F108" i="68"/>
  <c r="B108" i="68"/>
  <c r="H109" i="56"/>
  <c r="I109" i="56"/>
  <c r="H105" i="100"/>
  <c r="I105" i="100"/>
  <c r="D34" i="21"/>
  <c r="E34" i="21"/>
  <c r="I106" i="77"/>
  <c r="H106" i="77"/>
  <c r="F112" i="73"/>
  <c r="B112" i="73"/>
  <c r="F105" i="98"/>
  <c r="B105" i="98"/>
  <c r="E34" i="18"/>
  <c r="D34" i="18"/>
  <c r="I109" i="53"/>
  <c r="H109" i="53"/>
  <c r="F105" i="89"/>
  <c r="B105" i="89"/>
  <c r="B112" i="41"/>
  <c r="F112" i="41"/>
  <c r="F115" i="30"/>
  <c r="B115" i="30"/>
  <c r="F25" i="25"/>
  <c r="H25" i="25" s="1"/>
  <c r="B25" i="25"/>
  <c r="H105" i="80"/>
  <c r="I105" i="80"/>
  <c r="E27" i="88"/>
  <c r="D27" i="88"/>
  <c r="B108" i="82"/>
  <c r="F108" i="82"/>
  <c r="I109" i="54"/>
  <c r="H109" i="54"/>
  <c r="I108" i="61"/>
  <c r="H108" i="61"/>
  <c r="I115" i="20"/>
  <c r="H115" i="20"/>
  <c r="H33" i="21"/>
  <c r="I108" i="59"/>
  <c r="H108" i="59"/>
  <c r="H104" i="98"/>
  <c r="I104" i="98"/>
  <c r="H33" i="18"/>
  <c r="I33" i="18" s="1"/>
  <c r="B110" i="53"/>
  <c r="F110" i="53"/>
  <c r="I25" i="89"/>
  <c r="F106" i="83"/>
  <c r="B106" i="83"/>
  <c r="I104" i="89"/>
  <c r="H104" i="89"/>
  <c r="I111" i="41"/>
  <c r="H111" i="41"/>
  <c r="B109" i="75"/>
  <c r="F109" i="75"/>
  <c r="B115" i="27"/>
  <c r="F115" i="27"/>
  <c r="H26" i="88"/>
  <c r="I26" i="88" s="1"/>
  <c r="F110" i="54"/>
  <c r="B110" i="54"/>
  <c r="B116" i="20"/>
  <c r="F116" i="20"/>
  <c r="H113" i="71"/>
  <c r="I113" i="71"/>
  <c r="B106" i="100"/>
  <c r="F106" i="100"/>
  <c r="G33" i="21"/>
  <c r="H110" i="62"/>
  <c r="I110" i="62"/>
  <c r="D25" i="96"/>
  <c r="E25" i="96"/>
  <c r="G117" i="29"/>
  <c r="D118" i="29"/>
  <c r="E118" i="29"/>
  <c r="H104" i="91"/>
  <c r="I104" i="91"/>
  <c r="I104" i="92"/>
  <c r="H104" i="92"/>
  <c r="F109" i="59"/>
  <c r="B109" i="59"/>
  <c r="G30" i="54"/>
  <c r="I30" i="54" s="1"/>
  <c r="I106" i="76"/>
  <c r="H106" i="76"/>
  <c r="D26" i="89"/>
  <c r="E26" i="89"/>
  <c r="F113" i="18"/>
  <c r="B113" i="18"/>
  <c r="I105" i="83"/>
  <c r="H105" i="83"/>
  <c r="I109" i="72"/>
  <c r="H109" i="72"/>
  <c r="H35" i="30"/>
  <c r="I35" i="30" s="1"/>
  <c r="H108" i="75"/>
  <c r="I108" i="75"/>
  <c r="H114" i="27"/>
  <c r="I114" i="27"/>
  <c r="D26" i="13" l="1"/>
  <c r="E26" i="13" s="1"/>
  <c r="F26" i="13" s="1"/>
  <c r="D27" i="13" s="1"/>
  <c r="B25" i="13"/>
  <c r="G25" i="13"/>
  <c r="H25" i="13"/>
  <c r="F25" i="101"/>
  <c r="G25" i="101" s="1"/>
  <c r="B25" i="101"/>
  <c r="G35" i="69"/>
  <c r="I35" i="69" s="1"/>
  <c r="I105" i="101"/>
  <c r="H105" i="101"/>
  <c r="B106" i="101"/>
  <c r="F106" i="101"/>
  <c r="I24" i="97"/>
  <c r="J109" i="60"/>
  <c r="J107" i="82"/>
  <c r="J109" i="57"/>
  <c r="J115" i="28"/>
  <c r="J105" i="99"/>
  <c r="J115" i="17"/>
  <c r="J104" i="87"/>
  <c r="J105" i="95"/>
  <c r="J104" i="88"/>
  <c r="D106" i="25"/>
  <c r="G105" i="25"/>
  <c r="H26" i="92"/>
  <c r="I26" i="92" s="1"/>
  <c r="H26" i="91"/>
  <c r="I26" i="91" s="1"/>
  <c r="G26" i="84"/>
  <c r="I26" i="84" s="1"/>
  <c r="J105" i="83"/>
  <c r="H27" i="79"/>
  <c r="I27" i="79" s="1"/>
  <c r="G32" i="73"/>
  <c r="I32" i="73" s="1"/>
  <c r="G35" i="71"/>
  <c r="I35" i="71" s="1"/>
  <c r="J107" i="68"/>
  <c r="H30" i="53"/>
  <c r="I30" i="53" s="1"/>
  <c r="H30" i="46"/>
  <c r="J114" i="27"/>
  <c r="J113" i="24"/>
  <c r="J112" i="22"/>
  <c r="J112" i="18"/>
  <c r="J113" i="31"/>
  <c r="J104" i="25"/>
  <c r="H28" i="68"/>
  <c r="I28" i="68" s="1"/>
  <c r="G30" i="56"/>
  <c r="I30" i="56" s="1"/>
  <c r="H32" i="74"/>
  <c r="I32" i="74" s="1"/>
  <c r="E107" i="95"/>
  <c r="G106" i="95"/>
  <c r="D107" i="95"/>
  <c r="D106" i="87"/>
  <c r="G105" i="87"/>
  <c r="E106" i="87"/>
  <c r="J109" i="53"/>
  <c r="I34" i="35"/>
  <c r="H24" i="26"/>
  <c r="I25" i="33"/>
  <c r="I30" i="46"/>
  <c r="E30" i="63"/>
  <c r="D30" i="63"/>
  <c r="F28" i="77"/>
  <c r="G28" i="77" s="1"/>
  <c r="B28" i="77"/>
  <c r="F27" i="81"/>
  <c r="G27" i="81" s="1"/>
  <c r="B27" i="81"/>
  <c r="D31" i="58"/>
  <c r="E31" i="58"/>
  <c r="G31" i="45"/>
  <c r="D32" i="45"/>
  <c r="E32" i="45"/>
  <c r="D27" i="82"/>
  <c r="E27" i="82"/>
  <c r="D37" i="28"/>
  <c r="E37" i="28"/>
  <c r="D36" i="27"/>
  <c r="E36" i="27"/>
  <c r="D25" i="99"/>
  <c r="E25" i="99"/>
  <c r="H34" i="24"/>
  <c r="D35" i="24"/>
  <c r="E35" i="24"/>
  <c r="I111" i="42"/>
  <c r="H111" i="42"/>
  <c r="E36" i="35"/>
  <c r="F36" i="35" s="1"/>
  <c r="B36" i="35"/>
  <c r="G35" i="35"/>
  <c r="H35" i="35"/>
  <c r="D27" i="83"/>
  <c r="E27" i="83"/>
  <c r="B33" i="42"/>
  <c r="F33" i="42"/>
  <c r="G33" i="42" s="1"/>
  <c r="G34" i="34"/>
  <c r="I34" i="34" s="1"/>
  <c r="E35" i="34"/>
  <c r="D35" i="34"/>
  <c r="D29" i="67"/>
  <c r="E29" i="67"/>
  <c r="E35" i="31"/>
  <c r="D35" i="31"/>
  <c r="D29" i="66"/>
  <c r="E29" i="66"/>
  <c r="B25" i="98"/>
  <c r="F25" i="98"/>
  <c r="G25" i="98" s="1"/>
  <c r="D33" i="44"/>
  <c r="E33" i="44"/>
  <c r="F112" i="43"/>
  <c r="B112" i="43"/>
  <c r="E34" i="20"/>
  <c r="D34" i="20"/>
  <c r="E105" i="26"/>
  <c r="F105" i="26" s="1"/>
  <c r="B105" i="26"/>
  <c r="I105" i="97"/>
  <c r="H105" i="97"/>
  <c r="I33" i="21"/>
  <c r="H29" i="60"/>
  <c r="I29" i="60" s="1"/>
  <c r="D30" i="60"/>
  <c r="E30" i="60"/>
  <c r="B112" i="44"/>
  <c r="F112" i="44"/>
  <c r="G29" i="63"/>
  <c r="I29" i="63" s="1"/>
  <c r="E33" i="41"/>
  <c r="D33" i="41"/>
  <c r="F112" i="42"/>
  <c r="B112" i="42"/>
  <c r="F35" i="23"/>
  <c r="G35" i="23" s="1"/>
  <c r="B35" i="23"/>
  <c r="E27" i="92"/>
  <c r="D27" i="92"/>
  <c r="D31" i="53"/>
  <c r="E31" i="53"/>
  <c r="E36" i="69"/>
  <c r="D36" i="69"/>
  <c r="D28" i="79"/>
  <c r="E28" i="79"/>
  <c r="E27" i="84"/>
  <c r="D27" i="84"/>
  <c r="G26" i="82"/>
  <c r="I26" i="82" s="1"/>
  <c r="G33" i="3"/>
  <c r="I33" i="3" s="1"/>
  <c r="D34" i="3"/>
  <c r="E34" i="3"/>
  <c r="G36" i="28"/>
  <c r="I36" i="28" s="1"/>
  <c r="G35" i="27"/>
  <c r="I35" i="27" s="1"/>
  <c r="I111" i="43"/>
  <c r="H111" i="43"/>
  <c r="D31" i="57"/>
  <c r="E31" i="57"/>
  <c r="H24" i="99"/>
  <c r="H104" i="26"/>
  <c r="I104" i="26"/>
  <c r="D29" i="65"/>
  <c r="E29" i="65"/>
  <c r="H105" i="33"/>
  <c r="I105" i="33"/>
  <c r="B31" i="72"/>
  <c r="F31" i="72"/>
  <c r="H31" i="72" s="1"/>
  <c r="D31" i="46"/>
  <c r="E31" i="46"/>
  <c r="I111" i="44"/>
  <c r="H111" i="44"/>
  <c r="D29" i="68"/>
  <c r="E29" i="68"/>
  <c r="E31" i="56"/>
  <c r="D31" i="56"/>
  <c r="G34" i="24"/>
  <c r="H32" i="41"/>
  <c r="I32" i="41" s="1"/>
  <c r="E33" i="74"/>
  <c r="D33" i="74"/>
  <c r="H26" i="83"/>
  <c r="I26" i="83" s="1"/>
  <c r="B28" i="76"/>
  <c r="F28" i="76"/>
  <c r="H28" i="76" s="1"/>
  <c r="H30" i="58"/>
  <c r="I30" i="58" s="1"/>
  <c r="I26" i="85"/>
  <c r="H31" i="45"/>
  <c r="I31" i="45" s="1"/>
  <c r="H28" i="67"/>
  <c r="I28" i="67" s="1"/>
  <c r="H34" i="31"/>
  <c r="I34" i="31" s="1"/>
  <c r="H28" i="66"/>
  <c r="I28" i="66" s="1"/>
  <c r="E33" i="73"/>
  <c r="D33" i="73"/>
  <c r="B25" i="97"/>
  <c r="F25" i="97"/>
  <c r="G25" i="97" s="1"/>
  <c r="G32" i="44"/>
  <c r="I32" i="44" s="1"/>
  <c r="G24" i="95"/>
  <c r="I24" i="95" s="1"/>
  <c r="D25" i="95"/>
  <c r="E25" i="95"/>
  <c r="H30" i="57"/>
  <c r="I30" i="57" s="1"/>
  <c r="G33" i="20"/>
  <c r="I33" i="20" s="1"/>
  <c r="G24" i="99"/>
  <c r="F27" i="85"/>
  <c r="G27" i="85" s="1"/>
  <c r="B27" i="85"/>
  <c r="F106" i="97"/>
  <c r="B106" i="97"/>
  <c r="H28" i="65"/>
  <c r="I28" i="65" s="1"/>
  <c r="E106" i="33"/>
  <c r="F106" i="33" s="1"/>
  <c r="B106" i="33"/>
  <c r="J111" i="41"/>
  <c r="B27" i="86"/>
  <c r="F27" i="86"/>
  <c r="G27" i="86" s="1"/>
  <c r="E27" i="91"/>
  <c r="D27" i="91"/>
  <c r="G30" i="59"/>
  <c r="D31" i="59"/>
  <c r="E31" i="59"/>
  <c r="G33" i="17"/>
  <c r="E34" i="17"/>
  <c r="D34" i="17"/>
  <c r="H30" i="61"/>
  <c r="I30" i="61" s="1"/>
  <c r="F36" i="70"/>
  <c r="G36" i="70" s="1"/>
  <c r="B36" i="70"/>
  <c r="G24" i="26"/>
  <c r="B31" i="55"/>
  <c r="F31" i="55"/>
  <c r="H31" i="55" s="1"/>
  <c r="H33" i="17"/>
  <c r="B26" i="33"/>
  <c r="F26" i="33"/>
  <c r="H26" i="33" s="1"/>
  <c r="G34" i="19"/>
  <c r="I34" i="19" s="1"/>
  <c r="E35" i="19"/>
  <c r="D35" i="19"/>
  <c r="B27" i="80"/>
  <c r="F27" i="80"/>
  <c r="G27" i="80" s="1"/>
  <c r="D115" i="31"/>
  <c r="G114" i="31"/>
  <c r="E115" i="31"/>
  <c r="I106" i="13"/>
  <c r="H106" i="13"/>
  <c r="B30" i="64"/>
  <c r="F30" i="64"/>
  <c r="G30" i="64" s="1"/>
  <c r="E31" i="61"/>
  <c r="D31" i="61"/>
  <c r="F33" i="43"/>
  <c r="H33" i="43" s="1"/>
  <c r="B33" i="43"/>
  <c r="E25" i="26"/>
  <c r="F25" i="26" s="1"/>
  <c r="D26" i="26" s="1"/>
  <c r="B25" i="26"/>
  <c r="E36" i="71"/>
  <c r="D36" i="71"/>
  <c r="H30" i="59"/>
  <c r="E107" i="13"/>
  <c r="F107" i="13" s="1"/>
  <c r="B107" i="13"/>
  <c r="J107" i="65"/>
  <c r="E119" i="70"/>
  <c r="D119" i="70"/>
  <c r="G118" i="70"/>
  <c r="E117" i="17"/>
  <c r="D117" i="17"/>
  <c r="G116" i="17"/>
  <c r="J105" i="100"/>
  <c r="J112" i="21"/>
  <c r="J111" i="55"/>
  <c r="E111" i="60"/>
  <c r="G110" i="60"/>
  <c r="D111" i="60"/>
  <c r="J109" i="54"/>
  <c r="J117" i="70"/>
  <c r="J114" i="30"/>
  <c r="J104" i="89"/>
  <c r="J106" i="77"/>
  <c r="J107" i="85"/>
  <c r="J104" i="90"/>
  <c r="J104" i="86"/>
  <c r="I117" i="29"/>
  <c r="H117" i="29"/>
  <c r="D110" i="59"/>
  <c r="G109" i="59"/>
  <c r="E110" i="59"/>
  <c r="D117" i="20"/>
  <c r="G116" i="20"/>
  <c r="E117" i="20"/>
  <c r="F26" i="89"/>
  <c r="G26" i="89" s="1"/>
  <c r="B26" i="89"/>
  <c r="D110" i="75"/>
  <c r="E110" i="75"/>
  <c r="G109" i="75"/>
  <c r="J108" i="61"/>
  <c r="J104" i="91"/>
  <c r="J105" i="81"/>
  <c r="H108" i="78"/>
  <c r="I108" i="78"/>
  <c r="J111" i="73"/>
  <c r="G105" i="90"/>
  <c r="D106" i="90"/>
  <c r="E106" i="90"/>
  <c r="E113" i="55"/>
  <c r="G112" i="55"/>
  <c r="D113" i="55"/>
  <c r="J111" i="74"/>
  <c r="J113" i="32"/>
  <c r="G105" i="92"/>
  <c r="E106" i="92"/>
  <c r="D106" i="92"/>
  <c r="J112" i="3"/>
  <c r="F28" i="78"/>
  <c r="G28" i="78" s="1"/>
  <c r="B28" i="78"/>
  <c r="B30" i="62"/>
  <c r="F30" i="62"/>
  <c r="H30" i="62" s="1"/>
  <c r="H109" i="63"/>
  <c r="I109" i="63"/>
  <c r="D111" i="72"/>
  <c r="G110" i="72"/>
  <c r="E111" i="72"/>
  <c r="D112" i="62"/>
  <c r="G111" i="62"/>
  <c r="E112" i="62"/>
  <c r="B28" i="75"/>
  <c r="F28" i="75"/>
  <c r="H28" i="75" s="1"/>
  <c r="G113" i="18"/>
  <c r="D114" i="18"/>
  <c r="E114" i="18"/>
  <c r="G106" i="83"/>
  <c r="D107" i="83"/>
  <c r="E107" i="83"/>
  <c r="D109" i="82"/>
  <c r="G108" i="82"/>
  <c r="E109" i="82"/>
  <c r="G25" i="25"/>
  <c r="I25" i="25" s="1"/>
  <c r="B34" i="18"/>
  <c r="F34" i="18"/>
  <c r="G109" i="61"/>
  <c r="D110" i="61"/>
  <c r="E110" i="61"/>
  <c r="D107" i="81"/>
  <c r="G106" i="81"/>
  <c r="E107" i="81"/>
  <c r="J108" i="75"/>
  <c r="J106" i="76"/>
  <c r="J113" i="71"/>
  <c r="J115" i="20"/>
  <c r="D106" i="89"/>
  <c r="G105" i="89"/>
  <c r="E106" i="89"/>
  <c r="J118" i="35"/>
  <c r="J106" i="79"/>
  <c r="G113" i="22"/>
  <c r="D114" i="22"/>
  <c r="E114" i="22"/>
  <c r="B36" i="29"/>
  <c r="F36" i="29"/>
  <c r="D117" i="28"/>
  <c r="G116" i="28"/>
  <c r="E117" i="28"/>
  <c r="D111" i="46"/>
  <c r="G110" i="46"/>
  <c r="E111" i="46"/>
  <c r="B36" i="30"/>
  <c r="F36" i="30"/>
  <c r="H36" i="30" s="1"/>
  <c r="G105" i="96"/>
  <c r="D106" i="96"/>
  <c r="E106" i="96"/>
  <c r="H113" i="19"/>
  <c r="I113" i="19"/>
  <c r="J108" i="64"/>
  <c r="G110" i="54"/>
  <c r="D111" i="54"/>
  <c r="E111" i="54"/>
  <c r="B27" i="88"/>
  <c r="F27" i="88"/>
  <c r="H27" i="88" s="1"/>
  <c r="F118" i="29"/>
  <c r="B118" i="29"/>
  <c r="F26" i="90"/>
  <c r="H26" i="90" s="1"/>
  <c r="B26" i="90"/>
  <c r="G110" i="56"/>
  <c r="D111" i="56"/>
  <c r="E111" i="56"/>
  <c r="D109" i="85"/>
  <c r="E109" i="85"/>
  <c r="G108" i="85"/>
  <c r="D111" i="58"/>
  <c r="G110" i="58"/>
  <c r="E111" i="58"/>
  <c r="J109" i="46"/>
  <c r="H113" i="34"/>
  <c r="I113" i="34"/>
  <c r="J113" i="34" s="1"/>
  <c r="D113" i="74"/>
  <c r="G112" i="74"/>
  <c r="E113" i="74"/>
  <c r="D110" i="64"/>
  <c r="G109" i="64"/>
  <c r="E110" i="64"/>
  <c r="D107" i="99"/>
  <c r="G106" i="99"/>
  <c r="E107" i="99"/>
  <c r="J110" i="45"/>
  <c r="B31" i="54"/>
  <c r="F31" i="54"/>
  <c r="H31" i="54" s="1"/>
  <c r="F114" i="19"/>
  <c r="B114" i="19"/>
  <c r="G110" i="57"/>
  <c r="D111" i="57"/>
  <c r="E111" i="57"/>
  <c r="B116" i="23"/>
  <c r="F116" i="23"/>
  <c r="G105" i="91"/>
  <c r="D106" i="91"/>
  <c r="E106" i="91"/>
  <c r="J104" i="96"/>
  <c r="G106" i="100"/>
  <c r="E107" i="100"/>
  <c r="D107" i="100"/>
  <c r="G115" i="27"/>
  <c r="D116" i="27"/>
  <c r="E116" i="27"/>
  <c r="J104" i="98"/>
  <c r="D26" i="25"/>
  <c r="E26" i="25" s="1"/>
  <c r="G105" i="98"/>
  <c r="D106" i="98"/>
  <c r="E106" i="98"/>
  <c r="J109" i="56"/>
  <c r="D109" i="65"/>
  <c r="G108" i="65"/>
  <c r="E109" i="65"/>
  <c r="D106" i="84"/>
  <c r="G105" i="84"/>
  <c r="E106" i="84"/>
  <c r="J104" i="84"/>
  <c r="B114" i="34"/>
  <c r="F114" i="34"/>
  <c r="F26" i="87"/>
  <c r="G26" i="87" s="1"/>
  <c r="B26" i="87"/>
  <c r="F33" i="39"/>
  <c r="G33" i="39" s="1"/>
  <c r="B33" i="39"/>
  <c r="B35" i="32"/>
  <c r="F35" i="32"/>
  <c r="H35" i="32" s="1"/>
  <c r="I115" i="23"/>
  <c r="H115" i="23"/>
  <c r="D115" i="71"/>
  <c r="G114" i="71"/>
  <c r="E115" i="71"/>
  <c r="H110" i="67"/>
  <c r="I110" i="67"/>
  <c r="F34" i="21"/>
  <c r="G34" i="21" s="1"/>
  <c r="B34" i="21"/>
  <c r="D108" i="79"/>
  <c r="G107" i="79"/>
  <c r="E108" i="79"/>
  <c r="G105" i="88"/>
  <c r="D106" i="88"/>
  <c r="E106" i="88"/>
  <c r="B109" i="66"/>
  <c r="F109" i="66"/>
  <c r="D115" i="32"/>
  <c r="G114" i="32"/>
  <c r="E115" i="32"/>
  <c r="E121" i="35"/>
  <c r="F121" i="35" s="1"/>
  <c r="G120" i="35"/>
  <c r="B121" i="35"/>
  <c r="D114" i="21"/>
  <c r="G113" i="21"/>
  <c r="E114" i="21"/>
  <c r="J109" i="58"/>
  <c r="I25" i="90"/>
  <c r="H108" i="66"/>
  <c r="I108" i="66"/>
  <c r="D106" i="86"/>
  <c r="G105" i="86"/>
  <c r="E106" i="86"/>
  <c r="G113" i="3"/>
  <c r="D114" i="3"/>
  <c r="E114" i="3"/>
  <c r="G107" i="76"/>
  <c r="D108" i="76"/>
  <c r="E108" i="76"/>
  <c r="B111" i="67"/>
  <c r="F111" i="67"/>
  <c r="J109" i="72"/>
  <c r="F25" i="96"/>
  <c r="H25" i="96" s="1"/>
  <c r="B25" i="96"/>
  <c r="G115" i="30"/>
  <c r="D116" i="30"/>
  <c r="E116" i="30"/>
  <c r="G106" i="80"/>
  <c r="D107" i="80"/>
  <c r="E107" i="80"/>
  <c r="D116" i="69"/>
  <c r="G115" i="69"/>
  <c r="E116" i="69"/>
  <c r="J104" i="92"/>
  <c r="J110" i="62"/>
  <c r="G110" i="53"/>
  <c r="D111" i="53"/>
  <c r="E111" i="53"/>
  <c r="J108" i="59"/>
  <c r="J105" i="80"/>
  <c r="D113" i="41"/>
  <c r="G112" i="41"/>
  <c r="E113" i="41"/>
  <c r="G112" i="73"/>
  <c r="D113" i="73"/>
  <c r="E113" i="73"/>
  <c r="G108" i="68"/>
  <c r="D109" i="68"/>
  <c r="E109" i="68"/>
  <c r="B109" i="78"/>
  <c r="F109" i="78"/>
  <c r="G107" i="77"/>
  <c r="D108" i="77"/>
  <c r="E108" i="77"/>
  <c r="G112" i="39"/>
  <c r="D113" i="39"/>
  <c r="E113" i="39"/>
  <c r="G114" i="24"/>
  <c r="D115" i="24"/>
  <c r="E115" i="24"/>
  <c r="H119" i="35"/>
  <c r="I119" i="35"/>
  <c r="J119" i="35" s="1"/>
  <c r="D112" i="45"/>
  <c r="G111" i="45"/>
  <c r="E112" i="45"/>
  <c r="B110" i="63"/>
  <c r="F110" i="63"/>
  <c r="F34" i="22"/>
  <c r="H34" i="22" s="1"/>
  <c r="B34" i="22"/>
  <c r="B25" i="100"/>
  <c r="F25" i="100"/>
  <c r="G25" i="100" s="1"/>
  <c r="I30" i="59" l="1"/>
  <c r="I24" i="26"/>
  <c r="E27" i="13"/>
  <c r="F27" i="13" s="1"/>
  <c r="B27" i="13"/>
  <c r="I25" i="13"/>
  <c r="B26" i="13"/>
  <c r="G26" i="13"/>
  <c r="H26" i="13"/>
  <c r="I26" i="13" s="1"/>
  <c r="H25" i="101"/>
  <c r="I25" i="101" s="1"/>
  <c r="E26" i="101"/>
  <c r="D26" i="101"/>
  <c r="G106" i="101"/>
  <c r="D107" i="101"/>
  <c r="E107" i="101"/>
  <c r="J105" i="101"/>
  <c r="I33" i="17"/>
  <c r="I105" i="25"/>
  <c r="H105" i="25"/>
  <c r="E106" i="25"/>
  <c r="F106" i="25" s="1"/>
  <c r="B106" i="25"/>
  <c r="H27" i="86"/>
  <c r="I27" i="86" s="1"/>
  <c r="J108" i="78"/>
  <c r="G28" i="76"/>
  <c r="I28" i="76" s="1"/>
  <c r="H36" i="70"/>
  <c r="G30" i="62"/>
  <c r="I30" i="62" s="1"/>
  <c r="G31" i="54"/>
  <c r="I31" i="54" s="1"/>
  <c r="G33" i="43"/>
  <c r="I33" i="43" s="1"/>
  <c r="F107" i="95"/>
  <c r="B107" i="95"/>
  <c r="G25" i="26"/>
  <c r="J111" i="44"/>
  <c r="I106" i="95"/>
  <c r="H106" i="95"/>
  <c r="J105" i="33"/>
  <c r="J104" i="26"/>
  <c r="I105" i="87"/>
  <c r="H105" i="87"/>
  <c r="I35" i="35"/>
  <c r="B106" i="87"/>
  <c r="F106" i="87"/>
  <c r="G106" i="33"/>
  <c r="D107" i="33"/>
  <c r="E107" i="33" s="1"/>
  <c r="H26" i="87"/>
  <c r="I26" i="87" s="1"/>
  <c r="H25" i="26"/>
  <c r="F33" i="74"/>
  <c r="H33" i="74" s="1"/>
  <c r="B33" i="74"/>
  <c r="F31" i="56"/>
  <c r="H31" i="56" s="1"/>
  <c r="B31" i="56"/>
  <c r="F27" i="84"/>
  <c r="H27" i="84" s="1"/>
  <c r="B27" i="84"/>
  <c r="F36" i="69"/>
  <c r="G36" i="69" s="1"/>
  <c r="B36" i="69"/>
  <c r="F27" i="92"/>
  <c r="G27" i="92" s="1"/>
  <c r="B27" i="92"/>
  <c r="F33" i="44"/>
  <c r="H33" i="44" s="1"/>
  <c r="H25" i="98"/>
  <c r="D26" i="98"/>
  <c r="E26" i="98"/>
  <c r="H33" i="42"/>
  <c r="I33" i="42" s="1"/>
  <c r="I34" i="24"/>
  <c r="B25" i="99"/>
  <c r="F25" i="99"/>
  <c r="H33" i="39"/>
  <c r="I33" i="39" s="1"/>
  <c r="E28" i="85"/>
  <c r="D28" i="85"/>
  <c r="F33" i="73"/>
  <c r="G33" i="73" s="1"/>
  <c r="B33" i="73"/>
  <c r="E29" i="76"/>
  <c r="D29" i="76"/>
  <c r="G31" i="72"/>
  <c r="I31" i="72" s="1"/>
  <c r="D32" i="72"/>
  <c r="E32" i="72"/>
  <c r="I24" i="99"/>
  <c r="J111" i="43"/>
  <c r="B34" i="3"/>
  <c r="F34" i="3"/>
  <c r="H34" i="3" s="1"/>
  <c r="F30" i="60"/>
  <c r="G30" i="60" s="1"/>
  <c r="B30" i="60"/>
  <c r="F29" i="66"/>
  <c r="B29" i="66"/>
  <c r="J111" i="42"/>
  <c r="B37" i="28"/>
  <c r="F37" i="28"/>
  <c r="G37" i="28" s="1"/>
  <c r="F31" i="58"/>
  <c r="G31" i="58" s="1"/>
  <c r="B31" i="58"/>
  <c r="D28" i="81"/>
  <c r="E28" i="81"/>
  <c r="E29" i="77"/>
  <c r="D29" i="77"/>
  <c r="D107" i="97"/>
  <c r="G106" i="97"/>
  <c r="E107" i="97"/>
  <c r="H27" i="85"/>
  <c r="I27" i="85" s="1"/>
  <c r="B29" i="65"/>
  <c r="F29" i="65"/>
  <c r="G112" i="42"/>
  <c r="E113" i="42"/>
  <c r="D113" i="42"/>
  <c r="G112" i="44"/>
  <c r="D113" i="44"/>
  <c r="E113" i="44"/>
  <c r="J105" i="97"/>
  <c r="F34" i="20"/>
  <c r="H34" i="20" s="1"/>
  <c r="B34" i="20"/>
  <c r="E113" i="43"/>
  <c r="G112" i="43"/>
  <c r="D113" i="43"/>
  <c r="B29" i="67"/>
  <c r="F29" i="67"/>
  <c r="H29" i="67" s="1"/>
  <c r="B32" i="45"/>
  <c r="F32" i="45"/>
  <c r="H27" i="81"/>
  <c r="I27" i="81" s="1"/>
  <c r="H28" i="77"/>
  <c r="I28" i="77" s="1"/>
  <c r="F25" i="95"/>
  <c r="G25" i="95" s="1"/>
  <c r="B25" i="95"/>
  <c r="H25" i="97"/>
  <c r="I25" i="97" s="1"/>
  <c r="D26" i="97"/>
  <c r="E26" i="97"/>
  <c r="B29" i="68"/>
  <c r="F29" i="68"/>
  <c r="H29" i="68" s="1"/>
  <c r="B31" i="46"/>
  <c r="F31" i="46"/>
  <c r="H31" i="46" s="1"/>
  <c r="F31" i="57"/>
  <c r="G31" i="57" s="1"/>
  <c r="B31" i="57"/>
  <c r="B28" i="79"/>
  <c r="F28" i="79"/>
  <c r="H28" i="79" s="1"/>
  <c r="B31" i="53"/>
  <c r="F31" i="53"/>
  <c r="H35" i="23"/>
  <c r="I35" i="23" s="1"/>
  <c r="D36" i="23"/>
  <c r="E36" i="23"/>
  <c r="F33" i="41"/>
  <c r="H33" i="41" s="1"/>
  <c r="B33" i="41"/>
  <c r="G105" i="26"/>
  <c r="D106" i="26"/>
  <c r="I25" i="98"/>
  <c r="F35" i="31"/>
  <c r="H35" i="31" s="1"/>
  <c r="B35" i="31"/>
  <c r="B35" i="34"/>
  <c r="F35" i="34"/>
  <c r="H35" i="34" s="1"/>
  <c r="D34" i="42"/>
  <c r="E34" i="42"/>
  <c r="F27" i="83"/>
  <c r="H27" i="83" s="1"/>
  <c r="B27" i="83"/>
  <c r="G36" i="35"/>
  <c r="B37" i="35"/>
  <c r="H36" i="35"/>
  <c r="E37" i="35"/>
  <c r="F37" i="35" s="1"/>
  <c r="F35" i="24"/>
  <c r="G35" i="24" s="1"/>
  <c r="B35" i="24"/>
  <c r="F36" i="27"/>
  <c r="G36" i="27" s="1"/>
  <c r="B36" i="27"/>
  <c r="F27" i="82"/>
  <c r="G27" i="82" s="1"/>
  <c r="B27" i="82"/>
  <c r="F30" i="63"/>
  <c r="H30" i="63" s="1"/>
  <c r="B30" i="63"/>
  <c r="D108" i="13"/>
  <c r="B108" i="13" s="1"/>
  <c r="G107" i="13"/>
  <c r="G34" i="22"/>
  <c r="I34" i="22" s="1"/>
  <c r="F115" i="31"/>
  <c r="B115" i="31"/>
  <c r="F35" i="19"/>
  <c r="G35" i="19" s="1"/>
  <c r="B35" i="19"/>
  <c r="I36" i="70"/>
  <c r="C43" i="17"/>
  <c r="B34" i="17"/>
  <c r="F34" i="17"/>
  <c r="H34" i="17" s="1"/>
  <c r="D28" i="86"/>
  <c r="E28" i="86"/>
  <c r="H25" i="100"/>
  <c r="I25" i="100" s="1"/>
  <c r="G25" i="96"/>
  <c r="I25" i="96" s="1"/>
  <c r="H34" i="21"/>
  <c r="I34" i="21" s="1"/>
  <c r="G35" i="32"/>
  <c r="I35" i="32" s="1"/>
  <c r="B36" i="71"/>
  <c r="F36" i="71"/>
  <c r="H36" i="71" s="1"/>
  <c r="J106" i="13"/>
  <c r="G31" i="55"/>
  <c r="I31" i="55" s="1"/>
  <c r="E26" i="26"/>
  <c r="F26" i="26" s="1"/>
  <c r="B26" i="26"/>
  <c r="D34" i="43"/>
  <c r="E34" i="43"/>
  <c r="H30" i="64"/>
  <c r="I30" i="64" s="1"/>
  <c r="D31" i="64"/>
  <c r="E31" i="64"/>
  <c r="G26" i="33"/>
  <c r="I26" i="33" s="1"/>
  <c r="D27" i="33"/>
  <c r="E27" i="33" s="1"/>
  <c r="F31" i="59"/>
  <c r="H31" i="59" s="1"/>
  <c r="B31" i="59"/>
  <c r="B31" i="61"/>
  <c r="F31" i="61"/>
  <c r="H31" i="61" s="1"/>
  <c r="H114" i="31"/>
  <c r="I114" i="31"/>
  <c r="J114" i="31" s="1"/>
  <c r="H27" i="80"/>
  <c r="I27" i="80" s="1"/>
  <c r="D28" i="80"/>
  <c r="E28" i="80"/>
  <c r="D32" i="55"/>
  <c r="E32" i="55"/>
  <c r="D37" i="70"/>
  <c r="E37" i="70"/>
  <c r="F27" i="91"/>
  <c r="H27" i="91" s="1"/>
  <c r="B27" i="91"/>
  <c r="F119" i="70"/>
  <c r="B119" i="70"/>
  <c r="I116" i="17"/>
  <c r="H116" i="17"/>
  <c r="J113" i="19"/>
  <c r="F111" i="60"/>
  <c r="B111" i="60"/>
  <c r="F117" i="17"/>
  <c r="B117" i="17"/>
  <c r="H110" i="60"/>
  <c r="I110" i="60"/>
  <c r="J110" i="60" s="1"/>
  <c r="J108" i="66"/>
  <c r="H118" i="70"/>
  <c r="I118" i="70"/>
  <c r="J118" i="70" s="1"/>
  <c r="F108" i="76"/>
  <c r="B108" i="76"/>
  <c r="E111" i="63"/>
  <c r="G110" i="63"/>
  <c r="D111" i="63"/>
  <c r="I107" i="76"/>
  <c r="H107" i="76"/>
  <c r="H114" i="24"/>
  <c r="I114" i="24"/>
  <c r="J114" i="24" s="1"/>
  <c r="D110" i="78"/>
  <c r="G109" i="78"/>
  <c r="E110" i="78"/>
  <c r="H115" i="69"/>
  <c r="I115" i="69"/>
  <c r="J115" i="69" s="1"/>
  <c r="B114" i="21"/>
  <c r="F114" i="21"/>
  <c r="J110" i="67"/>
  <c r="D27" i="87"/>
  <c r="E27" i="87"/>
  <c r="F106" i="84"/>
  <c r="B106" i="84"/>
  <c r="H115" i="27"/>
  <c r="I115" i="27"/>
  <c r="I109" i="64"/>
  <c r="H109" i="64"/>
  <c r="D27" i="90"/>
  <c r="E27" i="90"/>
  <c r="I105" i="96"/>
  <c r="H105" i="96"/>
  <c r="F117" i="28"/>
  <c r="B117" i="28"/>
  <c r="F114" i="22"/>
  <c r="B114" i="22"/>
  <c r="F106" i="89"/>
  <c r="B106" i="89"/>
  <c r="F110" i="61"/>
  <c r="B110" i="61"/>
  <c r="I108" i="82"/>
  <c r="H108" i="82"/>
  <c r="I111" i="62"/>
  <c r="H111" i="62"/>
  <c r="F110" i="75"/>
  <c r="B110" i="75"/>
  <c r="H26" i="89"/>
  <c r="I26" i="89" s="1"/>
  <c r="J117" i="29"/>
  <c r="F113" i="73"/>
  <c r="B113" i="73"/>
  <c r="B107" i="100"/>
  <c r="F107" i="100"/>
  <c r="F106" i="91"/>
  <c r="B106" i="91"/>
  <c r="B110" i="64"/>
  <c r="F110" i="64"/>
  <c r="H113" i="22"/>
  <c r="I113" i="22"/>
  <c r="I109" i="61"/>
  <c r="H109" i="61"/>
  <c r="F109" i="82"/>
  <c r="B109" i="82"/>
  <c r="F114" i="18"/>
  <c r="B114" i="18"/>
  <c r="B112" i="62"/>
  <c r="F112" i="62"/>
  <c r="H105" i="92"/>
  <c r="I105" i="92"/>
  <c r="F113" i="55"/>
  <c r="B113" i="55"/>
  <c r="H111" i="45"/>
  <c r="I111" i="45"/>
  <c r="F114" i="3"/>
  <c r="B114" i="3"/>
  <c r="H108" i="65"/>
  <c r="I108" i="65"/>
  <c r="I105" i="91"/>
  <c r="H105" i="91"/>
  <c r="E115" i="19"/>
  <c r="G114" i="19"/>
  <c r="D115" i="19"/>
  <c r="H110" i="58"/>
  <c r="I110" i="58"/>
  <c r="D119" i="29"/>
  <c r="G118" i="29"/>
  <c r="E119" i="29"/>
  <c r="H110" i="46"/>
  <c r="I110" i="46"/>
  <c r="J110" i="46" s="1"/>
  <c r="I106" i="81"/>
  <c r="H106" i="81"/>
  <c r="D35" i="18"/>
  <c r="E35" i="18"/>
  <c r="I113" i="18"/>
  <c r="H113" i="18"/>
  <c r="H112" i="55"/>
  <c r="I112" i="55"/>
  <c r="J112" i="55" s="1"/>
  <c r="H116" i="20"/>
  <c r="I116" i="20"/>
  <c r="F116" i="69"/>
  <c r="B116" i="69"/>
  <c r="I112" i="73"/>
  <c r="H112" i="73"/>
  <c r="I120" i="35"/>
  <c r="H120" i="35"/>
  <c r="B112" i="45"/>
  <c r="F112" i="45"/>
  <c r="H113" i="3"/>
  <c r="I113" i="3"/>
  <c r="J113" i="3" s="1"/>
  <c r="B122" i="35"/>
  <c r="G121" i="35"/>
  <c r="E122" i="35"/>
  <c r="F122" i="35" s="1"/>
  <c r="B106" i="88"/>
  <c r="F106" i="88"/>
  <c r="I107" i="79"/>
  <c r="H107" i="79"/>
  <c r="D35" i="21"/>
  <c r="E35" i="21"/>
  <c r="I114" i="71"/>
  <c r="J114" i="71" s="1"/>
  <c r="H114" i="71"/>
  <c r="G114" i="34"/>
  <c r="D115" i="34"/>
  <c r="E115" i="34"/>
  <c r="B109" i="65"/>
  <c r="F109" i="65"/>
  <c r="I106" i="100"/>
  <c r="H106" i="100"/>
  <c r="G116" i="23"/>
  <c r="E117" i="23"/>
  <c r="D117" i="23"/>
  <c r="F111" i="58"/>
  <c r="B111" i="58"/>
  <c r="B111" i="46"/>
  <c r="F111" i="46"/>
  <c r="D37" i="29"/>
  <c r="E37" i="29"/>
  <c r="B107" i="81"/>
  <c r="F107" i="81"/>
  <c r="F107" i="83"/>
  <c r="B107" i="83"/>
  <c r="H110" i="72"/>
  <c r="I110" i="72"/>
  <c r="F117" i="20"/>
  <c r="B117" i="20"/>
  <c r="H107" i="77"/>
  <c r="I107" i="77"/>
  <c r="D35" i="22"/>
  <c r="E35" i="22"/>
  <c r="B113" i="39"/>
  <c r="F113" i="39"/>
  <c r="B109" i="68"/>
  <c r="F109" i="68"/>
  <c r="H112" i="41"/>
  <c r="I112" i="41"/>
  <c r="F111" i="53"/>
  <c r="B111" i="53"/>
  <c r="H114" i="32"/>
  <c r="I114" i="32"/>
  <c r="I105" i="88"/>
  <c r="H105" i="88"/>
  <c r="B108" i="79"/>
  <c r="F108" i="79"/>
  <c r="F115" i="71"/>
  <c r="B115" i="71"/>
  <c r="J115" i="23"/>
  <c r="D34" i="39"/>
  <c r="E34" i="39"/>
  <c r="D32" i="54"/>
  <c r="E32" i="54"/>
  <c r="H112" i="74"/>
  <c r="I112" i="74"/>
  <c r="I108" i="85"/>
  <c r="H108" i="85"/>
  <c r="F111" i="56"/>
  <c r="B111" i="56"/>
  <c r="G27" i="88"/>
  <c r="I27" i="88" s="1"/>
  <c r="H36" i="29"/>
  <c r="H34" i="18"/>
  <c r="H106" i="83"/>
  <c r="I106" i="83"/>
  <c r="J106" i="83" s="1"/>
  <c r="E29" i="75"/>
  <c r="D29" i="75"/>
  <c r="B111" i="72"/>
  <c r="F111" i="72"/>
  <c r="D29" i="78"/>
  <c r="E29" i="78"/>
  <c r="F108" i="77"/>
  <c r="B108" i="77"/>
  <c r="F116" i="30"/>
  <c r="B116" i="30"/>
  <c r="I115" i="30"/>
  <c r="H115" i="30"/>
  <c r="D26" i="100"/>
  <c r="E26" i="100"/>
  <c r="I112" i="39"/>
  <c r="H112" i="39"/>
  <c r="I108" i="68"/>
  <c r="H108" i="68"/>
  <c r="B113" i="41"/>
  <c r="F113" i="41"/>
  <c r="H110" i="53"/>
  <c r="I110" i="53"/>
  <c r="B107" i="80"/>
  <c r="F107" i="80"/>
  <c r="D112" i="67"/>
  <c r="G111" i="67"/>
  <c r="E112" i="67"/>
  <c r="H105" i="86"/>
  <c r="I105" i="86"/>
  <c r="F115" i="32"/>
  <c r="B115" i="32"/>
  <c r="B26" i="25"/>
  <c r="F26" i="25"/>
  <c r="G26" i="25" s="1"/>
  <c r="I106" i="99"/>
  <c r="H106" i="99"/>
  <c r="B113" i="74"/>
  <c r="F113" i="74"/>
  <c r="I110" i="56"/>
  <c r="H110" i="56"/>
  <c r="G26" i="90"/>
  <c r="I26" i="90" s="1"/>
  <c r="F111" i="54"/>
  <c r="B111" i="54"/>
  <c r="G36" i="29"/>
  <c r="G34" i="18"/>
  <c r="G28" i="75"/>
  <c r="I28" i="75" s="1"/>
  <c r="J109" i="63"/>
  <c r="H28" i="78"/>
  <c r="I28" i="78" s="1"/>
  <c r="B106" i="90"/>
  <c r="F106" i="90"/>
  <c r="H109" i="59"/>
  <c r="I109" i="59"/>
  <c r="F106" i="86"/>
  <c r="B106" i="86"/>
  <c r="G109" i="66"/>
  <c r="D110" i="66"/>
  <c r="E110" i="66"/>
  <c r="B106" i="98"/>
  <c r="F106" i="98"/>
  <c r="B111" i="57"/>
  <c r="F111" i="57"/>
  <c r="F107" i="99"/>
  <c r="B107" i="99"/>
  <c r="B109" i="85"/>
  <c r="F109" i="85"/>
  <c r="E28" i="88"/>
  <c r="D28" i="88"/>
  <c r="I110" i="54"/>
  <c r="H110" i="54"/>
  <c r="D37" i="30"/>
  <c r="E37" i="30"/>
  <c r="I105" i="90"/>
  <c r="H105" i="90"/>
  <c r="H109" i="75"/>
  <c r="I109" i="75"/>
  <c r="F110" i="59"/>
  <c r="B110" i="59"/>
  <c r="H106" i="80"/>
  <c r="I106" i="80"/>
  <c r="B115" i="24"/>
  <c r="F115" i="24"/>
  <c r="D26" i="96"/>
  <c r="E26" i="96"/>
  <c r="I113" i="21"/>
  <c r="H113" i="21"/>
  <c r="D36" i="32"/>
  <c r="E36" i="32"/>
  <c r="H105" i="84"/>
  <c r="I105" i="84"/>
  <c r="H105" i="98"/>
  <c r="I105" i="98"/>
  <c r="F116" i="27"/>
  <c r="B116" i="27"/>
  <c r="H110" i="57"/>
  <c r="I110" i="57"/>
  <c r="F106" i="96"/>
  <c r="B106" i="96"/>
  <c r="G36" i="30"/>
  <c r="I36" i="30" s="1"/>
  <c r="H116" i="28"/>
  <c r="I116" i="28"/>
  <c r="J116" i="28" s="1"/>
  <c r="I105" i="89"/>
  <c r="H105" i="89"/>
  <c r="D31" i="62"/>
  <c r="E31" i="62"/>
  <c r="B106" i="92"/>
  <c r="F106" i="92"/>
  <c r="E27" i="89"/>
  <c r="D27" i="89"/>
  <c r="G33" i="74" l="1"/>
  <c r="G27" i="13"/>
  <c r="D28" i="13"/>
  <c r="H27" i="13"/>
  <c r="I27" i="13" s="1"/>
  <c r="F26" i="101"/>
  <c r="H26" i="101" s="1"/>
  <c r="B26" i="101"/>
  <c r="B107" i="101"/>
  <c r="F107" i="101"/>
  <c r="H106" i="101"/>
  <c r="I106" i="101"/>
  <c r="J106" i="101" s="1"/>
  <c r="H35" i="19"/>
  <c r="I35" i="19" s="1"/>
  <c r="J116" i="20"/>
  <c r="G106" i="25"/>
  <c r="D107" i="25"/>
  <c r="B107" i="25" s="1"/>
  <c r="J105" i="25"/>
  <c r="J109" i="75"/>
  <c r="I33" i="74"/>
  <c r="J110" i="58"/>
  <c r="H31" i="57"/>
  <c r="I31" i="57" s="1"/>
  <c r="J114" i="32"/>
  <c r="G35" i="31"/>
  <c r="I35" i="31" s="1"/>
  <c r="G34" i="20"/>
  <c r="I34" i="20" s="1"/>
  <c r="H26" i="26"/>
  <c r="G26" i="26"/>
  <c r="G31" i="59"/>
  <c r="I31" i="59" s="1"/>
  <c r="H27" i="82"/>
  <c r="I27" i="82" s="1"/>
  <c r="G33" i="41"/>
  <c r="I33" i="41" s="1"/>
  <c r="G29" i="68"/>
  <c r="I29" i="68" s="1"/>
  <c r="H25" i="95"/>
  <c r="I25" i="95" s="1"/>
  <c r="D107" i="87"/>
  <c r="G106" i="87"/>
  <c r="E107" i="87"/>
  <c r="J105" i="87"/>
  <c r="H35" i="24"/>
  <c r="I35" i="24" s="1"/>
  <c r="G34" i="3"/>
  <c r="I34" i="3" s="1"/>
  <c r="J106" i="95"/>
  <c r="G107" i="95"/>
  <c r="D108" i="95"/>
  <c r="E108" i="95"/>
  <c r="I36" i="35"/>
  <c r="I25" i="26"/>
  <c r="E108" i="13"/>
  <c r="F108" i="13" s="1"/>
  <c r="H37" i="35"/>
  <c r="B38" i="35"/>
  <c r="G37" i="35"/>
  <c r="E38" i="35"/>
  <c r="F38" i="35" s="1"/>
  <c r="E36" i="31"/>
  <c r="D36" i="31"/>
  <c r="G31" i="53"/>
  <c r="E32" i="53"/>
  <c r="D32" i="53"/>
  <c r="E29" i="79"/>
  <c r="D29" i="79"/>
  <c r="D32" i="57"/>
  <c r="E32" i="57"/>
  <c r="H32" i="45"/>
  <c r="E33" i="45"/>
  <c r="D33" i="45"/>
  <c r="E30" i="67"/>
  <c r="D30" i="67"/>
  <c r="E35" i="20"/>
  <c r="D35" i="20"/>
  <c r="H112" i="44"/>
  <c r="I112" i="44"/>
  <c r="D30" i="65"/>
  <c r="E30" i="65"/>
  <c r="G29" i="65"/>
  <c r="H29" i="65"/>
  <c r="I106" i="97"/>
  <c r="H106" i="97"/>
  <c r="H31" i="58"/>
  <c r="I31" i="58" s="1"/>
  <c r="E32" i="58"/>
  <c r="D32" i="58"/>
  <c r="D30" i="66"/>
  <c r="E30" i="66"/>
  <c r="D26" i="99"/>
  <c r="E26" i="99"/>
  <c r="H36" i="69"/>
  <c r="I36" i="69" s="1"/>
  <c r="D37" i="69"/>
  <c r="E37" i="69"/>
  <c r="E28" i="84"/>
  <c r="D28" i="84"/>
  <c r="I106" i="33"/>
  <c r="H106" i="33"/>
  <c r="J105" i="98"/>
  <c r="J105" i="92"/>
  <c r="B34" i="42"/>
  <c r="F34" i="42"/>
  <c r="F36" i="23"/>
  <c r="G36" i="23" s="1"/>
  <c r="B36" i="23"/>
  <c r="B113" i="42"/>
  <c r="F113" i="42"/>
  <c r="F107" i="97"/>
  <c r="B107" i="97"/>
  <c r="B28" i="81"/>
  <c r="F28" i="81"/>
  <c r="H28" i="81" s="1"/>
  <c r="H37" i="28"/>
  <c r="I37" i="28" s="1"/>
  <c r="E38" i="28"/>
  <c r="D38" i="28"/>
  <c r="G29" i="66"/>
  <c r="F29" i="76"/>
  <c r="H29" i="76" s="1"/>
  <c r="B29" i="76"/>
  <c r="B26" i="98"/>
  <c r="F26" i="98"/>
  <c r="G26" i="98" s="1"/>
  <c r="E34" i="44"/>
  <c r="D34" i="44"/>
  <c r="D28" i="92"/>
  <c r="E28" i="92"/>
  <c r="G27" i="84"/>
  <c r="I27" i="84" s="1"/>
  <c r="D37" i="27"/>
  <c r="E37" i="27"/>
  <c r="D28" i="83"/>
  <c r="E28" i="83"/>
  <c r="E106" i="26"/>
  <c r="F106" i="26" s="1"/>
  <c r="B106" i="26"/>
  <c r="F26" i="97"/>
  <c r="G26" i="97" s="1"/>
  <c r="B26" i="97"/>
  <c r="F113" i="43"/>
  <c r="B113" i="43"/>
  <c r="F29" i="77"/>
  <c r="G29" i="77" s="1"/>
  <c r="B29" i="77"/>
  <c r="E35" i="3"/>
  <c r="D35" i="3"/>
  <c r="D34" i="73"/>
  <c r="E34" i="73"/>
  <c r="G25" i="99"/>
  <c r="G30" i="63"/>
  <c r="I30" i="63" s="1"/>
  <c r="D31" i="63"/>
  <c r="E31" i="63"/>
  <c r="E28" i="82"/>
  <c r="D28" i="82"/>
  <c r="H36" i="27"/>
  <c r="I36" i="27" s="1"/>
  <c r="E36" i="24"/>
  <c r="D36" i="24"/>
  <c r="G27" i="83"/>
  <c r="I27" i="83" s="1"/>
  <c r="G35" i="34"/>
  <c r="I35" i="34" s="1"/>
  <c r="E36" i="34"/>
  <c r="D36" i="34"/>
  <c r="I105" i="26"/>
  <c r="H105" i="26"/>
  <c r="E34" i="41"/>
  <c r="D34" i="41"/>
  <c r="H31" i="53"/>
  <c r="G28" i="79"/>
  <c r="I28" i="79" s="1"/>
  <c r="G31" i="46"/>
  <c r="I31" i="46" s="1"/>
  <c r="D32" i="46"/>
  <c r="E32" i="46"/>
  <c r="D30" i="68"/>
  <c r="E30" i="68"/>
  <c r="E26" i="95"/>
  <c r="D26" i="95"/>
  <c r="G32" i="45"/>
  <c r="G29" i="67"/>
  <c r="I29" i="67" s="1"/>
  <c r="I112" i="43"/>
  <c r="H112" i="43"/>
  <c r="F113" i="44"/>
  <c r="B113" i="44"/>
  <c r="H112" i="42"/>
  <c r="I112" i="42"/>
  <c r="H29" i="66"/>
  <c r="H30" i="60"/>
  <c r="I30" i="60" s="1"/>
  <c r="E31" i="60"/>
  <c r="D31" i="60"/>
  <c r="B32" i="72"/>
  <c r="F32" i="72"/>
  <c r="H32" i="72" s="1"/>
  <c r="H33" i="73"/>
  <c r="I33" i="73" s="1"/>
  <c r="B28" i="85"/>
  <c r="F28" i="85"/>
  <c r="G28" i="85" s="1"/>
  <c r="H25" i="99"/>
  <c r="G33" i="44"/>
  <c r="I33" i="44" s="1"/>
  <c r="H27" i="92"/>
  <c r="I27" i="92" s="1"/>
  <c r="G31" i="56"/>
  <c r="I31" i="56" s="1"/>
  <c r="D32" i="56"/>
  <c r="E32" i="56"/>
  <c r="D34" i="74"/>
  <c r="E34" i="74"/>
  <c r="B107" i="33"/>
  <c r="F107" i="33"/>
  <c r="D28" i="91"/>
  <c r="E28" i="91"/>
  <c r="B37" i="70"/>
  <c r="F37" i="70"/>
  <c r="H37" i="70" s="1"/>
  <c r="B31" i="64"/>
  <c r="F31" i="64"/>
  <c r="H31" i="64" s="1"/>
  <c r="E37" i="71"/>
  <c r="D37" i="71"/>
  <c r="G34" i="17"/>
  <c r="D35" i="17"/>
  <c r="E35" i="17"/>
  <c r="D116" i="31"/>
  <c r="G115" i="31"/>
  <c r="E116" i="31"/>
  <c r="I107" i="13"/>
  <c r="H107" i="13"/>
  <c r="F28" i="86"/>
  <c r="H28" i="86" s="1"/>
  <c r="B28" i="86"/>
  <c r="H26" i="25"/>
  <c r="I26" i="25" s="1"/>
  <c r="G27" i="91"/>
  <c r="I27" i="91" s="1"/>
  <c r="D32" i="59"/>
  <c r="E32" i="59"/>
  <c r="B27" i="33"/>
  <c r="F27" i="33"/>
  <c r="H27" i="33" s="1"/>
  <c r="F34" i="43"/>
  <c r="B34" i="43"/>
  <c r="E32" i="61"/>
  <c r="D32" i="61"/>
  <c r="I34" i="17"/>
  <c r="J105" i="86"/>
  <c r="F32" i="55"/>
  <c r="B32" i="55"/>
  <c r="F28" i="80"/>
  <c r="G28" i="80" s="1"/>
  <c r="B28" i="80"/>
  <c r="G31" i="61"/>
  <c r="I31" i="61" s="1"/>
  <c r="D27" i="26"/>
  <c r="G36" i="71"/>
  <c r="I36" i="71" s="1"/>
  <c r="D36" i="19"/>
  <c r="E36" i="19"/>
  <c r="G111" i="60"/>
  <c r="D112" i="60"/>
  <c r="E112" i="60"/>
  <c r="G117" i="17"/>
  <c r="E118" i="17"/>
  <c r="D118" i="17"/>
  <c r="J106" i="100"/>
  <c r="J110" i="54"/>
  <c r="J110" i="56"/>
  <c r="J108" i="68"/>
  <c r="J107" i="79"/>
  <c r="J105" i="96"/>
  <c r="J116" i="17"/>
  <c r="G119" i="70"/>
  <c r="D120" i="70"/>
  <c r="E120" i="70"/>
  <c r="J107" i="76"/>
  <c r="J105" i="89"/>
  <c r="J113" i="18"/>
  <c r="J115" i="30"/>
  <c r="J105" i="91"/>
  <c r="J105" i="90"/>
  <c r="J108" i="65"/>
  <c r="J113" i="22"/>
  <c r="G107" i="80"/>
  <c r="D108" i="80"/>
  <c r="E108" i="80"/>
  <c r="B36" i="32"/>
  <c r="F36" i="32"/>
  <c r="H36" i="32" s="1"/>
  <c r="J113" i="21"/>
  <c r="G115" i="24"/>
  <c r="D116" i="24"/>
  <c r="E116" i="24"/>
  <c r="B28" i="88"/>
  <c r="F28" i="88"/>
  <c r="D112" i="57"/>
  <c r="G111" i="57"/>
  <c r="E112" i="57"/>
  <c r="G106" i="86"/>
  <c r="D107" i="86"/>
  <c r="E107" i="86"/>
  <c r="J112" i="39"/>
  <c r="D117" i="30"/>
  <c r="G116" i="30"/>
  <c r="E117" i="30"/>
  <c r="D112" i="72"/>
  <c r="G111" i="72"/>
  <c r="E112" i="72"/>
  <c r="I36" i="29"/>
  <c r="F32" i="54"/>
  <c r="B32" i="54"/>
  <c r="D109" i="79"/>
  <c r="G108" i="79"/>
  <c r="E109" i="79"/>
  <c r="J112" i="41"/>
  <c r="F35" i="22"/>
  <c r="G35" i="22" s="1"/>
  <c r="B35" i="22"/>
  <c r="J110" i="72"/>
  <c r="B37" i="29"/>
  <c r="F37" i="29"/>
  <c r="G37" i="29" s="1"/>
  <c r="D107" i="88"/>
  <c r="G106" i="88"/>
  <c r="E107" i="88"/>
  <c r="J112" i="73"/>
  <c r="D115" i="3"/>
  <c r="G114" i="3"/>
  <c r="E115" i="3"/>
  <c r="J115" i="27"/>
  <c r="H109" i="78"/>
  <c r="I109" i="78"/>
  <c r="J109" i="78" s="1"/>
  <c r="H110" i="63"/>
  <c r="I110" i="63"/>
  <c r="G107" i="99"/>
  <c r="D108" i="99"/>
  <c r="E108" i="99"/>
  <c r="D107" i="92"/>
  <c r="E107" i="92"/>
  <c r="G106" i="92"/>
  <c r="G110" i="59"/>
  <c r="D111" i="59"/>
  <c r="E111" i="59"/>
  <c r="J109" i="59"/>
  <c r="D27" i="25"/>
  <c r="J110" i="53"/>
  <c r="J107" i="77"/>
  <c r="G111" i="46"/>
  <c r="D112" i="46"/>
  <c r="E112" i="46"/>
  <c r="G112" i="45"/>
  <c r="D113" i="45"/>
  <c r="E113" i="45"/>
  <c r="F35" i="18"/>
  <c r="H35" i="18" s="1"/>
  <c r="B35" i="18"/>
  <c r="J111" i="45"/>
  <c r="D115" i="18"/>
  <c r="G114" i="18"/>
  <c r="E115" i="18"/>
  <c r="D107" i="91"/>
  <c r="G106" i="91"/>
  <c r="E107" i="91"/>
  <c r="D107" i="89"/>
  <c r="G106" i="89"/>
  <c r="E107" i="89"/>
  <c r="B110" i="78"/>
  <c r="F110" i="78"/>
  <c r="F34" i="39"/>
  <c r="H34" i="39" s="1"/>
  <c r="B34" i="39"/>
  <c r="G109" i="68"/>
  <c r="D110" i="68"/>
  <c r="E110" i="68"/>
  <c r="B117" i="23"/>
  <c r="F117" i="23"/>
  <c r="D110" i="65"/>
  <c r="G109" i="65"/>
  <c r="E110" i="65"/>
  <c r="B123" i="35"/>
  <c r="G122" i="35"/>
  <c r="E123" i="35"/>
  <c r="F123" i="35" s="1"/>
  <c r="D117" i="69"/>
  <c r="G116" i="69"/>
  <c r="E117" i="69"/>
  <c r="G113" i="55"/>
  <c r="D114" i="55"/>
  <c r="E114" i="55"/>
  <c r="G107" i="100"/>
  <c r="D108" i="100"/>
  <c r="E108" i="100"/>
  <c r="E111" i="75"/>
  <c r="D111" i="75"/>
  <c r="G110" i="75"/>
  <c r="G116" i="27"/>
  <c r="D117" i="27"/>
  <c r="E117" i="27"/>
  <c r="G111" i="56"/>
  <c r="D112" i="56"/>
  <c r="E112" i="56"/>
  <c r="D107" i="98"/>
  <c r="G106" i="98"/>
  <c r="E107" i="98"/>
  <c r="D114" i="41"/>
  <c r="G113" i="41"/>
  <c r="E114" i="41"/>
  <c r="B26" i="100"/>
  <c r="F26" i="100"/>
  <c r="G26" i="100" s="1"/>
  <c r="J105" i="88"/>
  <c r="H121" i="35"/>
  <c r="I121" i="35"/>
  <c r="J121" i="35" s="1"/>
  <c r="J106" i="81"/>
  <c r="D110" i="82"/>
  <c r="G109" i="82"/>
  <c r="E110" i="82"/>
  <c r="J111" i="62"/>
  <c r="G114" i="22"/>
  <c r="D115" i="22"/>
  <c r="E115" i="22"/>
  <c r="D107" i="84"/>
  <c r="G106" i="84"/>
  <c r="E107" i="84"/>
  <c r="G115" i="32"/>
  <c r="D116" i="32"/>
  <c r="E116" i="32"/>
  <c r="G108" i="77"/>
  <c r="D109" i="77"/>
  <c r="E109" i="77"/>
  <c r="F31" i="62"/>
  <c r="H31" i="62" s="1"/>
  <c r="B31" i="62"/>
  <c r="J110" i="57"/>
  <c r="J105" i="84"/>
  <c r="F26" i="96"/>
  <c r="B26" i="96"/>
  <c r="E110" i="85"/>
  <c r="G109" i="85"/>
  <c r="D110" i="85"/>
  <c r="J108" i="85"/>
  <c r="D118" i="20"/>
  <c r="G117" i="20"/>
  <c r="E118" i="20"/>
  <c r="G107" i="83"/>
  <c r="D108" i="83"/>
  <c r="E108" i="83"/>
  <c r="D112" i="58"/>
  <c r="G111" i="58"/>
  <c r="E112" i="58"/>
  <c r="H116" i="23"/>
  <c r="I116" i="23"/>
  <c r="B35" i="21"/>
  <c r="F35" i="21"/>
  <c r="H35" i="21" s="1"/>
  <c r="B27" i="90"/>
  <c r="F27" i="90"/>
  <c r="H27" i="90" s="1"/>
  <c r="B29" i="75"/>
  <c r="F29" i="75"/>
  <c r="G29" i="75" s="1"/>
  <c r="B27" i="89"/>
  <c r="F27" i="89"/>
  <c r="G27" i="89" s="1"/>
  <c r="B37" i="30"/>
  <c r="F37" i="30"/>
  <c r="H37" i="30" s="1"/>
  <c r="F110" i="66"/>
  <c r="B110" i="66"/>
  <c r="J106" i="99"/>
  <c r="H111" i="67"/>
  <c r="I111" i="67"/>
  <c r="J112" i="74"/>
  <c r="D116" i="71"/>
  <c r="G115" i="71"/>
  <c r="E116" i="71"/>
  <c r="G113" i="39"/>
  <c r="D114" i="39"/>
  <c r="E114" i="39"/>
  <c r="G107" i="81"/>
  <c r="D108" i="81"/>
  <c r="E108" i="81"/>
  <c r="H118" i="29"/>
  <c r="I118" i="29"/>
  <c r="F115" i="19"/>
  <c r="B115" i="19"/>
  <c r="J109" i="61"/>
  <c r="J108" i="82"/>
  <c r="D118" i="28"/>
  <c r="G117" i="28"/>
  <c r="E118" i="28"/>
  <c r="B27" i="87"/>
  <c r="F27" i="87"/>
  <c r="G27" i="87" s="1"/>
  <c r="D115" i="21"/>
  <c r="G114" i="21"/>
  <c r="E115" i="21"/>
  <c r="G113" i="74"/>
  <c r="D114" i="74"/>
  <c r="E114" i="74"/>
  <c r="D107" i="96"/>
  <c r="G106" i="96"/>
  <c r="E107" i="96"/>
  <c r="J106" i="80"/>
  <c r="H109" i="66"/>
  <c r="I109" i="66"/>
  <c r="D107" i="90"/>
  <c r="G106" i="90"/>
  <c r="E107" i="90"/>
  <c r="D112" i="54"/>
  <c r="G111" i="54"/>
  <c r="E112" i="54"/>
  <c r="F112" i="67"/>
  <c r="B112" i="67"/>
  <c r="I34" i="18"/>
  <c r="F115" i="34"/>
  <c r="B115" i="34"/>
  <c r="J120" i="35"/>
  <c r="F119" i="29"/>
  <c r="B119" i="29"/>
  <c r="H114" i="19"/>
  <c r="I114" i="19"/>
  <c r="E113" i="62"/>
  <c r="D113" i="62"/>
  <c r="G112" i="62"/>
  <c r="G110" i="64"/>
  <c r="D111" i="64"/>
  <c r="E111" i="64"/>
  <c r="G113" i="73"/>
  <c r="D114" i="73"/>
  <c r="E114" i="73"/>
  <c r="J109" i="64"/>
  <c r="D109" i="76"/>
  <c r="G108" i="76"/>
  <c r="E109" i="76"/>
  <c r="F29" i="78"/>
  <c r="G29" i="78" s="1"/>
  <c r="B29" i="78"/>
  <c r="G111" i="53"/>
  <c r="D112" i="53"/>
  <c r="E112" i="53"/>
  <c r="I114" i="34"/>
  <c r="H114" i="34"/>
  <c r="D111" i="61"/>
  <c r="G110" i="61"/>
  <c r="E111" i="61"/>
  <c r="B111" i="63"/>
  <c r="F111" i="63"/>
  <c r="I25" i="99" l="1"/>
  <c r="I26" i="26"/>
  <c r="E28" i="13"/>
  <c r="F28" i="13" s="1"/>
  <c r="H28" i="13" s="1"/>
  <c r="B28" i="13"/>
  <c r="G26" i="101"/>
  <c r="I26" i="101" s="1"/>
  <c r="D27" i="101"/>
  <c r="E27" i="101"/>
  <c r="I32" i="45"/>
  <c r="G107" i="101"/>
  <c r="D108" i="101"/>
  <c r="E108" i="101"/>
  <c r="I31" i="53"/>
  <c r="J114" i="19"/>
  <c r="G29" i="76"/>
  <c r="H106" i="25"/>
  <c r="I106" i="25"/>
  <c r="J106" i="25" s="1"/>
  <c r="E107" i="25"/>
  <c r="F107" i="25" s="1"/>
  <c r="H26" i="97"/>
  <c r="J111" i="67"/>
  <c r="H35" i="22"/>
  <c r="I35" i="22" s="1"/>
  <c r="H27" i="89"/>
  <c r="I27" i="89" s="1"/>
  <c r="I29" i="76"/>
  <c r="G37" i="70"/>
  <c r="I37" i="70" s="1"/>
  <c r="J112" i="43"/>
  <c r="B108" i="95"/>
  <c r="F108" i="95"/>
  <c r="H106" i="87"/>
  <c r="I106" i="87"/>
  <c r="J106" i="87" s="1"/>
  <c r="G35" i="18"/>
  <c r="I35" i="18" s="1"/>
  <c r="I107" i="95"/>
  <c r="H107" i="95"/>
  <c r="F107" i="87"/>
  <c r="B107" i="87"/>
  <c r="H29" i="77"/>
  <c r="I29" i="77" s="1"/>
  <c r="J106" i="33"/>
  <c r="I29" i="65"/>
  <c r="J112" i="44"/>
  <c r="D107" i="26"/>
  <c r="B107" i="26" s="1"/>
  <c r="G106" i="26"/>
  <c r="G31" i="62"/>
  <c r="I31" i="62" s="1"/>
  <c r="H37" i="29"/>
  <c r="I37" i="29" s="1"/>
  <c r="G107" i="33"/>
  <c r="D108" i="33"/>
  <c r="B108" i="33" s="1"/>
  <c r="E114" i="44"/>
  <c r="G113" i="44"/>
  <c r="D114" i="44"/>
  <c r="F30" i="68"/>
  <c r="H30" i="68" s="1"/>
  <c r="B30" i="68"/>
  <c r="B31" i="63"/>
  <c r="F31" i="63"/>
  <c r="H31" i="63" s="1"/>
  <c r="B37" i="27"/>
  <c r="F37" i="27"/>
  <c r="H37" i="27" s="1"/>
  <c r="B38" i="28"/>
  <c r="F38" i="28"/>
  <c r="E108" i="97"/>
  <c r="D108" i="97"/>
  <c r="G107" i="97"/>
  <c r="G34" i="42"/>
  <c r="D35" i="42"/>
  <c r="E35" i="42"/>
  <c r="F28" i="84"/>
  <c r="H28" i="84" s="1"/>
  <c r="B28" i="84"/>
  <c r="F30" i="67"/>
  <c r="H30" i="67" s="1"/>
  <c r="B30" i="67"/>
  <c r="B29" i="79"/>
  <c r="F29" i="79"/>
  <c r="H29" i="79" s="1"/>
  <c r="F32" i="56"/>
  <c r="B32" i="56"/>
  <c r="B31" i="60"/>
  <c r="F31" i="60"/>
  <c r="H31" i="60" s="1"/>
  <c r="J112" i="42"/>
  <c r="B26" i="95"/>
  <c r="F26" i="95"/>
  <c r="G26" i="95" s="1"/>
  <c r="J105" i="26"/>
  <c r="B28" i="82"/>
  <c r="F28" i="82"/>
  <c r="H28" i="82" s="1"/>
  <c r="B34" i="73"/>
  <c r="F34" i="73"/>
  <c r="H34" i="73" s="1"/>
  <c r="E114" i="43"/>
  <c r="D114" i="43"/>
  <c r="G113" i="43"/>
  <c r="F28" i="92"/>
  <c r="G28" i="92" s="1"/>
  <c r="B28" i="92"/>
  <c r="H26" i="98"/>
  <c r="I26" i="98" s="1"/>
  <c r="E27" i="98"/>
  <c r="D27" i="98"/>
  <c r="G28" i="81"/>
  <c r="I28" i="81" s="1"/>
  <c r="E114" i="42"/>
  <c r="G113" i="42"/>
  <c r="D114" i="42"/>
  <c r="H34" i="42"/>
  <c r="B36" i="31"/>
  <c r="F36" i="31"/>
  <c r="D109" i="13"/>
  <c r="G108" i="13"/>
  <c r="G31" i="64"/>
  <c r="I31" i="64" s="1"/>
  <c r="F32" i="46"/>
  <c r="B32" i="46"/>
  <c r="B34" i="41"/>
  <c r="F34" i="41"/>
  <c r="H34" i="41" s="1"/>
  <c r="B36" i="34"/>
  <c r="F36" i="34"/>
  <c r="G36" i="34" s="1"/>
  <c r="F36" i="24"/>
  <c r="G36" i="24" s="1"/>
  <c r="B36" i="24"/>
  <c r="B35" i="3"/>
  <c r="F35" i="3"/>
  <c r="G35" i="3" s="1"/>
  <c r="E27" i="97"/>
  <c r="D27" i="97"/>
  <c r="F28" i="83"/>
  <c r="B28" i="83"/>
  <c r="B34" i="44"/>
  <c r="F34" i="44"/>
  <c r="H34" i="44" s="1"/>
  <c r="E30" i="76"/>
  <c r="D30" i="76"/>
  <c r="H36" i="23"/>
  <c r="I36" i="23" s="1"/>
  <c r="D37" i="23"/>
  <c r="E37" i="23"/>
  <c r="F30" i="66"/>
  <c r="G30" i="66" s="1"/>
  <c r="B30" i="66"/>
  <c r="B35" i="20"/>
  <c r="F35" i="20"/>
  <c r="B33" i="45"/>
  <c r="F33" i="45"/>
  <c r="G33" i="45" s="1"/>
  <c r="F32" i="53"/>
  <c r="B32" i="53"/>
  <c r="I37" i="35"/>
  <c r="H29" i="75"/>
  <c r="I29" i="75" s="1"/>
  <c r="J107" i="13"/>
  <c r="F34" i="74"/>
  <c r="H34" i="74" s="1"/>
  <c r="B34" i="74"/>
  <c r="H28" i="85"/>
  <c r="I28" i="85" s="1"/>
  <c r="D29" i="85"/>
  <c r="E29" i="85"/>
  <c r="G32" i="72"/>
  <c r="I32" i="72" s="1"/>
  <c r="E33" i="72"/>
  <c r="D33" i="72"/>
  <c r="E30" i="77"/>
  <c r="D30" i="77"/>
  <c r="I26" i="97"/>
  <c r="I29" i="66"/>
  <c r="D29" i="81"/>
  <c r="E29" i="81"/>
  <c r="F37" i="69"/>
  <c r="H37" i="69" s="1"/>
  <c r="B37" i="69"/>
  <c r="B26" i="99"/>
  <c r="F26" i="99"/>
  <c r="G26" i="99" s="1"/>
  <c r="B32" i="58"/>
  <c r="F32" i="58"/>
  <c r="H32" i="58" s="1"/>
  <c r="J106" i="97"/>
  <c r="F30" i="65"/>
  <c r="H30" i="65" s="1"/>
  <c r="B30" i="65"/>
  <c r="F32" i="57"/>
  <c r="G32" i="57" s="1"/>
  <c r="B32" i="57"/>
  <c r="E39" i="35"/>
  <c r="F39" i="35" s="1"/>
  <c r="G38" i="35"/>
  <c r="H38" i="35"/>
  <c r="B39" i="35"/>
  <c r="G27" i="90"/>
  <c r="G34" i="39"/>
  <c r="B27" i="26"/>
  <c r="D29" i="80"/>
  <c r="E29" i="80"/>
  <c r="E33" i="55"/>
  <c r="D33" i="55"/>
  <c r="E35" i="43"/>
  <c r="D35" i="43"/>
  <c r="G27" i="33"/>
  <c r="D28" i="33"/>
  <c r="E28" i="33" s="1"/>
  <c r="F28" i="33" s="1"/>
  <c r="D29" i="33" s="1"/>
  <c r="F32" i="59"/>
  <c r="G32" i="59" s="1"/>
  <c r="B32" i="59"/>
  <c r="F28" i="91"/>
  <c r="B28" i="91"/>
  <c r="H26" i="100"/>
  <c r="E27" i="26"/>
  <c r="F27" i="26" s="1"/>
  <c r="H32" i="55"/>
  <c r="H34" i="43"/>
  <c r="G28" i="86"/>
  <c r="I28" i="86" s="1"/>
  <c r="D29" i="86"/>
  <c r="E29" i="86"/>
  <c r="I115" i="31"/>
  <c r="H115" i="31"/>
  <c r="F35" i="17"/>
  <c r="G35" i="17" s="1"/>
  <c r="C44" i="17"/>
  <c r="B35" i="17"/>
  <c r="F37" i="71"/>
  <c r="G37" i="71" s="1"/>
  <c r="B37" i="71"/>
  <c r="G37" i="30"/>
  <c r="I37" i="30" s="1"/>
  <c r="F36" i="19"/>
  <c r="G36" i="19" s="1"/>
  <c r="B36" i="19"/>
  <c r="H28" i="80"/>
  <c r="I28" i="80" s="1"/>
  <c r="G32" i="55"/>
  <c r="B32" i="61"/>
  <c r="F32" i="61"/>
  <c r="G32" i="61" s="1"/>
  <c r="G34" i="43"/>
  <c r="B116" i="31"/>
  <c r="F116" i="31"/>
  <c r="D32" i="64"/>
  <c r="E32" i="64"/>
  <c r="D38" i="70"/>
  <c r="E38" i="70"/>
  <c r="H111" i="60"/>
  <c r="I111" i="60"/>
  <c r="J111" i="60" s="1"/>
  <c r="F118" i="17"/>
  <c r="B118" i="17"/>
  <c r="F120" i="70"/>
  <c r="B120" i="70"/>
  <c r="I117" i="17"/>
  <c r="H117" i="17"/>
  <c r="F112" i="60"/>
  <c r="B112" i="60"/>
  <c r="H119" i="70"/>
  <c r="I119" i="70"/>
  <c r="F112" i="53"/>
  <c r="B112" i="53"/>
  <c r="H113" i="73"/>
  <c r="I113" i="73"/>
  <c r="E120" i="29"/>
  <c r="G119" i="29"/>
  <c r="D120" i="29"/>
  <c r="G115" i="34"/>
  <c r="D116" i="34"/>
  <c r="E116" i="34"/>
  <c r="H106" i="90"/>
  <c r="I106" i="90"/>
  <c r="I106" i="96"/>
  <c r="H106" i="96"/>
  <c r="B116" i="71"/>
  <c r="F116" i="71"/>
  <c r="F108" i="83"/>
  <c r="B108" i="83"/>
  <c r="B116" i="32"/>
  <c r="F116" i="32"/>
  <c r="I107" i="100"/>
  <c r="H107" i="100"/>
  <c r="B117" i="69"/>
  <c r="F117" i="69"/>
  <c r="H114" i="18"/>
  <c r="I114" i="18"/>
  <c r="H111" i="46"/>
  <c r="I111" i="46"/>
  <c r="B27" i="25"/>
  <c r="H111" i="53"/>
  <c r="I111" i="53"/>
  <c r="E30" i="78"/>
  <c r="D30" i="78"/>
  <c r="F107" i="90"/>
  <c r="B107" i="90"/>
  <c r="B107" i="96"/>
  <c r="F107" i="96"/>
  <c r="H117" i="28"/>
  <c r="I117" i="28"/>
  <c r="G115" i="19"/>
  <c r="E116" i="19"/>
  <c r="D116" i="19"/>
  <c r="G110" i="66"/>
  <c r="E111" i="66"/>
  <c r="D111" i="66"/>
  <c r="I27" i="90"/>
  <c r="H111" i="58"/>
  <c r="I111" i="58"/>
  <c r="I107" i="83"/>
  <c r="H107" i="83"/>
  <c r="D27" i="96"/>
  <c r="E27" i="96"/>
  <c r="H115" i="32"/>
  <c r="I115" i="32"/>
  <c r="J115" i="32" s="1"/>
  <c r="I109" i="82"/>
  <c r="H109" i="82"/>
  <c r="I26" i="100"/>
  <c r="B117" i="27"/>
  <c r="F117" i="27"/>
  <c r="G123" i="35"/>
  <c r="B124" i="35"/>
  <c r="E124" i="35"/>
  <c r="F124" i="35" s="1"/>
  <c r="H106" i="91"/>
  <c r="I106" i="91"/>
  <c r="B115" i="18"/>
  <c r="F115" i="18"/>
  <c r="H108" i="79"/>
  <c r="I108" i="79"/>
  <c r="H111" i="57"/>
  <c r="I111" i="57"/>
  <c r="F116" i="24"/>
  <c r="B116" i="24"/>
  <c r="H108" i="76"/>
  <c r="I108" i="76"/>
  <c r="B111" i="64"/>
  <c r="F111" i="64"/>
  <c r="G112" i="67"/>
  <c r="D113" i="67"/>
  <c r="E113" i="67"/>
  <c r="J109" i="66"/>
  <c r="I114" i="21"/>
  <c r="H114" i="21"/>
  <c r="F118" i="28"/>
  <c r="B118" i="28"/>
  <c r="J118" i="29"/>
  <c r="F114" i="39"/>
  <c r="B114" i="39"/>
  <c r="E30" i="75"/>
  <c r="D30" i="75"/>
  <c r="F112" i="58"/>
  <c r="B112" i="58"/>
  <c r="I106" i="84"/>
  <c r="H106" i="84"/>
  <c r="B110" i="82"/>
  <c r="F110" i="82"/>
  <c r="I106" i="98"/>
  <c r="H106" i="98"/>
  <c r="H116" i="27"/>
  <c r="I116" i="27"/>
  <c r="J116" i="27" s="1"/>
  <c r="F114" i="55"/>
  <c r="B114" i="55"/>
  <c r="H122" i="35"/>
  <c r="I122" i="35"/>
  <c r="B110" i="68"/>
  <c r="F110" i="68"/>
  <c r="H106" i="89"/>
  <c r="I106" i="89"/>
  <c r="B107" i="91"/>
  <c r="F107" i="91"/>
  <c r="I106" i="88"/>
  <c r="H106" i="88"/>
  <c r="F109" i="79"/>
  <c r="B109" i="79"/>
  <c r="F112" i="57"/>
  <c r="B112" i="57"/>
  <c r="I115" i="24"/>
  <c r="H115" i="24"/>
  <c r="B109" i="76"/>
  <c r="F109" i="76"/>
  <c r="H110" i="64"/>
  <c r="I110" i="64"/>
  <c r="B115" i="21"/>
  <c r="F115" i="21"/>
  <c r="B108" i="81"/>
  <c r="F108" i="81"/>
  <c r="H113" i="39"/>
  <c r="I113" i="39"/>
  <c r="J113" i="39" s="1"/>
  <c r="D36" i="21"/>
  <c r="E36" i="21"/>
  <c r="I117" i="20"/>
  <c r="H117" i="20"/>
  <c r="B110" i="85"/>
  <c r="F110" i="85"/>
  <c r="B107" i="84"/>
  <c r="F107" i="84"/>
  <c r="H113" i="41"/>
  <c r="I113" i="41"/>
  <c r="B107" i="98"/>
  <c r="F107" i="98"/>
  <c r="H110" i="75"/>
  <c r="I110" i="75"/>
  <c r="H113" i="55"/>
  <c r="I113" i="55"/>
  <c r="J113" i="55" s="1"/>
  <c r="H109" i="68"/>
  <c r="I109" i="68"/>
  <c r="B107" i="89"/>
  <c r="F107" i="89"/>
  <c r="F107" i="88"/>
  <c r="B107" i="88"/>
  <c r="I111" i="72"/>
  <c r="H111" i="72"/>
  <c r="D29" i="88"/>
  <c r="E29" i="88"/>
  <c r="J114" i="34"/>
  <c r="I112" i="62"/>
  <c r="H112" i="62"/>
  <c r="B114" i="74"/>
  <c r="F114" i="74"/>
  <c r="H107" i="81"/>
  <c r="I107" i="81"/>
  <c r="E28" i="89"/>
  <c r="D28" i="89"/>
  <c r="F118" i="20"/>
  <c r="B118" i="20"/>
  <c r="H109" i="85"/>
  <c r="I109" i="85"/>
  <c r="F114" i="41"/>
  <c r="B114" i="41"/>
  <c r="B111" i="75"/>
  <c r="F111" i="75"/>
  <c r="F113" i="45"/>
  <c r="B113" i="45"/>
  <c r="H106" i="92"/>
  <c r="I106" i="92"/>
  <c r="B108" i="99"/>
  <c r="F108" i="99"/>
  <c r="E33" i="54"/>
  <c r="D33" i="54"/>
  <c r="B112" i="72"/>
  <c r="F112" i="72"/>
  <c r="G28" i="88"/>
  <c r="F113" i="62"/>
  <c r="B113" i="62"/>
  <c r="I111" i="54"/>
  <c r="H111" i="54"/>
  <c r="I113" i="74"/>
  <c r="H113" i="74"/>
  <c r="D28" i="87"/>
  <c r="E28" i="87"/>
  <c r="G35" i="21"/>
  <c r="I35" i="21" s="1"/>
  <c r="F109" i="77"/>
  <c r="B109" i="77"/>
  <c r="F115" i="22"/>
  <c r="B115" i="22"/>
  <c r="F112" i="56"/>
  <c r="B112" i="56"/>
  <c r="H109" i="65"/>
  <c r="I109" i="65"/>
  <c r="I34" i="39"/>
  <c r="D111" i="78"/>
  <c r="E111" i="78"/>
  <c r="G110" i="78"/>
  <c r="I112" i="45"/>
  <c r="H112" i="45"/>
  <c r="B111" i="59"/>
  <c r="F111" i="59"/>
  <c r="H107" i="99"/>
  <c r="I107" i="99"/>
  <c r="D38" i="29"/>
  <c r="E38" i="29"/>
  <c r="D36" i="22"/>
  <c r="E36" i="22"/>
  <c r="G32" i="54"/>
  <c r="H28" i="88"/>
  <c r="D37" i="32"/>
  <c r="E37" i="32"/>
  <c r="B108" i="80"/>
  <c r="F108" i="80"/>
  <c r="I110" i="61"/>
  <c r="H110" i="61"/>
  <c r="F112" i="54"/>
  <c r="B112" i="54"/>
  <c r="J116" i="23"/>
  <c r="H26" i="96"/>
  <c r="I108" i="77"/>
  <c r="H108" i="77"/>
  <c r="I114" i="22"/>
  <c r="J114" i="22" s="1"/>
  <c r="H114" i="22"/>
  <c r="H111" i="56"/>
  <c r="I111" i="56"/>
  <c r="B110" i="65"/>
  <c r="F110" i="65"/>
  <c r="D35" i="39"/>
  <c r="E35" i="39"/>
  <c r="E36" i="18"/>
  <c r="D36" i="18"/>
  <c r="H110" i="59"/>
  <c r="I110" i="59"/>
  <c r="B107" i="92"/>
  <c r="F107" i="92"/>
  <c r="J110" i="63"/>
  <c r="H114" i="3"/>
  <c r="I114" i="3"/>
  <c r="H32" i="54"/>
  <c r="H116" i="30"/>
  <c r="I116" i="30"/>
  <c r="B107" i="86"/>
  <c r="F107" i="86"/>
  <c r="G36" i="32"/>
  <c r="I36" i="32" s="1"/>
  <c r="H107" i="80"/>
  <c r="I107" i="80"/>
  <c r="E112" i="63"/>
  <c r="G111" i="63"/>
  <c r="D112" i="63"/>
  <c r="B111" i="61"/>
  <c r="F111" i="61"/>
  <c r="H29" i="78"/>
  <c r="I29" i="78" s="1"/>
  <c r="F114" i="73"/>
  <c r="B114" i="73"/>
  <c r="H27" i="87"/>
  <c r="I27" i="87" s="1"/>
  <c r="H115" i="71"/>
  <c r="I115" i="71"/>
  <c r="E38" i="30"/>
  <c r="D38" i="30"/>
  <c r="D28" i="90"/>
  <c r="E28" i="90"/>
  <c r="G26" i="96"/>
  <c r="D32" i="62"/>
  <c r="E32" i="62"/>
  <c r="E27" i="100"/>
  <c r="D27" i="100"/>
  <c r="B108" i="100"/>
  <c r="F108" i="100"/>
  <c r="H116" i="69"/>
  <c r="I116" i="69"/>
  <c r="E118" i="23"/>
  <c r="G117" i="23"/>
  <c r="D118" i="23"/>
  <c r="B112" i="46"/>
  <c r="F112" i="46"/>
  <c r="E27" i="25"/>
  <c r="F27" i="25" s="1"/>
  <c r="F115" i="3"/>
  <c r="B115" i="3"/>
  <c r="F117" i="30"/>
  <c r="B117" i="30"/>
  <c r="H106" i="86"/>
  <c r="I106" i="86"/>
  <c r="D29" i="13" l="1"/>
  <c r="E29" i="13"/>
  <c r="F29" i="13" s="1"/>
  <c r="D30" i="13" s="1"/>
  <c r="G28" i="13"/>
  <c r="I28" i="13" s="1"/>
  <c r="H32" i="57"/>
  <c r="F27" i="101"/>
  <c r="G27" i="101" s="1"/>
  <c r="B27" i="101"/>
  <c r="G34" i="44"/>
  <c r="I34" i="44" s="1"/>
  <c r="F108" i="101"/>
  <c r="B108" i="101"/>
  <c r="H107" i="101"/>
  <c r="I107" i="101"/>
  <c r="G37" i="69"/>
  <c r="I37" i="69" s="1"/>
  <c r="I34" i="42"/>
  <c r="J110" i="75"/>
  <c r="J114" i="3"/>
  <c r="J111" i="58"/>
  <c r="D108" i="25"/>
  <c r="G107" i="25"/>
  <c r="E107" i="26"/>
  <c r="F107" i="26" s="1"/>
  <c r="D108" i="26" s="1"/>
  <c r="H26" i="99"/>
  <c r="I26" i="99" s="1"/>
  <c r="J109" i="85"/>
  <c r="G28" i="84"/>
  <c r="I28" i="84" s="1"/>
  <c r="J107" i="80"/>
  <c r="J113" i="73"/>
  <c r="J119" i="70"/>
  <c r="F32" i="64"/>
  <c r="H32" i="64" s="1"/>
  <c r="J114" i="18"/>
  <c r="D108" i="87"/>
  <c r="G107" i="87"/>
  <c r="E108" i="87"/>
  <c r="G31" i="63"/>
  <c r="I31" i="63" s="1"/>
  <c r="I32" i="57"/>
  <c r="H26" i="95"/>
  <c r="I26" i="95" s="1"/>
  <c r="G37" i="27"/>
  <c r="I37" i="27" s="1"/>
  <c r="J107" i="95"/>
  <c r="E109" i="95"/>
  <c r="D109" i="95"/>
  <c r="G108" i="95"/>
  <c r="I38" i="35"/>
  <c r="B30" i="77"/>
  <c r="F30" i="77"/>
  <c r="D29" i="83"/>
  <c r="E29" i="83"/>
  <c r="D37" i="31"/>
  <c r="E37" i="31"/>
  <c r="F114" i="42"/>
  <c r="B114" i="42"/>
  <c r="B27" i="98"/>
  <c r="F27" i="98"/>
  <c r="H27" i="98" s="1"/>
  <c r="B114" i="43"/>
  <c r="F114" i="43"/>
  <c r="D33" i="56"/>
  <c r="E33" i="56"/>
  <c r="B108" i="97"/>
  <c r="F108" i="97"/>
  <c r="E39" i="28"/>
  <c r="D39" i="28"/>
  <c r="F114" i="44"/>
  <c r="B114" i="44"/>
  <c r="G107" i="26"/>
  <c r="H35" i="17"/>
  <c r="I35" i="17" s="1"/>
  <c r="F29" i="81"/>
  <c r="G29" i="81" s="1"/>
  <c r="H29" i="81"/>
  <c r="B29" i="81"/>
  <c r="G32" i="53"/>
  <c r="D33" i="53"/>
  <c r="E33" i="53"/>
  <c r="D36" i="20"/>
  <c r="E36" i="20"/>
  <c r="F37" i="23"/>
  <c r="H37" i="23" s="1"/>
  <c r="B37" i="23"/>
  <c r="G28" i="83"/>
  <c r="B27" i="97"/>
  <c r="F27" i="97"/>
  <c r="G27" i="97" s="1"/>
  <c r="D36" i="3"/>
  <c r="E36" i="3"/>
  <c r="E37" i="34"/>
  <c r="D37" i="34"/>
  <c r="D35" i="41"/>
  <c r="E35" i="41"/>
  <c r="H32" i="46"/>
  <c r="D33" i="46"/>
  <c r="E33" i="46"/>
  <c r="I108" i="13"/>
  <c r="H108" i="13"/>
  <c r="H113" i="42"/>
  <c r="I113" i="42"/>
  <c r="G32" i="56"/>
  <c r="F35" i="42"/>
  <c r="G35" i="42" s="1"/>
  <c r="B35" i="42"/>
  <c r="E38" i="27"/>
  <c r="D38" i="27"/>
  <c r="E32" i="63"/>
  <c r="D32" i="63"/>
  <c r="I113" i="44"/>
  <c r="H113" i="44"/>
  <c r="H107" i="33"/>
  <c r="I107" i="33"/>
  <c r="I106" i="26"/>
  <c r="H106" i="26"/>
  <c r="I32" i="54"/>
  <c r="H37" i="71"/>
  <c r="I37" i="71" s="1"/>
  <c r="J115" i="31"/>
  <c r="D31" i="65"/>
  <c r="E31" i="65"/>
  <c r="G32" i="58"/>
  <c r="I32" i="58" s="1"/>
  <c r="D33" i="58"/>
  <c r="E33" i="58"/>
  <c r="E27" i="99"/>
  <c r="D27" i="99"/>
  <c r="B33" i="72"/>
  <c r="F33" i="72"/>
  <c r="F29" i="85"/>
  <c r="G29" i="85" s="1"/>
  <c r="B29" i="85"/>
  <c r="D35" i="74"/>
  <c r="E35" i="74"/>
  <c r="H35" i="20"/>
  <c r="H28" i="83"/>
  <c r="D37" i="24"/>
  <c r="E37" i="24"/>
  <c r="E109" i="13"/>
  <c r="F109" i="13" s="1"/>
  <c r="B109" i="13"/>
  <c r="G36" i="31"/>
  <c r="E29" i="92"/>
  <c r="D29" i="92"/>
  <c r="G28" i="82"/>
  <c r="I28" i="82" s="1"/>
  <c r="D29" i="82"/>
  <c r="E29" i="82"/>
  <c r="H38" i="28"/>
  <c r="D31" i="68"/>
  <c r="E31" i="68"/>
  <c r="G39" i="35"/>
  <c r="H39" i="35"/>
  <c r="E40" i="35"/>
  <c r="F40" i="35" s="1"/>
  <c r="B40" i="35"/>
  <c r="E33" i="57"/>
  <c r="D33" i="57"/>
  <c r="G30" i="65"/>
  <c r="I30" i="65" s="1"/>
  <c r="E38" i="69"/>
  <c r="D38" i="69"/>
  <c r="G34" i="74"/>
  <c r="I34" i="74" s="1"/>
  <c r="H32" i="53"/>
  <c r="H33" i="45"/>
  <c r="I33" i="45" s="1"/>
  <c r="D34" i="45"/>
  <c r="E34" i="45"/>
  <c r="G35" i="20"/>
  <c r="H30" i="66"/>
  <c r="I30" i="66" s="1"/>
  <c r="E31" i="66"/>
  <c r="D31" i="66"/>
  <c r="B30" i="76"/>
  <c r="F30" i="76"/>
  <c r="G30" i="76" s="1"/>
  <c r="D35" i="44"/>
  <c r="E35" i="44"/>
  <c r="H35" i="3"/>
  <c r="I35" i="3" s="1"/>
  <c r="H36" i="24"/>
  <c r="I36" i="24" s="1"/>
  <c r="H36" i="34"/>
  <c r="I36" i="34" s="1"/>
  <c r="G34" i="41"/>
  <c r="I34" i="41" s="1"/>
  <c r="G32" i="46"/>
  <c r="H36" i="31"/>
  <c r="I36" i="31" s="1"/>
  <c r="H28" i="92"/>
  <c r="I28" i="92" s="1"/>
  <c r="H113" i="43"/>
  <c r="I113" i="43"/>
  <c r="G34" i="73"/>
  <c r="I34" i="73" s="1"/>
  <c r="E35" i="73"/>
  <c r="D35" i="73"/>
  <c r="D27" i="95"/>
  <c r="E27" i="95"/>
  <c r="G31" i="60"/>
  <c r="I31" i="60" s="1"/>
  <c r="E32" i="60"/>
  <c r="D32" i="60"/>
  <c r="H32" i="56"/>
  <c r="G29" i="79"/>
  <c r="I29" i="79" s="1"/>
  <c r="D30" i="79"/>
  <c r="E30" i="79"/>
  <c r="G30" i="67"/>
  <c r="I30" i="67" s="1"/>
  <c r="D31" i="67"/>
  <c r="E31" i="67"/>
  <c r="D29" i="84"/>
  <c r="E29" i="84"/>
  <c r="I107" i="97"/>
  <c r="H107" i="97"/>
  <c r="G38" i="28"/>
  <c r="G30" i="68"/>
  <c r="I30" i="68" s="1"/>
  <c r="E108" i="33"/>
  <c r="F108" i="33" s="1"/>
  <c r="E29" i="33"/>
  <c r="F29" i="33" s="1"/>
  <c r="G29" i="33" s="1"/>
  <c r="B29" i="33"/>
  <c r="D28" i="26"/>
  <c r="E28" i="26" s="1"/>
  <c r="H27" i="26"/>
  <c r="G27" i="26"/>
  <c r="G116" i="31"/>
  <c r="D117" i="31"/>
  <c r="E117" i="31"/>
  <c r="B29" i="80"/>
  <c r="F29" i="80"/>
  <c r="G29" i="80" s="1"/>
  <c r="J106" i="88"/>
  <c r="J106" i="98"/>
  <c r="H32" i="61"/>
  <c r="I32" i="61" s="1"/>
  <c r="D33" i="61"/>
  <c r="E33" i="61"/>
  <c r="I32" i="55"/>
  <c r="E33" i="59"/>
  <c r="D33" i="59"/>
  <c r="B33" i="55"/>
  <c r="F33" i="55"/>
  <c r="G33" i="55" s="1"/>
  <c r="E30" i="13"/>
  <c r="F30" i="13" s="1"/>
  <c r="B30" i="13"/>
  <c r="N6" i="17"/>
  <c r="N87" i="17"/>
  <c r="N5" i="17"/>
  <c r="M87" i="17"/>
  <c r="I28" i="88"/>
  <c r="B32" i="64"/>
  <c r="E38" i="71"/>
  <c r="D38" i="71"/>
  <c r="E36" i="17"/>
  <c r="D36" i="17"/>
  <c r="F29" i="86"/>
  <c r="B29" i="86"/>
  <c r="I34" i="43"/>
  <c r="H32" i="59"/>
  <c r="I32" i="59" s="1"/>
  <c r="I27" i="33"/>
  <c r="H28" i="91"/>
  <c r="E29" i="91"/>
  <c r="D29" i="91"/>
  <c r="J106" i="92"/>
  <c r="H30" i="13"/>
  <c r="F38" i="70"/>
  <c r="G38" i="70" s="1"/>
  <c r="B38" i="70"/>
  <c r="H36" i="19"/>
  <c r="I36" i="19" s="1"/>
  <c r="D37" i="19"/>
  <c r="E37" i="19"/>
  <c r="G28" i="91"/>
  <c r="B28" i="33"/>
  <c r="G28" i="33"/>
  <c r="N5" i="33" s="1"/>
  <c r="H28" i="33"/>
  <c r="N6" i="33" s="1"/>
  <c r="F35" i="43"/>
  <c r="H35" i="43" s="1"/>
  <c r="B35" i="43"/>
  <c r="J111" i="54"/>
  <c r="J107" i="83"/>
  <c r="J109" i="82"/>
  <c r="D113" i="60"/>
  <c r="G112" i="60"/>
  <c r="E113" i="60"/>
  <c r="J112" i="45"/>
  <c r="J113" i="74"/>
  <c r="D119" i="17"/>
  <c r="E119" i="17"/>
  <c r="G118" i="17"/>
  <c r="G120" i="70"/>
  <c r="E121" i="70"/>
  <c r="D121" i="70"/>
  <c r="J117" i="20"/>
  <c r="J106" i="86"/>
  <c r="J107" i="81"/>
  <c r="J112" i="62"/>
  <c r="J117" i="17"/>
  <c r="D28" i="25"/>
  <c r="E28" i="25" s="1"/>
  <c r="G27" i="25"/>
  <c r="H27" i="25"/>
  <c r="H117" i="23"/>
  <c r="I117" i="23"/>
  <c r="F38" i="30"/>
  <c r="H38" i="30" s="1"/>
  <c r="B38" i="30"/>
  <c r="G114" i="73"/>
  <c r="D115" i="73"/>
  <c r="E115" i="73"/>
  <c r="F112" i="63"/>
  <c r="B112" i="63"/>
  <c r="J116" i="30"/>
  <c r="E108" i="92"/>
  <c r="D108" i="92"/>
  <c r="G107" i="92"/>
  <c r="D113" i="54"/>
  <c r="G112" i="54"/>
  <c r="E113" i="54"/>
  <c r="D109" i="80"/>
  <c r="G108" i="80"/>
  <c r="E109" i="80"/>
  <c r="E114" i="62"/>
  <c r="D114" i="62"/>
  <c r="G113" i="62"/>
  <c r="G113" i="45"/>
  <c r="D114" i="45"/>
  <c r="E114" i="45"/>
  <c r="D112" i="75"/>
  <c r="G111" i="75"/>
  <c r="E112" i="75"/>
  <c r="J109" i="68"/>
  <c r="J113" i="41"/>
  <c r="G115" i="21"/>
  <c r="D116" i="21"/>
  <c r="E116" i="21"/>
  <c r="G109" i="76"/>
  <c r="D110" i="76"/>
  <c r="E110" i="76"/>
  <c r="D113" i="57"/>
  <c r="G112" i="57"/>
  <c r="E113" i="57"/>
  <c r="J106" i="89"/>
  <c r="J122" i="35"/>
  <c r="B113" i="67"/>
  <c r="F113" i="67"/>
  <c r="J108" i="79"/>
  <c r="B111" i="66"/>
  <c r="F111" i="66"/>
  <c r="D108" i="96"/>
  <c r="G107" i="96"/>
  <c r="E108" i="96"/>
  <c r="J111" i="53"/>
  <c r="J111" i="46"/>
  <c r="D118" i="69"/>
  <c r="G117" i="69"/>
  <c r="E118" i="69"/>
  <c r="G108" i="83"/>
  <c r="D109" i="83"/>
  <c r="E109" i="83"/>
  <c r="F32" i="62"/>
  <c r="H32" i="62" s="1"/>
  <c r="B32" i="62"/>
  <c r="H111" i="63"/>
  <c r="I111" i="63"/>
  <c r="B38" i="29"/>
  <c r="F38" i="29"/>
  <c r="F33" i="54"/>
  <c r="H33" i="54" s="1"/>
  <c r="B33" i="54"/>
  <c r="G110" i="82"/>
  <c r="D111" i="82"/>
  <c r="E111" i="82"/>
  <c r="I112" i="67"/>
  <c r="H112" i="67"/>
  <c r="E125" i="35"/>
  <c r="F125" i="35" s="1"/>
  <c r="B125" i="35"/>
  <c r="G124" i="35"/>
  <c r="D118" i="30"/>
  <c r="G117" i="30"/>
  <c r="E118" i="30"/>
  <c r="G115" i="3"/>
  <c r="D116" i="3"/>
  <c r="E116" i="3"/>
  <c r="J116" i="69"/>
  <c r="J115" i="71"/>
  <c r="J110" i="59"/>
  <c r="J108" i="77"/>
  <c r="G109" i="77"/>
  <c r="D110" i="77"/>
  <c r="E110" i="77"/>
  <c r="D108" i="98"/>
  <c r="G107" i="98"/>
  <c r="E108" i="98"/>
  <c r="G107" i="84"/>
  <c r="D108" i="84"/>
  <c r="E108" i="84"/>
  <c r="B30" i="75"/>
  <c r="F30" i="75"/>
  <c r="H30" i="75" s="1"/>
  <c r="G118" i="28"/>
  <c r="D119" i="28"/>
  <c r="E119" i="28"/>
  <c r="I110" i="66"/>
  <c r="H110" i="66"/>
  <c r="G116" i="71"/>
  <c r="D117" i="71"/>
  <c r="E117" i="71"/>
  <c r="I26" i="96"/>
  <c r="B37" i="32"/>
  <c r="F37" i="32"/>
  <c r="H37" i="32" s="1"/>
  <c r="I110" i="78"/>
  <c r="H110" i="78"/>
  <c r="G108" i="99"/>
  <c r="D109" i="99"/>
  <c r="E109" i="99"/>
  <c r="G114" i="41"/>
  <c r="D115" i="41"/>
  <c r="E115" i="41"/>
  <c r="F28" i="89"/>
  <c r="G28" i="89" s="1"/>
  <c r="B28" i="89"/>
  <c r="J111" i="72"/>
  <c r="B36" i="21"/>
  <c r="F36" i="21"/>
  <c r="H36" i="21" s="1"/>
  <c r="D115" i="55"/>
  <c r="E115" i="55"/>
  <c r="G114" i="55"/>
  <c r="I123" i="35"/>
  <c r="J123" i="35" s="1"/>
  <c r="H123" i="35"/>
  <c r="B116" i="19"/>
  <c r="F116" i="19"/>
  <c r="J107" i="100"/>
  <c r="J106" i="96"/>
  <c r="B116" i="34"/>
  <c r="F116" i="34"/>
  <c r="D113" i="53"/>
  <c r="G112" i="53"/>
  <c r="E113" i="53"/>
  <c r="G112" i="46"/>
  <c r="D113" i="46"/>
  <c r="E113" i="46"/>
  <c r="E109" i="100"/>
  <c r="D109" i="100"/>
  <c r="G108" i="100"/>
  <c r="F27" i="100"/>
  <c r="H27" i="100" s="1"/>
  <c r="B27" i="100"/>
  <c r="F36" i="18"/>
  <c r="H36" i="18" s="1"/>
  <c r="B36" i="18"/>
  <c r="F35" i="39"/>
  <c r="B35" i="39"/>
  <c r="J107" i="99"/>
  <c r="J106" i="84"/>
  <c r="J114" i="21"/>
  <c r="D112" i="64"/>
  <c r="G111" i="64"/>
  <c r="E112" i="64"/>
  <c r="D118" i="27"/>
  <c r="G117" i="27"/>
  <c r="E118" i="27"/>
  <c r="D117" i="32"/>
  <c r="G116" i="32"/>
  <c r="E117" i="32"/>
  <c r="J106" i="90"/>
  <c r="I115" i="34"/>
  <c r="H115" i="34"/>
  <c r="B28" i="90"/>
  <c r="F28" i="90"/>
  <c r="H28" i="90" s="1"/>
  <c r="G110" i="65"/>
  <c r="D111" i="65"/>
  <c r="E111" i="65"/>
  <c r="F111" i="78"/>
  <c r="B111" i="78"/>
  <c r="D115" i="74"/>
  <c r="G114" i="74"/>
  <c r="E115" i="74"/>
  <c r="D108" i="88"/>
  <c r="G107" i="88"/>
  <c r="E108" i="88"/>
  <c r="D110" i="79"/>
  <c r="G109" i="79"/>
  <c r="E110" i="79"/>
  <c r="G116" i="24"/>
  <c r="D117" i="24"/>
  <c r="E117" i="24"/>
  <c r="D116" i="18"/>
  <c r="G115" i="18"/>
  <c r="E116" i="18"/>
  <c r="B27" i="96"/>
  <c r="F27" i="96"/>
  <c r="G27" i="96" s="1"/>
  <c r="H115" i="19"/>
  <c r="I115" i="19"/>
  <c r="G107" i="90"/>
  <c r="D108" i="90"/>
  <c r="E108" i="90"/>
  <c r="B120" i="29"/>
  <c r="F120" i="29"/>
  <c r="G111" i="61"/>
  <c r="D112" i="61"/>
  <c r="E112" i="61"/>
  <c r="G107" i="86"/>
  <c r="D108" i="86"/>
  <c r="E108" i="86"/>
  <c r="J110" i="61"/>
  <c r="D112" i="59"/>
  <c r="G111" i="59"/>
  <c r="E112" i="59"/>
  <c r="D113" i="56"/>
  <c r="G112" i="56"/>
  <c r="E113" i="56"/>
  <c r="E119" i="20"/>
  <c r="G118" i="20"/>
  <c r="D119" i="20"/>
  <c r="F29" i="88"/>
  <c r="G29" i="88" s="1"/>
  <c r="B29" i="88"/>
  <c r="D108" i="89"/>
  <c r="G107" i="89"/>
  <c r="E108" i="89"/>
  <c r="D111" i="85"/>
  <c r="G110" i="85"/>
  <c r="E111" i="85"/>
  <c r="D109" i="81"/>
  <c r="G108" i="81"/>
  <c r="E109" i="81"/>
  <c r="J110" i="64"/>
  <c r="J115" i="24"/>
  <c r="D108" i="91"/>
  <c r="G107" i="91"/>
  <c r="E108" i="91"/>
  <c r="D111" i="68"/>
  <c r="G110" i="68"/>
  <c r="E111" i="68"/>
  <c r="G112" i="58"/>
  <c r="D113" i="58"/>
  <c r="E113" i="58"/>
  <c r="J108" i="76"/>
  <c r="J111" i="57"/>
  <c r="J117" i="28"/>
  <c r="F30" i="78"/>
  <c r="G30" i="78" s="1"/>
  <c r="B30" i="78"/>
  <c r="H119" i="29"/>
  <c r="I119" i="29"/>
  <c r="F118" i="23"/>
  <c r="B118" i="23"/>
  <c r="J111" i="56"/>
  <c r="F36" i="22"/>
  <c r="G36" i="22" s="1"/>
  <c r="B36" i="22"/>
  <c r="J109" i="65"/>
  <c r="D116" i="22"/>
  <c r="G115" i="22"/>
  <c r="E116" i="22"/>
  <c r="B28" i="87"/>
  <c r="F28" i="87"/>
  <c r="G28" i="87" s="1"/>
  <c r="G112" i="72"/>
  <c r="D113" i="72"/>
  <c r="E113" i="72"/>
  <c r="D115" i="39"/>
  <c r="G114" i="39"/>
  <c r="E115" i="39"/>
  <c r="J106" i="91"/>
  <c r="E35" i="36"/>
  <c r="E19" i="36"/>
  <c r="B29" i="13" l="1"/>
  <c r="H29" i="13"/>
  <c r="G29" i="13"/>
  <c r="I32" i="53"/>
  <c r="H27" i="101"/>
  <c r="I27" i="101" s="1"/>
  <c r="D28" i="101"/>
  <c r="E28" i="101"/>
  <c r="N7" i="33"/>
  <c r="I27" i="26"/>
  <c r="J107" i="101"/>
  <c r="D109" i="101"/>
  <c r="G108" i="101"/>
  <c r="E109" i="101"/>
  <c r="D33" i="64"/>
  <c r="F33" i="64" s="1"/>
  <c r="J106" i="26"/>
  <c r="H107" i="25"/>
  <c r="I107" i="25"/>
  <c r="E108" i="25"/>
  <c r="F108" i="25" s="1"/>
  <c r="B108" i="25"/>
  <c r="G32" i="64"/>
  <c r="I32" i="64" s="1"/>
  <c r="E33" i="64"/>
  <c r="I32" i="46"/>
  <c r="J113" i="44"/>
  <c r="G38" i="30"/>
  <c r="I38" i="30" s="1"/>
  <c r="J117" i="23"/>
  <c r="G35" i="43"/>
  <c r="I35" i="43" s="1"/>
  <c r="I107" i="87"/>
  <c r="H107" i="87"/>
  <c r="H30" i="76"/>
  <c r="I30" i="76" s="1"/>
  <c r="F108" i="87"/>
  <c r="B108" i="87"/>
  <c r="I29" i="81"/>
  <c r="I108" i="95"/>
  <c r="H108" i="95"/>
  <c r="I39" i="35"/>
  <c r="J108" i="13"/>
  <c r="F109" i="95"/>
  <c r="B109" i="95"/>
  <c r="G36" i="18"/>
  <c r="I36" i="18" s="1"/>
  <c r="B31" i="66"/>
  <c r="F31" i="66"/>
  <c r="H31" i="66" s="1"/>
  <c r="B33" i="57"/>
  <c r="F33" i="57"/>
  <c r="G33" i="57" s="1"/>
  <c r="I38" i="28"/>
  <c r="F29" i="82"/>
  <c r="H29" i="82" s="1"/>
  <c r="B29" i="82"/>
  <c r="G109" i="13"/>
  <c r="D110" i="13"/>
  <c r="I35" i="20"/>
  <c r="E34" i="72"/>
  <c r="D34" i="72"/>
  <c r="F33" i="46"/>
  <c r="G33" i="46" s="1"/>
  <c r="B33" i="46"/>
  <c r="F37" i="34"/>
  <c r="H37" i="34" s="1"/>
  <c r="B37" i="34"/>
  <c r="B36" i="20"/>
  <c r="F36" i="20"/>
  <c r="G36" i="20" s="1"/>
  <c r="E108" i="26"/>
  <c r="F108" i="26" s="1"/>
  <c r="B108" i="26"/>
  <c r="B33" i="56"/>
  <c r="F33" i="56"/>
  <c r="H33" i="56" s="1"/>
  <c r="E115" i="42"/>
  <c r="G114" i="42"/>
  <c r="D115" i="42"/>
  <c r="G30" i="77"/>
  <c r="D31" i="77"/>
  <c r="E31" i="77"/>
  <c r="H28" i="87"/>
  <c r="I28" i="87" s="1"/>
  <c r="H38" i="70"/>
  <c r="I38" i="70" s="1"/>
  <c r="B29" i="84"/>
  <c r="F29" i="84"/>
  <c r="H29" i="84" s="1"/>
  <c r="F32" i="60"/>
  <c r="G32" i="60" s="1"/>
  <c r="B32" i="60"/>
  <c r="F27" i="95"/>
  <c r="B27" i="95"/>
  <c r="J113" i="43"/>
  <c r="E31" i="76"/>
  <c r="D31" i="76"/>
  <c r="B34" i="45"/>
  <c r="F34" i="45"/>
  <c r="G34" i="45" s="1"/>
  <c r="B38" i="69"/>
  <c r="F38" i="69"/>
  <c r="G38" i="69" s="1"/>
  <c r="F31" i="65"/>
  <c r="G31" i="65" s="1"/>
  <c r="B31" i="65"/>
  <c r="B38" i="27"/>
  <c r="F38" i="27"/>
  <c r="H38" i="27" s="1"/>
  <c r="I32" i="56"/>
  <c r="H27" i="97"/>
  <c r="I27" i="97" s="1"/>
  <c r="E28" i="97"/>
  <c r="D28" i="97"/>
  <c r="G108" i="97"/>
  <c r="D109" i="97"/>
  <c r="E109" i="97"/>
  <c r="D115" i="43"/>
  <c r="G114" i="43"/>
  <c r="E115" i="43"/>
  <c r="D28" i="98"/>
  <c r="E28" i="98"/>
  <c r="F29" i="83"/>
  <c r="H29" i="83" s="1"/>
  <c r="B29" i="83"/>
  <c r="G30" i="75"/>
  <c r="I30" i="75" s="1"/>
  <c r="B30" i="79"/>
  <c r="F30" i="79"/>
  <c r="G30" i="79" s="1"/>
  <c r="B35" i="73"/>
  <c r="F35" i="73"/>
  <c r="F37" i="24"/>
  <c r="G37" i="24" s="1"/>
  <c r="B37" i="24"/>
  <c r="F35" i="74"/>
  <c r="H35" i="74" s="1"/>
  <c r="B35" i="74"/>
  <c r="D30" i="85"/>
  <c r="E30" i="85"/>
  <c r="G33" i="72"/>
  <c r="F33" i="58"/>
  <c r="G33" i="58" s="1"/>
  <c r="B33" i="58"/>
  <c r="E36" i="42"/>
  <c r="D36" i="42"/>
  <c r="G37" i="23"/>
  <c r="I37" i="23" s="1"/>
  <c r="E38" i="23"/>
  <c r="D38" i="23"/>
  <c r="F33" i="53"/>
  <c r="G33" i="53" s="1"/>
  <c r="B33" i="53"/>
  <c r="G114" i="44"/>
  <c r="E115" i="44"/>
  <c r="D115" i="44"/>
  <c r="F37" i="31"/>
  <c r="G37" i="31" s="1"/>
  <c r="B37" i="31"/>
  <c r="H29" i="88"/>
  <c r="I29" i="88" s="1"/>
  <c r="I28" i="33"/>
  <c r="G108" i="33"/>
  <c r="D109" i="33"/>
  <c r="B109" i="33" s="1"/>
  <c r="J107" i="97"/>
  <c r="F31" i="67"/>
  <c r="G31" i="67" s="1"/>
  <c r="B31" i="67"/>
  <c r="F35" i="44"/>
  <c r="H35" i="44" s="1"/>
  <c r="B35" i="44"/>
  <c r="G40" i="35"/>
  <c r="B41" i="35"/>
  <c r="H40" i="35"/>
  <c r="E41" i="35"/>
  <c r="F41" i="35" s="1"/>
  <c r="B31" i="68"/>
  <c r="F31" i="68"/>
  <c r="G31" i="68" s="1"/>
  <c r="B29" i="92"/>
  <c r="F29" i="92"/>
  <c r="H29" i="92" s="1"/>
  <c r="H29" i="85"/>
  <c r="I29" i="85" s="1"/>
  <c r="H33" i="72"/>
  <c r="F27" i="99"/>
  <c r="G27" i="99" s="1"/>
  <c r="B27" i="99"/>
  <c r="J107" i="33"/>
  <c r="F32" i="63"/>
  <c r="H32" i="63" s="1"/>
  <c r="B32" i="63"/>
  <c r="H35" i="42"/>
  <c r="I35" i="42" s="1"/>
  <c r="J113" i="42"/>
  <c r="F35" i="41"/>
  <c r="H35" i="41" s="1"/>
  <c r="B35" i="41"/>
  <c r="B36" i="3"/>
  <c r="F36" i="3"/>
  <c r="H36" i="3" s="1"/>
  <c r="I28" i="83"/>
  <c r="E30" i="81"/>
  <c r="D30" i="81"/>
  <c r="I107" i="26"/>
  <c r="H107" i="26"/>
  <c r="F39" i="28"/>
  <c r="H39" i="28" s="1"/>
  <c r="B39" i="28"/>
  <c r="G27" i="98"/>
  <c r="I27" i="98" s="1"/>
  <c r="H30" i="77"/>
  <c r="I28" i="91"/>
  <c r="H29" i="86"/>
  <c r="D30" i="86"/>
  <c r="E30" i="86"/>
  <c r="I116" i="31"/>
  <c r="H116" i="31"/>
  <c r="H27" i="96"/>
  <c r="I27" i="96" s="1"/>
  <c r="G37" i="32"/>
  <c r="I37" i="32" s="1"/>
  <c r="B38" i="71"/>
  <c r="F38" i="71"/>
  <c r="G38" i="71" s="1"/>
  <c r="O87" i="17"/>
  <c r="O89" i="17" s="1"/>
  <c r="O16" i="2"/>
  <c r="N89" i="17"/>
  <c r="G30" i="13"/>
  <c r="I30" i="13" s="1"/>
  <c r="D31" i="13"/>
  <c r="B33" i="64"/>
  <c r="D30" i="80"/>
  <c r="E30" i="80"/>
  <c r="B28" i="26"/>
  <c r="F28" i="26"/>
  <c r="H29" i="33"/>
  <c r="I29" i="33" s="1"/>
  <c r="D30" i="33"/>
  <c r="F33" i="61"/>
  <c r="G33" i="61" s="1"/>
  <c r="B33" i="61"/>
  <c r="F37" i="19"/>
  <c r="G37" i="19" s="1"/>
  <c r="B37" i="19"/>
  <c r="D39" i="70"/>
  <c r="E39" i="70"/>
  <c r="B29" i="91"/>
  <c r="F29" i="91"/>
  <c r="N7" i="17"/>
  <c r="H33" i="55"/>
  <c r="I33" i="55" s="1"/>
  <c r="E34" i="55"/>
  <c r="D34" i="55"/>
  <c r="G27" i="100"/>
  <c r="I27" i="100" s="1"/>
  <c r="I27" i="25"/>
  <c r="D36" i="43"/>
  <c r="E36" i="43"/>
  <c r="G29" i="86"/>
  <c r="B36" i="17"/>
  <c r="F36" i="17"/>
  <c r="G36" i="17" s="1"/>
  <c r="C45" i="17"/>
  <c r="M89" i="17"/>
  <c r="N16" i="2"/>
  <c r="B33" i="59"/>
  <c r="F33" i="59"/>
  <c r="G33" i="59" s="1"/>
  <c r="H29" i="80"/>
  <c r="I29" i="80" s="1"/>
  <c r="F117" i="31"/>
  <c r="B117" i="31"/>
  <c r="I120" i="70"/>
  <c r="H120" i="70"/>
  <c r="I118" i="17"/>
  <c r="H118" i="17"/>
  <c r="J115" i="34"/>
  <c r="F113" i="60"/>
  <c r="B113" i="60"/>
  <c r="J112" i="67"/>
  <c r="H112" i="60"/>
  <c r="I112" i="60"/>
  <c r="F119" i="17"/>
  <c r="B119" i="17"/>
  <c r="F121" i="70"/>
  <c r="B121" i="70"/>
  <c r="D31" i="78"/>
  <c r="E31" i="78"/>
  <c r="H112" i="58"/>
  <c r="I112" i="58"/>
  <c r="H109" i="79"/>
  <c r="I109" i="79"/>
  <c r="F108" i="88"/>
  <c r="B108" i="88"/>
  <c r="I112" i="46"/>
  <c r="H112" i="46"/>
  <c r="H114" i="55"/>
  <c r="I114" i="55"/>
  <c r="F117" i="71"/>
  <c r="B117" i="71"/>
  <c r="H107" i="84"/>
  <c r="I107" i="84"/>
  <c r="F111" i="82"/>
  <c r="B111" i="82"/>
  <c r="E112" i="66"/>
  <c r="G111" i="66"/>
  <c r="D112" i="66"/>
  <c r="F116" i="21"/>
  <c r="B116" i="21"/>
  <c r="I112" i="54"/>
  <c r="H112" i="54"/>
  <c r="I107" i="89"/>
  <c r="H107" i="89"/>
  <c r="B117" i="24"/>
  <c r="F117" i="24"/>
  <c r="B110" i="79"/>
  <c r="F110" i="79"/>
  <c r="D29" i="90"/>
  <c r="E29" i="90"/>
  <c r="D36" i="39"/>
  <c r="E36" i="39"/>
  <c r="B109" i="99"/>
  <c r="F109" i="99"/>
  <c r="H116" i="71"/>
  <c r="I116" i="71"/>
  <c r="F110" i="77"/>
  <c r="B110" i="77"/>
  <c r="H110" i="82"/>
  <c r="I110" i="82"/>
  <c r="H117" i="69"/>
  <c r="I117" i="69"/>
  <c r="H115" i="21"/>
  <c r="I115" i="21"/>
  <c r="J115" i="21" s="1"/>
  <c r="B113" i="54"/>
  <c r="F113" i="54"/>
  <c r="D37" i="22"/>
  <c r="E37" i="22"/>
  <c r="D119" i="23"/>
  <c r="E119" i="23"/>
  <c r="G118" i="23"/>
  <c r="H30" i="78"/>
  <c r="I30" i="78" s="1"/>
  <c r="H110" i="68"/>
  <c r="I110" i="68"/>
  <c r="H108" i="81"/>
  <c r="I108" i="81"/>
  <c r="F108" i="89"/>
  <c r="B108" i="89"/>
  <c r="I112" i="56"/>
  <c r="H112" i="56"/>
  <c r="H116" i="24"/>
  <c r="I116" i="24"/>
  <c r="H114" i="74"/>
  <c r="I114" i="74"/>
  <c r="H117" i="27"/>
  <c r="I117" i="27"/>
  <c r="J117" i="27" s="1"/>
  <c r="D28" i="100"/>
  <c r="E28" i="100"/>
  <c r="I112" i="53"/>
  <c r="H112" i="53"/>
  <c r="B115" i="55"/>
  <c r="F115" i="55"/>
  <c r="H108" i="99"/>
  <c r="I108" i="99"/>
  <c r="J110" i="66"/>
  <c r="I107" i="98"/>
  <c r="H107" i="98"/>
  <c r="H109" i="77"/>
  <c r="I109" i="77"/>
  <c r="D34" i="54"/>
  <c r="E34" i="54"/>
  <c r="D39" i="29"/>
  <c r="E39" i="29"/>
  <c r="F118" i="69"/>
  <c r="B118" i="69"/>
  <c r="H112" i="57"/>
  <c r="I112" i="57"/>
  <c r="H113" i="62"/>
  <c r="I113" i="62"/>
  <c r="D39" i="30"/>
  <c r="E39" i="30"/>
  <c r="H114" i="39"/>
  <c r="I114" i="39"/>
  <c r="H36" i="22"/>
  <c r="I36" i="22" s="1"/>
  <c r="J119" i="29"/>
  <c r="B111" i="68"/>
  <c r="F111" i="68"/>
  <c r="F109" i="81"/>
  <c r="B109" i="81"/>
  <c r="F119" i="20"/>
  <c r="B119" i="20"/>
  <c r="B113" i="56"/>
  <c r="F113" i="56"/>
  <c r="F108" i="86"/>
  <c r="B108" i="86"/>
  <c r="D28" i="96"/>
  <c r="E28" i="96"/>
  <c r="F115" i="74"/>
  <c r="B115" i="74"/>
  <c r="D112" i="78"/>
  <c r="G111" i="78"/>
  <c r="E112" i="78"/>
  <c r="H116" i="32"/>
  <c r="I116" i="32"/>
  <c r="F118" i="27"/>
  <c r="B118" i="27"/>
  <c r="H111" i="64"/>
  <c r="I111" i="64"/>
  <c r="J111" i="64" s="1"/>
  <c r="I108" i="100"/>
  <c r="H108" i="100"/>
  <c r="F113" i="53"/>
  <c r="B113" i="53"/>
  <c r="E29" i="89"/>
  <c r="D29" i="89"/>
  <c r="J110" i="78"/>
  <c r="B108" i="98"/>
  <c r="F108" i="98"/>
  <c r="F116" i="3"/>
  <c r="B116" i="3"/>
  <c r="H38" i="29"/>
  <c r="J111" i="63"/>
  <c r="F113" i="57"/>
  <c r="B113" i="57"/>
  <c r="I111" i="75"/>
  <c r="H111" i="75"/>
  <c r="B114" i="62"/>
  <c r="F114" i="62"/>
  <c r="E113" i="63"/>
  <c r="G112" i="63"/>
  <c r="D113" i="63"/>
  <c r="B115" i="39"/>
  <c r="F115" i="39"/>
  <c r="H118" i="20"/>
  <c r="I118" i="20"/>
  <c r="I107" i="86"/>
  <c r="H107" i="86"/>
  <c r="F117" i="32"/>
  <c r="B117" i="32"/>
  <c r="B112" i="64"/>
  <c r="F112" i="64"/>
  <c r="F109" i="100"/>
  <c r="B109" i="100"/>
  <c r="G116" i="34"/>
  <c r="D117" i="34"/>
  <c r="E117" i="34"/>
  <c r="D37" i="21"/>
  <c r="E37" i="21"/>
  <c r="H28" i="89"/>
  <c r="I28" i="89" s="1"/>
  <c r="H115" i="3"/>
  <c r="I115" i="3"/>
  <c r="G38" i="29"/>
  <c r="F112" i="75"/>
  <c r="B112" i="75"/>
  <c r="F113" i="72"/>
  <c r="B113" i="72"/>
  <c r="H115" i="22"/>
  <c r="I115" i="22"/>
  <c r="H107" i="91"/>
  <c r="I107" i="91"/>
  <c r="H110" i="85"/>
  <c r="I110" i="85"/>
  <c r="H111" i="59"/>
  <c r="I111" i="59"/>
  <c r="F108" i="90"/>
  <c r="B108" i="90"/>
  <c r="F111" i="65"/>
  <c r="B111" i="65"/>
  <c r="E37" i="18"/>
  <c r="D37" i="18"/>
  <c r="B119" i="28"/>
  <c r="F119" i="28"/>
  <c r="H124" i="35"/>
  <c r="I124" i="35"/>
  <c r="D114" i="67"/>
  <c r="G113" i="67"/>
  <c r="E114" i="67"/>
  <c r="F110" i="76"/>
  <c r="B110" i="76"/>
  <c r="I108" i="80"/>
  <c r="H108" i="80"/>
  <c r="B115" i="73"/>
  <c r="F115" i="73"/>
  <c r="F28" i="25"/>
  <c r="B28" i="25"/>
  <c r="H112" i="72"/>
  <c r="I112" i="72"/>
  <c r="B116" i="22"/>
  <c r="F116" i="22"/>
  <c r="B108" i="91"/>
  <c r="F108" i="91"/>
  <c r="B111" i="85"/>
  <c r="F111" i="85"/>
  <c r="D30" i="88"/>
  <c r="E30" i="88"/>
  <c r="F112" i="59"/>
  <c r="B112" i="59"/>
  <c r="B112" i="61"/>
  <c r="F112" i="61"/>
  <c r="H107" i="90"/>
  <c r="I107" i="90"/>
  <c r="I115" i="18"/>
  <c r="H115" i="18"/>
  <c r="I110" i="65"/>
  <c r="H110" i="65"/>
  <c r="H35" i="39"/>
  <c r="G116" i="19"/>
  <c r="D117" i="19"/>
  <c r="E117" i="19"/>
  <c r="G36" i="21"/>
  <c r="I36" i="21" s="1"/>
  <c r="F115" i="41"/>
  <c r="B115" i="41"/>
  <c r="H118" i="28"/>
  <c r="I118" i="28"/>
  <c r="H117" i="30"/>
  <c r="I117" i="30"/>
  <c r="D33" i="62"/>
  <c r="E33" i="62"/>
  <c r="F109" i="83"/>
  <c r="B109" i="83"/>
  <c r="I107" i="96"/>
  <c r="H107" i="96"/>
  <c r="H109" i="76"/>
  <c r="I109" i="76"/>
  <c r="B114" i="45"/>
  <c r="F114" i="45"/>
  <c r="B109" i="80"/>
  <c r="F109" i="80"/>
  <c r="H107" i="92"/>
  <c r="I107" i="92"/>
  <c r="I114" i="73"/>
  <c r="H114" i="73"/>
  <c r="D29" i="87"/>
  <c r="E29" i="87"/>
  <c r="F113" i="58"/>
  <c r="B113" i="58"/>
  <c r="H111" i="61"/>
  <c r="I111" i="61"/>
  <c r="E121" i="29"/>
  <c r="G120" i="29"/>
  <c r="D121" i="29"/>
  <c r="J115" i="19"/>
  <c r="F116" i="18"/>
  <c r="B116" i="18"/>
  <c r="I107" i="88"/>
  <c r="H107" i="88"/>
  <c r="G28" i="90"/>
  <c r="I28" i="90" s="1"/>
  <c r="G35" i="39"/>
  <c r="F113" i="46"/>
  <c r="B113" i="46"/>
  <c r="I114" i="41"/>
  <c r="H114" i="41"/>
  <c r="D38" i="32"/>
  <c r="E38" i="32"/>
  <c r="E31" i="75"/>
  <c r="D31" i="75"/>
  <c r="F108" i="84"/>
  <c r="B108" i="84"/>
  <c r="F118" i="30"/>
  <c r="B118" i="30"/>
  <c r="B126" i="35"/>
  <c r="G125" i="35"/>
  <c r="E126" i="35"/>
  <c r="F126" i="35" s="1"/>
  <c r="G33" i="54"/>
  <c r="I33" i="54" s="1"/>
  <c r="G32" i="62"/>
  <c r="I32" i="62" s="1"/>
  <c r="I108" i="83"/>
  <c r="H108" i="83"/>
  <c r="B108" i="96"/>
  <c r="F108" i="96"/>
  <c r="I113" i="45"/>
  <c r="H113" i="45"/>
  <c r="B108" i="92"/>
  <c r="F108" i="92"/>
  <c r="F19" i="36"/>
  <c r="I19" i="36"/>
  <c r="F35" i="36"/>
  <c r="J107" i="25" l="1"/>
  <c r="I29" i="13"/>
  <c r="H27" i="99"/>
  <c r="I27" i="99" s="1"/>
  <c r="G35" i="74"/>
  <c r="I35" i="74" s="1"/>
  <c r="G35" i="36"/>
  <c r="G33" i="56"/>
  <c r="I33" i="56" s="1"/>
  <c r="F28" i="101"/>
  <c r="B28" i="101"/>
  <c r="B109" i="101"/>
  <c r="F109" i="101"/>
  <c r="H108" i="101"/>
  <c r="I108" i="101"/>
  <c r="J108" i="101" s="1"/>
  <c r="I40" i="35"/>
  <c r="H34" i="45"/>
  <c r="G38" i="27"/>
  <c r="I38" i="27" s="1"/>
  <c r="J115" i="3"/>
  <c r="J118" i="20"/>
  <c r="J111" i="61"/>
  <c r="J124" i="35"/>
  <c r="F115" i="44"/>
  <c r="G115" i="44" s="1"/>
  <c r="G108" i="25"/>
  <c r="D109" i="25"/>
  <c r="J108" i="99"/>
  <c r="J107" i="84"/>
  <c r="G29" i="83"/>
  <c r="I29" i="83" s="1"/>
  <c r="J110" i="82"/>
  <c r="G29" i="82"/>
  <c r="I29" i="82" s="1"/>
  <c r="I30" i="77"/>
  <c r="J109" i="76"/>
  <c r="J114" i="73"/>
  <c r="J112" i="72"/>
  <c r="I33" i="72"/>
  <c r="H38" i="71"/>
  <c r="I38" i="71" s="1"/>
  <c r="H38" i="69"/>
  <c r="J112" i="60"/>
  <c r="H32" i="60"/>
  <c r="I32" i="60" s="1"/>
  <c r="J113" i="62"/>
  <c r="H33" i="61"/>
  <c r="I33" i="61" s="1"/>
  <c r="J111" i="59"/>
  <c r="J112" i="46"/>
  <c r="J114" i="39"/>
  <c r="G37" i="34"/>
  <c r="I37" i="34" s="1"/>
  <c r="J118" i="28"/>
  <c r="J115" i="18"/>
  <c r="H31" i="67"/>
  <c r="I31" i="67" s="1"/>
  <c r="G109" i="95"/>
  <c r="E110" i="95"/>
  <c r="D110" i="95"/>
  <c r="J108" i="95"/>
  <c r="G39" i="28"/>
  <c r="I39" i="28" s="1"/>
  <c r="G29" i="92"/>
  <c r="I29" i="92" s="1"/>
  <c r="G31" i="66"/>
  <c r="I31" i="66" s="1"/>
  <c r="J107" i="87"/>
  <c r="E109" i="87"/>
  <c r="D109" i="87"/>
  <c r="G108" i="87"/>
  <c r="H37" i="19"/>
  <c r="I37" i="19" s="1"/>
  <c r="E33" i="63"/>
  <c r="D33" i="63"/>
  <c r="D38" i="31"/>
  <c r="E38" i="31"/>
  <c r="H114" i="44"/>
  <c r="I114" i="44"/>
  <c r="B38" i="23"/>
  <c r="F38" i="23"/>
  <c r="G38" i="23" s="1"/>
  <c r="E36" i="73"/>
  <c r="D36" i="73"/>
  <c r="D31" i="79"/>
  <c r="E31" i="79"/>
  <c r="F115" i="43"/>
  <c r="B115" i="43"/>
  <c r="F28" i="97"/>
  <c r="B28" i="97"/>
  <c r="E28" i="95"/>
  <c r="D28" i="95"/>
  <c r="B115" i="42"/>
  <c r="F115" i="42"/>
  <c r="G108" i="26"/>
  <c r="D109" i="26"/>
  <c r="B109" i="26" s="1"/>
  <c r="H36" i="20"/>
  <c r="I36" i="20" s="1"/>
  <c r="J107" i="26"/>
  <c r="G32" i="63"/>
  <c r="I32" i="63" s="1"/>
  <c r="D28" i="99"/>
  <c r="E28" i="99"/>
  <c r="E42" i="35"/>
  <c r="F42" i="35" s="1"/>
  <c r="H41" i="35"/>
  <c r="B42" i="35"/>
  <c r="G41" i="35"/>
  <c r="E109" i="33"/>
  <c r="F109" i="33" s="1"/>
  <c r="H37" i="31"/>
  <c r="I37" i="31" s="1"/>
  <c r="D36" i="74"/>
  <c r="E36" i="74"/>
  <c r="H37" i="24"/>
  <c r="I37" i="24" s="1"/>
  <c r="D38" i="24"/>
  <c r="E38" i="24"/>
  <c r="H35" i="73"/>
  <c r="B28" i="98"/>
  <c r="F28" i="98"/>
  <c r="E39" i="27"/>
  <c r="D39" i="27"/>
  <c r="E32" i="65"/>
  <c r="D32" i="65"/>
  <c r="H31" i="65"/>
  <c r="I31" i="65" s="1"/>
  <c r="D39" i="69"/>
  <c r="E39" i="69"/>
  <c r="G27" i="95"/>
  <c r="E33" i="60"/>
  <c r="D33" i="60"/>
  <c r="H114" i="42"/>
  <c r="I114" i="42"/>
  <c r="E34" i="56"/>
  <c r="D34" i="56"/>
  <c r="E38" i="34"/>
  <c r="D38" i="34"/>
  <c r="F30" i="81"/>
  <c r="B30" i="81"/>
  <c r="G36" i="3"/>
  <c r="I36" i="3" s="1"/>
  <c r="E37" i="3"/>
  <c r="D37" i="3"/>
  <c r="G35" i="41"/>
  <c r="I35" i="41" s="1"/>
  <c r="D36" i="41"/>
  <c r="E36" i="41"/>
  <c r="D32" i="68"/>
  <c r="E32" i="68"/>
  <c r="F30" i="85"/>
  <c r="H30" i="85" s="1"/>
  <c r="B30" i="85"/>
  <c r="B109" i="97"/>
  <c r="F109" i="97"/>
  <c r="I34" i="45"/>
  <c r="F31" i="77"/>
  <c r="G31" i="77" s="1"/>
  <c r="B31" i="77"/>
  <c r="D37" i="20"/>
  <c r="E37" i="20"/>
  <c r="D34" i="46"/>
  <c r="E34" i="46"/>
  <c r="E110" i="13"/>
  <c r="F110" i="13" s="1"/>
  <c r="B110" i="13"/>
  <c r="H33" i="57"/>
  <c r="I33" i="57" s="1"/>
  <c r="E34" i="57"/>
  <c r="D34" i="57"/>
  <c r="D32" i="66"/>
  <c r="E32" i="66"/>
  <c r="D40" i="28"/>
  <c r="E40" i="28"/>
  <c r="D30" i="92"/>
  <c r="E30" i="92"/>
  <c r="H31" i="68"/>
  <c r="I31" i="68" s="1"/>
  <c r="G35" i="44"/>
  <c r="I35" i="44" s="1"/>
  <c r="D36" i="44"/>
  <c r="E36" i="44"/>
  <c r="E32" i="67"/>
  <c r="D32" i="67"/>
  <c r="I108" i="33"/>
  <c r="N88" i="33" s="1"/>
  <c r="N89" i="33" s="1"/>
  <c r="H108" i="33"/>
  <c r="M88" i="33" s="1"/>
  <c r="M89" i="33" s="1"/>
  <c r="H33" i="53"/>
  <c r="I33" i="53" s="1"/>
  <c r="D34" i="53"/>
  <c r="E34" i="53"/>
  <c r="F36" i="42"/>
  <c r="H36" i="42" s="1"/>
  <c r="B36" i="42"/>
  <c r="H33" i="58"/>
  <c r="I33" i="58" s="1"/>
  <c r="E34" i="58"/>
  <c r="D34" i="58"/>
  <c r="G35" i="73"/>
  <c r="H30" i="79"/>
  <c r="I30" i="79" s="1"/>
  <c r="D30" i="83"/>
  <c r="E30" i="83"/>
  <c r="H114" i="43"/>
  <c r="I114" i="43"/>
  <c r="I108" i="97"/>
  <c r="H108" i="97"/>
  <c r="I38" i="69"/>
  <c r="D35" i="45"/>
  <c r="E35" i="45"/>
  <c r="B31" i="76"/>
  <c r="F31" i="76"/>
  <c r="H31" i="76" s="1"/>
  <c r="H27" i="95"/>
  <c r="G29" i="84"/>
  <c r="I29" i="84" s="1"/>
  <c r="D30" i="84"/>
  <c r="E30" i="84"/>
  <c r="H33" i="46"/>
  <c r="I33" i="46" s="1"/>
  <c r="F34" i="72"/>
  <c r="B34" i="72"/>
  <c r="I109" i="13"/>
  <c r="H109" i="13"/>
  <c r="E30" i="82"/>
  <c r="D30" i="82"/>
  <c r="V19" i="36"/>
  <c r="G19" i="36"/>
  <c r="B30" i="33"/>
  <c r="D29" i="26"/>
  <c r="D34" i="64"/>
  <c r="E34" i="64"/>
  <c r="J107" i="89"/>
  <c r="D34" i="59"/>
  <c r="E34" i="59"/>
  <c r="F39" i="70"/>
  <c r="H39" i="70" s="1"/>
  <c r="B39" i="70"/>
  <c r="B30" i="80"/>
  <c r="F30" i="80"/>
  <c r="H30" i="80" s="1"/>
  <c r="G33" i="64"/>
  <c r="G29" i="91"/>
  <c r="D30" i="91"/>
  <c r="E30" i="91"/>
  <c r="G28" i="26"/>
  <c r="H33" i="64"/>
  <c r="P16" i="2"/>
  <c r="E39" i="71"/>
  <c r="D39" i="71"/>
  <c r="F30" i="86"/>
  <c r="H30" i="86" s="1"/>
  <c r="B30" i="86"/>
  <c r="E37" i="17"/>
  <c r="D37" i="17"/>
  <c r="J117" i="30"/>
  <c r="J107" i="91"/>
  <c r="D118" i="31"/>
  <c r="G117" i="31"/>
  <c r="E118" i="31"/>
  <c r="H33" i="59"/>
  <c r="I33" i="59" s="1"/>
  <c r="H36" i="17"/>
  <c r="I36" i="17" s="1"/>
  <c r="B36" i="43"/>
  <c r="F36" i="43"/>
  <c r="B34" i="55"/>
  <c r="F34" i="55"/>
  <c r="G34" i="55" s="1"/>
  <c r="H29" i="91"/>
  <c r="E38" i="19"/>
  <c r="D38" i="19"/>
  <c r="E34" i="61"/>
  <c r="D34" i="61"/>
  <c r="E30" i="33"/>
  <c r="F30" i="33" s="1"/>
  <c r="G30" i="33" s="1"/>
  <c r="H28" i="26"/>
  <c r="E31" i="13"/>
  <c r="F31" i="13" s="1"/>
  <c r="B31" i="13"/>
  <c r="J116" i="31"/>
  <c r="I29" i="86"/>
  <c r="J107" i="86"/>
  <c r="J112" i="56"/>
  <c r="E120" i="17"/>
  <c r="D120" i="17"/>
  <c r="G119" i="17"/>
  <c r="J118" i="17"/>
  <c r="J110" i="85"/>
  <c r="J112" i="57"/>
  <c r="J107" i="98"/>
  <c r="J112" i="54"/>
  <c r="J109" i="79"/>
  <c r="E122" i="70"/>
  <c r="G121" i="70"/>
  <c r="D122" i="70"/>
  <c r="G113" i="60"/>
  <c r="D114" i="60"/>
  <c r="E114" i="60"/>
  <c r="J108" i="80"/>
  <c r="J116" i="24"/>
  <c r="J108" i="81"/>
  <c r="J120" i="70"/>
  <c r="E109" i="92"/>
  <c r="D109" i="92"/>
  <c r="G108" i="92"/>
  <c r="H125" i="35"/>
  <c r="I125" i="35"/>
  <c r="F38" i="32"/>
  <c r="G38" i="32" s="1"/>
  <c r="B38" i="32"/>
  <c r="H120" i="29"/>
  <c r="I120" i="29"/>
  <c r="G109" i="83"/>
  <c r="D110" i="83"/>
  <c r="E110" i="83"/>
  <c r="D29" i="25"/>
  <c r="E29" i="25" s="1"/>
  <c r="D113" i="64"/>
  <c r="G112" i="64"/>
  <c r="E113" i="64"/>
  <c r="I38" i="29"/>
  <c r="D116" i="55"/>
  <c r="G115" i="55"/>
  <c r="E116" i="55"/>
  <c r="B37" i="22"/>
  <c r="F37" i="22"/>
  <c r="G37" i="22" s="1"/>
  <c r="B36" i="39"/>
  <c r="F36" i="39"/>
  <c r="G36" i="39" s="1"/>
  <c r="B29" i="90"/>
  <c r="F29" i="90"/>
  <c r="G29" i="90" s="1"/>
  <c r="J108" i="83"/>
  <c r="B29" i="87"/>
  <c r="F29" i="87"/>
  <c r="G29" i="87" s="1"/>
  <c r="J107" i="92"/>
  <c r="G114" i="45"/>
  <c r="D115" i="45"/>
  <c r="E115" i="45"/>
  <c r="F117" i="19"/>
  <c r="B117" i="19"/>
  <c r="J107" i="90"/>
  <c r="G112" i="59"/>
  <c r="D113" i="59"/>
  <c r="E113" i="59"/>
  <c r="D116" i="73"/>
  <c r="G115" i="73"/>
  <c r="E116" i="73"/>
  <c r="H113" i="67"/>
  <c r="I113" i="67"/>
  <c r="G108" i="90"/>
  <c r="D109" i="90"/>
  <c r="E109" i="90"/>
  <c r="G114" i="62"/>
  <c r="D115" i="62"/>
  <c r="E115" i="62"/>
  <c r="J108" i="100"/>
  <c r="D110" i="81"/>
  <c r="G109" i="81"/>
  <c r="E110" i="81"/>
  <c r="G118" i="69"/>
  <c r="D119" i="69"/>
  <c r="E119" i="69"/>
  <c r="J114" i="74"/>
  <c r="G109" i="99"/>
  <c r="D110" i="99"/>
  <c r="E110" i="99"/>
  <c r="G110" i="79"/>
  <c r="D111" i="79"/>
  <c r="E111" i="79"/>
  <c r="D109" i="84"/>
  <c r="G108" i="84"/>
  <c r="E109" i="84"/>
  <c r="F33" i="62"/>
  <c r="H33" i="62" s="1"/>
  <c r="B33" i="62"/>
  <c r="H116" i="19"/>
  <c r="I116" i="19"/>
  <c r="G116" i="22"/>
  <c r="D117" i="22"/>
  <c r="E117" i="22"/>
  <c r="F114" i="67"/>
  <c r="B114" i="67"/>
  <c r="F37" i="21"/>
  <c r="G37" i="21" s="1"/>
  <c r="B37" i="21"/>
  <c r="F29" i="89"/>
  <c r="H29" i="89" s="1"/>
  <c r="B29" i="89"/>
  <c r="H111" i="78"/>
  <c r="I111" i="78"/>
  <c r="G111" i="68"/>
  <c r="D112" i="68"/>
  <c r="E112" i="68"/>
  <c r="J114" i="55"/>
  <c r="B31" i="78"/>
  <c r="F31" i="78"/>
  <c r="G31" i="78" s="1"/>
  <c r="J114" i="41"/>
  <c r="J107" i="88"/>
  <c r="D114" i="58"/>
  <c r="G113" i="58"/>
  <c r="E114" i="58"/>
  <c r="G109" i="80"/>
  <c r="D110" i="80"/>
  <c r="E110" i="80"/>
  <c r="I35" i="39"/>
  <c r="F30" i="88"/>
  <c r="G30" i="88" s="1"/>
  <c r="B30" i="88"/>
  <c r="D118" i="32"/>
  <c r="G117" i="32"/>
  <c r="E118" i="32"/>
  <c r="F112" i="78"/>
  <c r="B112" i="78"/>
  <c r="D109" i="86"/>
  <c r="G108" i="86"/>
  <c r="E109" i="86"/>
  <c r="J112" i="53"/>
  <c r="D118" i="24"/>
  <c r="G117" i="24"/>
  <c r="E118" i="24"/>
  <c r="B31" i="75"/>
  <c r="F31" i="75"/>
  <c r="J113" i="45"/>
  <c r="G118" i="30"/>
  <c r="D119" i="30"/>
  <c r="E119" i="30"/>
  <c r="G115" i="41"/>
  <c r="D116" i="41"/>
  <c r="E116" i="41"/>
  <c r="E112" i="85"/>
  <c r="G111" i="85"/>
  <c r="D112" i="85"/>
  <c r="J115" i="22"/>
  <c r="G112" i="75"/>
  <c r="E113" i="75"/>
  <c r="D113" i="75"/>
  <c r="B117" i="34"/>
  <c r="F117" i="34"/>
  <c r="B113" i="63"/>
  <c r="F113" i="63"/>
  <c r="J111" i="75"/>
  <c r="D114" i="56"/>
  <c r="G113" i="56"/>
  <c r="E114" i="56"/>
  <c r="F39" i="30"/>
  <c r="H39" i="30" s="1"/>
  <c r="B39" i="30"/>
  <c r="G108" i="89"/>
  <c r="D109" i="89"/>
  <c r="E109" i="89"/>
  <c r="I118" i="23"/>
  <c r="H118" i="23"/>
  <c r="D117" i="21"/>
  <c r="G116" i="21"/>
  <c r="E117" i="21"/>
  <c r="D109" i="88"/>
  <c r="G108" i="88"/>
  <c r="E109" i="88"/>
  <c r="G116" i="18"/>
  <c r="D117" i="18"/>
  <c r="E117" i="18"/>
  <c r="G28" i="25"/>
  <c r="G119" i="28"/>
  <c r="D120" i="28"/>
  <c r="E120" i="28"/>
  <c r="F37" i="18"/>
  <c r="G37" i="18" s="1"/>
  <c r="B37" i="18"/>
  <c r="I116" i="34"/>
  <c r="H116" i="34"/>
  <c r="I112" i="63"/>
  <c r="H112" i="63"/>
  <c r="G116" i="3"/>
  <c r="D117" i="3"/>
  <c r="E117" i="3"/>
  <c r="D116" i="74"/>
  <c r="G115" i="74"/>
  <c r="E116" i="74"/>
  <c r="F39" i="29"/>
  <c r="H39" i="29" s="1"/>
  <c r="B39" i="29"/>
  <c r="F28" i="100"/>
  <c r="G28" i="100" s="1"/>
  <c r="B28" i="100"/>
  <c r="B112" i="66"/>
  <c r="F112" i="66"/>
  <c r="D109" i="96"/>
  <c r="G108" i="96"/>
  <c r="E109" i="96"/>
  <c r="J107" i="96"/>
  <c r="J110" i="65"/>
  <c r="G112" i="61"/>
  <c r="D113" i="61"/>
  <c r="E113" i="61"/>
  <c r="D109" i="91"/>
  <c r="G108" i="91"/>
  <c r="E109" i="91"/>
  <c r="H28" i="25"/>
  <c r="D112" i="65"/>
  <c r="G111" i="65"/>
  <c r="E112" i="65"/>
  <c r="D116" i="39"/>
  <c r="G115" i="39"/>
  <c r="E116" i="39"/>
  <c r="D114" i="57"/>
  <c r="G113" i="57"/>
  <c r="E114" i="57"/>
  <c r="D109" i="98"/>
  <c r="G108" i="98"/>
  <c r="E109" i="98"/>
  <c r="G118" i="27"/>
  <c r="D119" i="27"/>
  <c r="E119" i="27"/>
  <c r="B119" i="23"/>
  <c r="F119" i="23"/>
  <c r="D114" i="54"/>
  <c r="G113" i="54"/>
  <c r="E114" i="54"/>
  <c r="D111" i="77"/>
  <c r="G110" i="77"/>
  <c r="E111" i="77"/>
  <c r="I111" i="66"/>
  <c r="H111" i="66"/>
  <c r="D112" i="82"/>
  <c r="G111" i="82"/>
  <c r="E112" i="82"/>
  <c r="E127" i="35"/>
  <c r="F127" i="35" s="1"/>
  <c r="B127" i="35"/>
  <c r="G126" i="35"/>
  <c r="G113" i="46"/>
  <c r="D114" i="46"/>
  <c r="E114" i="46"/>
  <c r="B121" i="29"/>
  <c r="F121" i="29"/>
  <c r="G110" i="76"/>
  <c r="D111" i="76"/>
  <c r="E111" i="76"/>
  <c r="D114" i="72"/>
  <c r="G113" i="72"/>
  <c r="E114" i="72"/>
  <c r="E110" i="100"/>
  <c r="D110" i="100"/>
  <c r="G109" i="100"/>
  <c r="G113" i="53"/>
  <c r="D114" i="53"/>
  <c r="E114" i="53"/>
  <c r="J116" i="32"/>
  <c r="B28" i="96"/>
  <c r="F28" i="96"/>
  <c r="G119" i="20"/>
  <c r="D120" i="20"/>
  <c r="E120" i="20"/>
  <c r="F34" i="54"/>
  <c r="G34" i="54" s="1"/>
  <c r="B34" i="54"/>
  <c r="J109" i="77"/>
  <c r="J110" i="68"/>
  <c r="J117" i="69"/>
  <c r="J116" i="71"/>
  <c r="G117" i="71"/>
  <c r="D118" i="71"/>
  <c r="E118" i="71"/>
  <c r="J112" i="58"/>
  <c r="I35" i="36"/>
  <c r="D116" i="44" l="1"/>
  <c r="E116" i="44"/>
  <c r="D29" i="101"/>
  <c r="E29" i="101"/>
  <c r="H28" i="101"/>
  <c r="G28" i="101"/>
  <c r="G109" i="101"/>
  <c r="D110" i="101"/>
  <c r="E110" i="101"/>
  <c r="I27" i="95"/>
  <c r="I29" i="91"/>
  <c r="V35" i="36"/>
  <c r="J125" i="35"/>
  <c r="O88" i="33"/>
  <c r="O89" i="33" s="1"/>
  <c r="B109" i="25"/>
  <c r="E109" i="25"/>
  <c r="F109" i="25" s="1"/>
  <c r="I108" i="25"/>
  <c r="H108" i="25"/>
  <c r="G30" i="85"/>
  <c r="I30" i="85" s="1"/>
  <c r="G31" i="76"/>
  <c r="I31" i="76" s="1"/>
  <c r="I35" i="73"/>
  <c r="J114" i="43"/>
  <c r="J114" i="42"/>
  <c r="H38" i="23"/>
  <c r="I38" i="23" s="1"/>
  <c r="J116" i="19"/>
  <c r="G29" i="89"/>
  <c r="I29" i="89" s="1"/>
  <c r="H34" i="55"/>
  <c r="I34" i="55" s="1"/>
  <c r="G36" i="42"/>
  <c r="I36" i="42" s="1"/>
  <c r="H31" i="77"/>
  <c r="I31" i="77" s="1"/>
  <c r="I41" i="35"/>
  <c r="B110" i="95"/>
  <c r="F110" i="95"/>
  <c r="I108" i="87"/>
  <c r="H108" i="87"/>
  <c r="B109" i="87"/>
  <c r="F109" i="87"/>
  <c r="I109" i="95"/>
  <c r="H109" i="95"/>
  <c r="J109" i="13"/>
  <c r="J108" i="97"/>
  <c r="J108" i="33"/>
  <c r="F37" i="3"/>
  <c r="D38" i="3" s="1"/>
  <c r="E35" i="72"/>
  <c r="D35" i="72"/>
  <c r="F30" i="84"/>
  <c r="B30" i="84"/>
  <c r="B35" i="45"/>
  <c r="F35" i="45"/>
  <c r="F34" i="58"/>
  <c r="B34" i="58"/>
  <c r="B34" i="53"/>
  <c r="F34" i="53"/>
  <c r="G34" i="53" s="1"/>
  <c r="F32" i="67"/>
  <c r="H32" i="67" s="1"/>
  <c r="B32" i="67"/>
  <c r="B32" i="66"/>
  <c r="F32" i="66"/>
  <c r="H32" i="66" s="1"/>
  <c r="B34" i="46"/>
  <c r="F34" i="46"/>
  <c r="F32" i="68"/>
  <c r="H32" i="68" s="1"/>
  <c r="B32" i="68"/>
  <c r="H30" i="81"/>
  <c r="D31" i="81"/>
  <c r="E31" i="81"/>
  <c r="B34" i="56"/>
  <c r="F34" i="56"/>
  <c r="B33" i="60"/>
  <c r="F33" i="60"/>
  <c r="G33" i="60" s="1"/>
  <c r="F39" i="69"/>
  <c r="G39" i="69" s="1"/>
  <c r="B39" i="69"/>
  <c r="B39" i="27"/>
  <c r="F39" i="27"/>
  <c r="D29" i="98"/>
  <c r="E29" i="98"/>
  <c r="F38" i="24"/>
  <c r="B38" i="24"/>
  <c r="F28" i="95"/>
  <c r="B28" i="95"/>
  <c r="H28" i="97"/>
  <c r="E29" i="97"/>
  <c r="D29" i="97"/>
  <c r="F31" i="79"/>
  <c r="H31" i="79" s="1"/>
  <c r="B31" i="79"/>
  <c r="F33" i="63"/>
  <c r="H33" i="63" s="1"/>
  <c r="B33" i="63"/>
  <c r="H29" i="87"/>
  <c r="I29" i="87" s="1"/>
  <c r="F30" i="82"/>
  <c r="H30" i="82" s="1"/>
  <c r="B30" i="82"/>
  <c r="G34" i="72"/>
  <c r="F34" i="57"/>
  <c r="G34" i="57" s="1"/>
  <c r="B34" i="57"/>
  <c r="D111" i="13"/>
  <c r="G110" i="13"/>
  <c r="D110" i="97"/>
  <c r="E110" i="97"/>
  <c r="G109" i="97"/>
  <c r="H115" i="44"/>
  <c r="I115" i="44"/>
  <c r="B36" i="41"/>
  <c r="F36" i="41"/>
  <c r="H36" i="41" s="1"/>
  <c r="G109" i="33"/>
  <c r="D110" i="33"/>
  <c r="G42" i="35"/>
  <c r="E43" i="35"/>
  <c r="F43" i="35" s="1"/>
  <c r="B43" i="35"/>
  <c r="H42" i="35"/>
  <c r="H108" i="26"/>
  <c r="I108" i="26"/>
  <c r="B36" i="73"/>
  <c r="F36" i="73"/>
  <c r="G36" i="73" s="1"/>
  <c r="G39" i="30"/>
  <c r="I39" i="30" s="1"/>
  <c r="H31" i="78"/>
  <c r="I31" i="78" s="1"/>
  <c r="H37" i="21"/>
  <c r="I37" i="21" s="1"/>
  <c r="I28" i="26"/>
  <c r="H34" i="72"/>
  <c r="D37" i="42"/>
  <c r="E37" i="42"/>
  <c r="F40" i="28"/>
  <c r="B40" i="28"/>
  <c r="B37" i="20"/>
  <c r="F37" i="20"/>
  <c r="G37" i="20" s="1"/>
  <c r="E32" i="77"/>
  <c r="D32" i="77"/>
  <c r="D31" i="85"/>
  <c r="E31" i="85"/>
  <c r="B38" i="34"/>
  <c r="F38" i="34"/>
  <c r="F32" i="65"/>
  <c r="B32" i="65"/>
  <c r="G28" i="98"/>
  <c r="G115" i="42"/>
  <c r="D116" i="42"/>
  <c r="E116" i="42"/>
  <c r="G115" i="43"/>
  <c r="D116" i="43"/>
  <c r="E116" i="43"/>
  <c r="F38" i="31"/>
  <c r="G38" i="31" s="1"/>
  <c r="B38" i="31"/>
  <c r="H30" i="88"/>
  <c r="I30" i="88" s="1"/>
  <c r="I33" i="64"/>
  <c r="D32" i="76"/>
  <c r="E32" i="76"/>
  <c r="F30" i="83"/>
  <c r="G30" i="83" s="1"/>
  <c r="B30" i="83"/>
  <c r="B36" i="44"/>
  <c r="F36" i="44"/>
  <c r="H36" i="44" s="1"/>
  <c r="B30" i="92"/>
  <c r="F30" i="92"/>
  <c r="G30" i="92" s="1"/>
  <c r="B116" i="44"/>
  <c r="F116" i="44"/>
  <c r="B37" i="3"/>
  <c r="G30" i="81"/>
  <c r="H28" i="98"/>
  <c r="B36" i="74"/>
  <c r="F36" i="74"/>
  <c r="G36" i="74" s="1"/>
  <c r="B28" i="99"/>
  <c r="F28" i="99"/>
  <c r="H28" i="99" s="1"/>
  <c r="E109" i="26"/>
  <c r="F109" i="26" s="1"/>
  <c r="G28" i="97"/>
  <c r="E39" i="23"/>
  <c r="D39" i="23"/>
  <c r="J114" i="44"/>
  <c r="H31" i="13"/>
  <c r="D32" i="13"/>
  <c r="B32" i="13" s="1"/>
  <c r="G31" i="13"/>
  <c r="G39" i="29"/>
  <c r="I39" i="29" s="1"/>
  <c r="B34" i="61"/>
  <c r="F34" i="61"/>
  <c r="G34" i="61" s="1"/>
  <c r="B118" i="31"/>
  <c r="F118" i="31"/>
  <c r="G30" i="80"/>
  <c r="I30" i="80" s="1"/>
  <c r="E31" i="80"/>
  <c r="D31" i="80"/>
  <c r="H36" i="43"/>
  <c r="E37" i="43"/>
  <c r="D37" i="43"/>
  <c r="I117" i="31"/>
  <c r="H117" i="31"/>
  <c r="D31" i="33"/>
  <c r="E31" i="33" s="1"/>
  <c r="F31" i="33" s="1"/>
  <c r="D32" i="33" s="1"/>
  <c r="H34" i="54"/>
  <c r="I34" i="54" s="1"/>
  <c r="H37" i="22"/>
  <c r="I37" i="22" s="1"/>
  <c r="H38" i="32"/>
  <c r="I38" i="32" s="1"/>
  <c r="B39" i="71"/>
  <c r="F39" i="71"/>
  <c r="H39" i="71" s="1"/>
  <c r="B30" i="91"/>
  <c r="F30" i="91"/>
  <c r="F34" i="59"/>
  <c r="B34" i="59"/>
  <c r="F34" i="64"/>
  <c r="B34" i="64"/>
  <c r="B38" i="19"/>
  <c r="F38" i="19"/>
  <c r="F37" i="17"/>
  <c r="H37" i="17" s="1"/>
  <c r="C46" i="17"/>
  <c r="B37" i="17"/>
  <c r="G30" i="86"/>
  <c r="I30" i="86" s="1"/>
  <c r="D31" i="86"/>
  <c r="E31" i="86"/>
  <c r="B29" i="26"/>
  <c r="H37" i="18"/>
  <c r="I37" i="18" s="1"/>
  <c r="H36" i="39"/>
  <c r="I36" i="39" s="1"/>
  <c r="E35" i="55"/>
  <c r="D35" i="55"/>
  <c r="G36" i="43"/>
  <c r="G39" i="70"/>
  <c r="I39" i="70" s="1"/>
  <c r="D40" i="70"/>
  <c r="E40" i="70"/>
  <c r="E29" i="26"/>
  <c r="F29" i="26" s="1"/>
  <c r="H30" i="33"/>
  <c r="I30" i="33" s="1"/>
  <c r="H121" i="70"/>
  <c r="I121" i="70"/>
  <c r="J112" i="63"/>
  <c r="J116" i="34"/>
  <c r="F120" i="17"/>
  <c r="B120" i="17"/>
  <c r="J111" i="66"/>
  <c r="I119" i="17"/>
  <c r="H119" i="17"/>
  <c r="F114" i="60"/>
  <c r="B114" i="60"/>
  <c r="B122" i="70"/>
  <c r="F122" i="70"/>
  <c r="H113" i="60"/>
  <c r="I113" i="60"/>
  <c r="H117" i="71"/>
  <c r="I117" i="71"/>
  <c r="F112" i="82"/>
  <c r="B112" i="82"/>
  <c r="F109" i="91"/>
  <c r="B109" i="91"/>
  <c r="H108" i="96"/>
  <c r="I108" i="96"/>
  <c r="I115" i="74"/>
  <c r="H115" i="74"/>
  <c r="H116" i="3"/>
  <c r="I116" i="3"/>
  <c r="H116" i="18"/>
  <c r="I116" i="18"/>
  <c r="H113" i="56"/>
  <c r="I113" i="56"/>
  <c r="H111" i="85"/>
  <c r="I111" i="85"/>
  <c r="H115" i="41"/>
  <c r="I115" i="41"/>
  <c r="H111" i="68"/>
  <c r="I111" i="68"/>
  <c r="F109" i="90"/>
  <c r="B109" i="90"/>
  <c r="D118" i="19"/>
  <c r="G117" i="19"/>
  <c r="E118" i="19"/>
  <c r="F109" i="92"/>
  <c r="B109" i="92"/>
  <c r="B120" i="20"/>
  <c r="F120" i="20"/>
  <c r="H126" i="35"/>
  <c r="I126" i="35"/>
  <c r="J126" i="35" s="1"/>
  <c r="I113" i="54"/>
  <c r="H113" i="54"/>
  <c r="H113" i="57"/>
  <c r="I113" i="57"/>
  <c r="J113" i="57" s="1"/>
  <c r="F109" i="96"/>
  <c r="B109" i="96"/>
  <c r="F116" i="74"/>
  <c r="B116" i="74"/>
  <c r="F114" i="56"/>
  <c r="B114" i="56"/>
  <c r="B113" i="75"/>
  <c r="F113" i="75"/>
  <c r="D32" i="75"/>
  <c r="E32" i="75"/>
  <c r="I117" i="24"/>
  <c r="H117" i="24"/>
  <c r="F110" i="80"/>
  <c r="B110" i="80"/>
  <c r="J111" i="78"/>
  <c r="D34" i="62"/>
  <c r="E34" i="62"/>
  <c r="H109" i="81"/>
  <c r="I109" i="81"/>
  <c r="B115" i="62"/>
  <c r="F115" i="62"/>
  <c r="H108" i="90"/>
  <c r="I108" i="90"/>
  <c r="H115" i="73"/>
  <c r="I115" i="73"/>
  <c r="H112" i="64"/>
  <c r="I112" i="64"/>
  <c r="B29" i="25"/>
  <c r="F29" i="25"/>
  <c r="H29" i="25" s="1"/>
  <c r="N6" i="25" s="1"/>
  <c r="B120" i="28"/>
  <c r="F120" i="28"/>
  <c r="F118" i="24"/>
  <c r="B118" i="24"/>
  <c r="H108" i="86"/>
  <c r="I108" i="86"/>
  <c r="I109" i="80"/>
  <c r="H109" i="80"/>
  <c r="B111" i="79"/>
  <c r="F111" i="79"/>
  <c r="B119" i="69"/>
  <c r="F119" i="69"/>
  <c r="B110" i="81"/>
  <c r="F110" i="81"/>
  <c r="I114" i="62"/>
  <c r="H114" i="62"/>
  <c r="F116" i="73"/>
  <c r="B116" i="73"/>
  <c r="F115" i="45"/>
  <c r="B115" i="45"/>
  <c r="F113" i="64"/>
  <c r="B113" i="64"/>
  <c r="F114" i="53"/>
  <c r="B114" i="53"/>
  <c r="I119" i="20"/>
  <c r="H119" i="20"/>
  <c r="H113" i="53"/>
  <c r="I113" i="53"/>
  <c r="D122" i="29"/>
  <c r="G121" i="29"/>
  <c r="E122" i="29"/>
  <c r="G127" i="35"/>
  <c r="B128" i="35"/>
  <c r="E128" i="35"/>
  <c r="F128" i="35" s="1"/>
  <c r="G119" i="23"/>
  <c r="E120" i="23"/>
  <c r="D120" i="23"/>
  <c r="B119" i="27"/>
  <c r="F119" i="27"/>
  <c r="H111" i="65"/>
  <c r="I111" i="65"/>
  <c r="I112" i="61"/>
  <c r="H112" i="61"/>
  <c r="H119" i="28"/>
  <c r="I119" i="28"/>
  <c r="H116" i="21"/>
  <c r="I116" i="21"/>
  <c r="J116" i="21" s="1"/>
  <c r="J118" i="23"/>
  <c r="E114" i="63"/>
  <c r="D114" i="63"/>
  <c r="G113" i="63"/>
  <c r="I112" i="75"/>
  <c r="H112" i="75"/>
  <c r="B119" i="30"/>
  <c r="F119" i="30"/>
  <c r="H31" i="75"/>
  <c r="B109" i="86"/>
  <c r="F109" i="86"/>
  <c r="F117" i="22"/>
  <c r="B117" i="22"/>
  <c r="H110" i="79"/>
  <c r="I110" i="79"/>
  <c r="J110" i="79" s="1"/>
  <c r="H118" i="69"/>
  <c r="I118" i="69"/>
  <c r="I114" i="45"/>
  <c r="H114" i="45"/>
  <c r="E30" i="90"/>
  <c r="D30" i="90"/>
  <c r="I115" i="55"/>
  <c r="H115" i="55"/>
  <c r="F110" i="83"/>
  <c r="B110" i="83"/>
  <c r="B114" i="57"/>
  <c r="F114" i="57"/>
  <c r="D29" i="96"/>
  <c r="E29" i="96"/>
  <c r="H118" i="27"/>
  <c r="I118" i="27"/>
  <c r="H115" i="39"/>
  <c r="I115" i="39"/>
  <c r="B112" i="65"/>
  <c r="F112" i="65"/>
  <c r="B117" i="21"/>
  <c r="F117" i="21"/>
  <c r="I118" i="30"/>
  <c r="H118" i="30"/>
  <c r="G31" i="75"/>
  <c r="I117" i="32"/>
  <c r="H117" i="32"/>
  <c r="I113" i="58"/>
  <c r="H113" i="58"/>
  <c r="D38" i="21"/>
  <c r="E38" i="21"/>
  <c r="H116" i="22"/>
  <c r="I116" i="22"/>
  <c r="H108" i="84"/>
  <c r="I108" i="84"/>
  <c r="F113" i="59"/>
  <c r="B113" i="59"/>
  <c r="H29" i="90"/>
  <c r="I29" i="90" s="1"/>
  <c r="B116" i="55"/>
  <c r="F116" i="55"/>
  <c r="H109" i="83"/>
  <c r="I109" i="83"/>
  <c r="D39" i="32"/>
  <c r="E39" i="32"/>
  <c r="F113" i="61"/>
  <c r="B113" i="61"/>
  <c r="H28" i="96"/>
  <c r="I109" i="100"/>
  <c r="H109" i="100"/>
  <c r="H113" i="72"/>
  <c r="I113" i="72"/>
  <c r="F111" i="76"/>
  <c r="B111" i="76"/>
  <c r="B116" i="39"/>
  <c r="F116" i="39"/>
  <c r="I28" i="25"/>
  <c r="E29" i="100"/>
  <c r="D29" i="100"/>
  <c r="F109" i="89"/>
  <c r="B109" i="89"/>
  <c r="D113" i="78"/>
  <c r="G112" i="78"/>
  <c r="E113" i="78"/>
  <c r="F118" i="32"/>
  <c r="B118" i="32"/>
  <c r="F114" i="58"/>
  <c r="B114" i="58"/>
  <c r="F109" i="84"/>
  <c r="B109" i="84"/>
  <c r="B110" i="99"/>
  <c r="F110" i="99"/>
  <c r="H112" i="59"/>
  <c r="I112" i="59"/>
  <c r="J112" i="59" s="1"/>
  <c r="F114" i="54"/>
  <c r="B114" i="54"/>
  <c r="D35" i="54"/>
  <c r="E35" i="54"/>
  <c r="B110" i="100"/>
  <c r="F110" i="100"/>
  <c r="B114" i="72"/>
  <c r="F114" i="72"/>
  <c r="I110" i="76"/>
  <c r="H110" i="76"/>
  <c r="F114" i="46"/>
  <c r="B114" i="46"/>
  <c r="H110" i="77"/>
  <c r="I110" i="77"/>
  <c r="I108" i="98"/>
  <c r="H108" i="98"/>
  <c r="D113" i="66"/>
  <c r="G112" i="66"/>
  <c r="E113" i="66"/>
  <c r="H28" i="100"/>
  <c r="I28" i="100" s="1"/>
  <c r="D40" i="29"/>
  <c r="E40" i="29"/>
  <c r="I108" i="88"/>
  <c r="H108" i="88"/>
  <c r="I108" i="89"/>
  <c r="H108" i="89"/>
  <c r="D40" i="30"/>
  <c r="E40" i="30"/>
  <c r="E31" i="88"/>
  <c r="D31" i="88"/>
  <c r="D32" i="78"/>
  <c r="E32" i="78"/>
  <c r="E30" i="89"/>
  <c r="D30" i="89"/>
  <c r="H109" i="99"/>
  <c r="I109" i="99"/>
  <c r="J113" i="67"/>
  <c r="E30" i="87"/>
  <c r="D30" i="87"/>
  <c r="D38" i="22"/>
  <c r="E38" i="22"/>
  <c r="F118" i="71"/>
  <c r="B118" i="71"/>
  <c r="G28" i="96"/>
  <c r="H113" i="46"/>
  <c r="I113" i="46"/>
  <c r="H111" i="82"/>
  <c r="I111" i="82"/>
  <c r="B111" i="77"/>
  <c r="F111" i="77"/>
  <c r="B109" i="98"/>
  <c r="F109" i="98"/>
  <c r="H108" i="91"/>
  <c r="I108" i="91"/>
  <c r="B117" i="3"/>
  <c r="F117" i="3"/>
  <c r="E38" i="18"/>
  <c r="D38" i="18"/>
  <c r="F117" i="18"/>
  <c r="B117" i="18"/>
  <c r="F109" i="88"/>
  <c r="B109" i="88"/>
  <c r="G117" i="34"/>
  <c r="D118" i="34"/>
  <c r="E118" i="34"/>
  <c r="B112" i="85"/>
  <c r="F112" i="85"/>
  <c r="F116" i="41"/>
  <c r="B116" i="41"/>
  <c r="B112" i="68"/>
  <c r="F112" i="68"/>
  <c r="E115" i="67"/>
  <c r="D115" i="67"/>
  <c r="G114" i="67"/>
  <c r="G33" i="62"/>
  <c r="I33" i="62" s="1"/>
  <c r="D37" i="39"/>
  <c r="E37" i="39"/>
  <c r="J120" i="29"/>
  <c r="H108" i="92"/>
  <c r="I108" i="92"/>
  <c r="H34" i="61" l="1"/>
  <c r="I34" i="61" s="1"/>
  <c r="I42" i="35"/>
  <c r="I28" i="101"/>
  <c r="H29" i="101"/>
  <c r="F29" i="101"/>
  <c r="G29" i="101" s="1"/>
  <c r="B29" i="101"/>
  <c r="F110" i="101"/>
  <c r="B110" i="101"/>
  <c r="H109" i="101"/>
  <c r="I109" i="101"/>
  <c r="H39" i="69"/>
  <c r="H37" i="20"/>
  <c r="I37" i="20" s="1"/>
  <c r="J113" i="58"/>
  <c r="J113" i="72"/>
  <c r="J115" i="39"/>
  <c r="E38" i="3"/>
  <c r="F38" i="3" s="1"/>
  <c r="H38" i="3" s="1"/>
  <c r="J108" i="25"/>
  <c r="G109" i="25"/>
  <c r="D110" i="25"/>
  <c r="H30" i="83"/>
  <c r="I30" i="83" s="1"/>
  <c r="J109" i="83"/>
  <c r="J111" i="82"/>
  <c r="G30" i="82"/>
  <c r="J109" i="81"/>
  <c r="J109" i="80"/>
  <c r="G31" i="79"/>
  <c r="I31" i="79" s="1"/>
  <c r="J115" i="74"/>
  <c r="I34" i="72"/>
  <c r="J121" i="70"/>
  <c r="G32" i="68"/>
  <c r="I32" i="68" s="1"/>
  <c r="J112" i="64"/>
  <c r="J113" i="60"/>
  <c r="J114" i="62"/>
  <c r="J115" i="55"/>
  <c r="J118" i="27"/>
  <c r="J116" i="18"/>
  <c r="H37" i="3"/>
  <c r="G37" i="3"/>
  <c r="J108" i="96"/>
  <c r="G32" i="67"/>
  <c r="I32" i="67" s="1"/>
  <c r="G110" i="95"/>
  <c r="D111" i="95"/>
  <c r="E111" i="95"/>
  <c r="H36" i="74"/>
  <c r="I36" i="74" s="1"/>
  <c r="G32" i="66"/>
  <c r="I32" i="66" s="1"/>
  <c r="J109" i="95"/>
  <c r="G109" i="87"/>
  <c r="E110" i="87"/>
  <c r="D110" i="87"/>
  <c r="J108" i="87"/>
  <c r="I31" i="13"/>
  <c r="H30" i="92"/>
  <c r="I30" i="92" s="1"/>
  <c r="G36" i="44"/>
  <c r="I36" i="44" s="1"/>
  <c r="I115" i="43"/>
  <c r="H115" i="43"/>
  <c r="I28" i="98"/>
  <c r="H38" i="34"/>
  <c r="D39" i="34"/>
  <c r="E39" i="34"/>
  <c r="B32" i="77"/>
  <c r="F32" i="77"/>
  <c r="G32" i="77" s="1"/>
  <c r="G40" i="28"/>
  <c r="E41" i="28"/>
  <c r="D41" i="28"/>
  <c r="H36" i="73"/>
  <c r="I36" i="73" s="1"/>
  <c r="E37" i="73"/>
  <c r="D37" i="73"/>
  <c r="I110" i="13"/>
  <c r="H110" i="13"/>
  <c r="E39" i="24"/>
  <c r="D39" i="24"/>
  <c r="E40" i="27"/>
  <c r="D40" i="27"/>
  <c r="G34" i="56"/>
  <c r="D35" i="56"/>
  <c r="E35" i="56"/>
  <c r="B31" i="81"/>
  <c r="F31" i="81"/>
  <c r="H31" i="81" s="1"/>
  <c r="D35" i="46"/>
  <c r="E35" i="46"/>
  <c r="E36" i="45"/>
  <c r="D36" i="45"/>
  <c r="D31" i="84"/>
  <c r="E31" i="84"/>
  <c r="J117" i="31"/>
  <c r="E32" i="13"/>
  <c r="F32" i="13" s="1"/>
  <c r="D110" i="26"/>
  <c r="B110" i="26" s="1"/>
  <c r="G109" i="26"/>
  <c r="D31" i="83"/>
  <c r="E31" i="83"/>
  <c r="H38" i="31"/>
  <c r="I38" i="31" s="1"/>
  <c r="D39" i="31"/>
  <c r="E39" i="31"/>
  <c r="E110" i="33"/>
  <c r="F110" i="33" s="1"/>
  <c r="B110" i="33"/>
  <c r="E37" i="41"/>
  <c r="D37" i="41"/>
  <c r="H109" i="97"/>
  <c r="I109" i="97"/>
  <c r="E111" i="13"/>
  <c r="F111" i="13" s="1"/>
  <c r="B111" i="13"/>
  <c r="E35" i="57"/>
  <c r="D35" i="57"/>
  <c r="I28" i="97"/>
  <c r="D29" i="95"/>
  <c r="E29" i="95"/>
  <c r="G38" i="24"/>
  <c r="G39" i="27"/>
  <c r="D34" i="60"/>
  <c r="E34" i="60"/>
  <c r="I30" i="81"/>
  <c r="H34" i="53"/>
  <c r="I34" i="53" s="1"/>
  <c r="D35" i="53"/>
  <c r="E35" i="53"/>
  <c r="G34" i="58"/>
  <c r="D35" i="58"/>
  <c r="E35" i="58"/>
  <c r="H30" i="84"/>
  <c r="F39" i="23"/>
  <c r="G39" i="23" s="1"/>
  <c r="B39" i="23"/>
  <c r="D117" i="44"/>
  <c r="G116" i="44"/>
  <c r="E117" i="44"/>
  <c r="D31" i="92"/>
  <c r="E31" i="92"/>
  <c r="E37" i="44"/>
  <c r="D37" i="44"/>
  <c r="F116" i="42"/>
  <c r="B116" i="42"/>
  <c r="D33" i="65"/>
  <c r="E33" i="65"/>
  <c r="H32" i="65"/>
  <c r="G32" i="65"/>
  <c r="F37" i="42"/>
  <c r="G37" i="42" s="1"/>
  <c r="B37" i="42"/>
  <c r="H109" i="33"/>
  <c r="I109" i="33"/>
  <c r="H34" i="57"/>
  <c r="I34" i="57" s="1"/>
  <c r="E31" i="82"/>
  <c r="D31" i="82"/>
  <c r="G33" i="63"/>
  <c r="I33" i="63" s="1"/>
  <c r="E34" i="63"/>
  <c r="D34" i="63"/>
  <c r="D32" i="79"/>
  <c r="E32" i="79"/>
  <c r="G28" i="95"/>
  <c r="H39" i="27"/>
  <c r="I39" i="69"/>
  <c r="H34" i="56"/>
  <c r="B38" i="3"/>
  <c r="H34" i="46"/>
  <c r="D33" i="66"/>
  <c r="E33" i="66"/>
  <c r="H35" i="45"/>
  <c r="G30" i="84"/>
  <c r="F35" i="72"/>
  <c r="H35" i="72" s="1"/>
  <c r="B35" i="72"/>
  <c r="G28" i="99"/>
  <c r="I28" i="99" s="1"/>
  <c r="D29" i="99"/>
  <c r="E29" i="99"/>
  <c r="D37" i="74"/>
  <c r="E37" i="74"/>
  <c r="F32" i="76"/>
  <c r="H32" i="76" s="1"/>
  <c r="B32" i="76"/>
  <c r="F116" i="43"/>
  <c r="B116" i="43"/>
  <c r="I115" i="42"/>
  <c r="H115" i="42"/>
  <c r="G38" i="34"/>
  <c r="B31" i="85"/>
  <c r="F31" i="85"/>
  <c r="H31" i="85" s="1"/>
  <c r="E38" i="20"/>
  <c r="D38" i="20"/>
  <c r="H40" i="28"/>
  <c r="I40" i="28" s="1"/>
  <c r="J108" i="26"/>
  <c r="G43" i="35"/>
  <c r="H43" i="35"/>
  <c r="E44" i="35"/>
  <c r="F44" i="35" s="1"/>
  <c r="B44" i="35"/>
  <c r="G36" i="41"/>
  <c r="I36" i="41" s="1"/>
  <c r="J115" i="44"/>
  <c r="F110" i="97"/>
  <c r="B110" i="97"/>
  <c r="I30" i="82"/>
  <c r="B29" i="97"/>
  <c r="F29" i="97"/>
  <c r="H29" i="97" s="1"/>
  <c r="H28" i="95"/>
  <c r="H38" i="24"/>
  <c r="B29" i="98"/>
  <c r="F29" i="98"/>
  <c r="E40" i="69"/>
  <c r="D40" i="69"/>
  <c r="H33" i="60"/>
  <c r="I33" i="60" s="1"/>
  <c r="E33" i="68"/>
  <c r="D33" i="68"/>
  <c r="G34" i="46"/>
  <c r="D33" i="67"/>
  <c r="E33" i="67"/>
  <c r="H34" i="58"/>
  <c r="G35" i="45"/>
  <c r="E32" i="33"/>
  <c r="F32" i="33" s="1"/>
  <c r="H32" i="33" s="1"/>
  <c r="B32" i="33"/>
  <c r="D30" i="26"/>
  <c r="H29" i="26"/>
  <c r="G29" i="26"/>
  <c r="J113" i="53"/>
  <c r="B35" i="55"/>
  <c r="F35" i="55"/>
  <c r="E39" i="19"/>
  <c r="D39" i="19"/>
  <c r="D31" i="91"/>
  <c r="E31" i="91"/>
  <c r="I36" i="43"/>
  <c r="H34" i="64"/>
  <c r="D35" i="64"/>
  <c r="E35" i="64"/>
  <c r="G34" i="59"/>
  <c r="D35" i="59"/>
  <c r="E35" i="59"/>
  <c r="J109" i="99"/>
  <c r="B40" i="70"/>
  <c r="F40" i="70"/>
  <c r="G40" i="70" s="1"/>
  <c r="G37" i="17"/>
  <c r="I37" i="17" s="1"/>
  <c r="D38" i="17"/>
  <c r="E38" i="17"/>
  <c r="H38" i="19"/>
  <c r="G34" i="64"/>
  <c r="H30" i="91"/>
  <c r="E40" i="71"/>
  <c r="D40" i="71"/>
  <c r="B37" i="43"/>
  <c r="F37" i="43"/>
  <c r="G37" i="43" s="1"/>
  <c r="B31" i="80"/>
  <c r="F31" i="80"/>
  <c r="G31" i="80" s="1"/>
  <c r="E35" i="61"/>
  <c r="D35" i="61"/>
  <c r="J111" i="65"/>
  <c r="J113" i="56"/>
  <c r="F31" i="86"/>
  <c r="H31" i="86" s="1"/>
  <c r="B31" i="86"/>
  <c r="G38" i="19"/>
  <c r="H34" i="59"/>
  <c r="G30" i="91"/>
  <c r="G39" i="71"/>
  <c r="I39" i="71" s="1"/>
  <c r="B31" i="33"/>
  <c r="H31" i="33"/>
  <c r="G31" i="33"/>
  <c r="E119" i="31"/>
  <c r="D119" i="31"/>
  <c r="G118" i="31"/>
  <c r="E123" i="70"/>
  <c r="D123" i="70"/>
  <c r="G122" i="70"/>
  <c r="D115" i="60"/>
  <c r="G114" i="60"/>
  <c r="E115" i="60"/>
  <c r="E121" i="17"/>
  <c r="D121" i="17"/>
  <c r="G120" i="17"/>
  <c r="J117" i="32"/>
  <c r="J118" i="30"/>
  <c r="J118" i="69"/>
  <c r="J111" i="68"/>
  <c r="J115" i="41"/>
  <c r="J108" i="89"/>
  <c r="J117" i="24"/>
  <c r="J119" i="17"/>
  <c r="G117" i="18"/>
  <c r="D118" i="18"/>
  <c r="E118" i="18"/>
  <c r="D113" i="68"/>
  <c r="G112" i="68"/>
  <c r="E113" i="68"/>
  <c r="F38" i="18"/>
  <c r="H38" i="18" s="1"/>
  <c r="B38" i="18"/>
  <c r="G118" i="71"/>
  <c r="D119" i="71"/>
  <c r="E119" i="71"/>
  <c r="F31" i="88"/>
  <c r="H31" i="88" s="1"/>
  <c r="B31" i="88"/>
  <c r="J108" i="88"/>
  <c r="J110" i="76"/>
  <c r="D115" i="58"/>
  <c r="G114" i="58"/>
  <c r="E115" i="58"/>
  <c r="J109" i="100"/>
  <c r="F38" i="21"/>
  <c r="B38" i="21"/>
  <c r="B29" i="96"/>
  <c r="F29" i="96"/>
  <c r="H29" i="96" s="1"/>
  <c r="F120" i="23"/>
  <c r="B120" i="23"/>
  <c r="F122" i="29"/>
  <c r="B122" i="29"/>
  <c r="D121" i="28"/>
  <c r="G120" i="28"/>
  <c r="E121" i="28"/>
  <c r="D30" i="25"/>
  <c r="E30" i="25" s="1"/>
  <c r="B34" i="62"/>
  <c r="F34" i="62"/>
  <c r="G34" i="62" s="1"/>
  <c r="D115" i="56"/>
  <c r="G114" i="56"/>
  <c r="E115" i="56"/>
  <c r="E110" i="92"/>
  <c r="G109" i="92"/>
  <c r="D110" i="92"/>
  <c r="J111" i="85"/>
  <c r="J117" i="71"/>
  <c r="G116" i="41"/>
  <c r="D117" i="41"/>
  <c r="E117" i="41"/>
  <c r="H112" i="66"/>
  <c r="I112" i="66"/>
  <c r="J108" i="98"/>
  <c r="G114" i="72"/>
  <c r="D115" i="72"/>
  <c r="E115" i="72"/>
  <c r="B29" i="100"/>
  <c r="F29" i="100"/>
  <c r="G29" i="100" s="1"/>
  <c r="D117" i="39"/>
  <c r="G116" i="39"/>
  <c r="E117" i="39"/>
  <c r="I28" i="96"/>
  <c r="D115" i="57"/>
  <c r="G114" i="57"/>
  <c r="E115" i="57"/>
  <c r="F30" i="90"/>
  <c r="G30" i="90" s="1"/>
  <c r="B30" i="90"/>
  <c r="G109" i="86"/>
  <c r="D110" i="86"/>
  <c r="E110" i="86"/>
  <c r="G114" i="53"/>
  <c r="D115" i="53"/>
  <c r="E115" i="53"/>
  <c r="J108" i="86"/>
  <c r="J108" i="90"/>
  <c r="G109" i="90"/>
  <c r="D110" i="90"/>
  <c r="E110" i="90"/>
  <c r="D113" i="85"/>
  <c r="E113" i="85"/>
  <c r="G112" i="85"/>
  <c r="F38" i="22"/>
  <c r="G38" i="22" s="1"/>
  <c r="B38" i="22"/>
  <c r="F113" i="66"/>
  <c r="B113" i="66"/>
  <c r="D114" i="59"/>
  <c r="G113" i="59"/>
  <c r="E114" i="59"/>
  <c r="G112" i="65"/>
  <c r="D113" i="65"/>
  <c r="E113" i="65"/>
  <c r="H119" i="23"/>
  <c r="I119" i="23"/>
  <c r="G115" i="45"/>
  <c r="D116" i="45"/>
  <c r="E116" i="45"/>
  <c r="F32" i="75"/>
  <c r="H32" i="75" s="1"/>
  <c r="B32" i="75"/>
  <c r="D110" i="91"/>
  <c r="G109" i="91"/>
  <c r="E110" i="91"/>
  <c r="J108" i="92"/>
  <c r="G117" i="3"/>
  <c r="D118" i="3"/>
  <c r="E118" i="3"/>
  <c r="J108" i="91"/>
  <c r="J113" i="46"/>
  <c r="F30" i="89"/>
  <c r="H30" i="89" s="1"/>
  <c r="B30" i="89"/>
  <c r="J110" i="77"/>
  <c r="G110" i="100"/>
  <c r="E111" i="100"/>
  <c r="D111" i="100"/>
  <c r="G110" i="99"/>
  <c r="D111" i="99"/>
  <c r="E111" i="99"/>
  <c r="G118" i="32"/>
  <c r="D119" i="32"/>
  <c r="E119" i="32"/>
  <c r="D114" i="61"/>
  <c r="G113" i="61"/>
  <c r="E114" i="61"/>
  <c r="J108" i="84"/>
  <c r="I31" i="75"/>
  <c r="J112" i="61"/>
  <c r="B129" i="35"/>
  <c r="G128" i="35"/>
  <c r="E129" i="35"/>
  <c r="F129" i="35" s="1"/>
  <c r="G113" i="64"/>
  <c r="D114" i="64"/>
  <c r="E114" i="64"/>
  <c r="G110" i="81"/>
  <c r="D111" i="81"/>
  <c r="E111" i="81"/>
  <c r="G29" i="25"/>
  <c r="G115" i="62"/>
  <c r="E116" i="62"/>
  <c r="D116" i="62"/>
  <c r="G110" i="80"/>
  <c r="D111" i="80"/>
  <c r="E111" i="80"/>
  <c r="B30" i="87"/>
  <c r="F30" i="87"/>
  <c r="F40" i="30"/>
  <c r="H40" i="30" s="1"/>
  <c r="B40" i="30"/>
  <c r="D112" i="76"/>
  <c r="G111" i="76"/>
  <c r="E112" i="76"/>
  <c r="D117" i="55"/>
  <c r="E117" i="55"/>
  <c r="G116" i="55"/>
  <c r="D120" i="30"/>
  <c r="G119" i="30"/>
  <c r="E120" i="30"/>
  <c r="D117" i="73"/>
  <c r="G116" i="73"/>
  <c r="E117" i="73"/>
  <c r="D119" i="24"/>
  <c r="G118" i="24"/>
  <c r="E119" i="24"/>
  <c r="D117" i="74"/>
  <c r="G116" i="74"/>
  <c r="E117" i="74"/>
  <c r="F37" i="39"/>
  <c r="G37" i="39" s="1"/>
  <c r="B37" i="39"/>
  <c r="B118" i="34"/>
  <c r="F118" i="34"/>
  <c r="D110" i="88"/>
  <c r="G109" i="88"/>
  <c r="E110" i="88"/>
  <c r="G109" i="98"/>
  <c r="D110" i="98"/>
  <c r="E110" i="98"/>
  <c r="G114" i="54"/>
  <c r="D115" i="54"/>
  <c r="E115" i="54"/>
  <c r="I112" i="78"/>
  <c r="H112" i="78"/>
  <c r="G109" i="89"/>
  <c r="D110" i="89"/>
  <c r="E110" i="89"/>
  <c r="J116" i="22"/>
  <c r="G117" i="21"/>
  <c r="D118" i="21"/>
  <c r="E118" i="21"/>
  <c r="J114" i="45"/>
  <c r="D118" i="22"/>
  <c r="G117" i="22"/>
  <c r="E118" i="22"/>
  <c r="J112" i="75"/>
  <c r="J119" i="28"/>
  <c r="I127" i="35"/>
  <c r="H127" i="35"/>
  <c r="J119" i="20"/>
  <c r="G119" i="69"/>
  <c r="D120" i="69"/>
  <c r="E120" i="69"/>
  <c r="E114" i="75"/>
  <c r="D114" i="75"/>
  <c r="G113" i="75"/>
  <c r="J113" i="54"/>
  <c r="G120" i="20"/>
  <c r="E121" i="20"/>
  <c r="D121" i="20"/>
  <c r="H114" i="67"/>
  <c r="I114" i="67"/>
  <c r="H117" i="34"/>
  <c r="I117" i="34"/>
  <c r="B40" i="29"/>
  <c r="F40" i="29"/>
  <c r="G40" i="29" s="1"/>
  <c r="D115" i="46"/>
  <c r="G114" i="46"/>
  <c r="E115" i="46"/>
  <c r="F35" i="54"/>
  <c r="G35" i="54" s="1"/>
  <c r="B35" i="54"/>
  <c r="G109" i="84"/>
  <c r="D110" i="84"/>
  <c r="E110" i="84"/>
  <c r="F113" i="78"/>
  <c r="B113" i="78"/>
  <c r="D111" i="83"/>
  <c r="G110" i="83"/>
  <c r="E111" i="83"/>
  <c r="H113" i="63"/>
  <c r="I113" i="63"/>
  <c r="G119" i="27"/>
  <c r="D120" i="27"/>
  <c r="E120" i="27"/>
  <c r="G109" i="96"/>
  <c r="D110" i="96"/>
  <c r="E110" i="96"/>
  <c r="H117" i="19"/>
  <c r="I117" i="19"/>
  <c r="F115" i="67"/>
  <c r="B115" i="67"/>
  <c r="G111" i="77"/>
  <c r="D112" i="77"/>
  <c r="E112" i="77"/>
  <c r="B32" i="78"/>
  <c r="F32" i="78"/>
  <c r="G32" i="78" s="1"/>
  <c r="F39" i="32"/>
  <c r="G39" i="32" s="1"/>
  <c r="B39" i="32"/>
  <c r="F114" i="63"/>
  <c r="B114" i="63"/>
  <c r="I121" i="29"/>
  <c r="H121" i="29"/>
  <c r="D112" i="79"/>
  <c r="G111" i="79"/>
  <c r="E112" i="79"/>
  <c r="J115" i="73"/>
  <c r="F118" i="19"/>
  <c r="B118" i="19"/>
  <c r="J116" i="3"/>
  <c r="G112" i="82"/>
  <c r="D113" i="82"/>
  <c r="E113" i="82"/>
  <c r="I43" i="35" l="1"/>
  <c r="J109" i="101"/>
  <c r="I39" i="27"/>
  <c r="I29" i="101"/>
  <c r="I34" i="58"/>
  <c r="I28" i="95"/>
  <c r="I30" i="84"/>
  <c r="D30" i="101"/>
  <c r="E30" i="101"/>
  <c r="I29" i="25"/>
  <c r="N5" i="25"/>
  <c r="G110" i="101"/>
  <c r="D111" i="101"/>
  <c r="E111" i="101"/>
  <c r="G31" i="81"/>
  <c r="I31" i="81" s="1"/>
  <c r="I38" i="34"/>
  <c r="I37" i="3"/>
  <c r="H109" i="25"/>
  <c r="M88" i="25" s="1"/>
  <c r="M89" i="25" s="1"/>
  <c r="I109" i="25"/>
  <c r="E110" i="25"/>
  <c r="F110" i="25" s="1"/>
  <c r="B110" i="25"/>
  <c r="G29" i="97"/>
  <c r="I29" i="97" s="1"/>
  <c r="G32" i="76"/>
  <c r="I32" i="76" s="1"/>
  <c r="G32" i="75"/>
  <c r="I32" i="75" s="1"/>
  <c r="H40" i="70"/>
  <c r="J112" i="66"/>
  <c r="I34" i="56"/>
  <c r="H35" i="54"/>
  <c r="I35" i="54" s="1"/>
  <c r="J115" i="43"/>
  <c r="H37" i="43"/>
  <c r="I37" i="43" s="1"/>
  <c r="H37" i="42"/>
  <c r="I38" i="24"/>
  <c r="H38" i="22"/>
  <c r="G38" i="3"/>
  <c r="I38" i="3" s="1"/>
  <c r="I37" i="42"/>
  <c r="H109" i="87"/>
  <c r="I109" i="87"/>
  <c r="I110" i="95"/>
  <c r="H110" i="95"/>
  <c r="J110" i="13"/>
  <c r="H31" i="80"/>
  <c r="I31" i="80" s="1"/>
  <c r="B110" i="87"/>
  <c r="F110" i="87"/>
  <c r="F111" i="95"/>
  <c r="B111" i="95"/>
  <c r="G110" i="33"/>
  <c r="D111" i="33"/>
  <c r="H29" i="98"/>
  <c r="D30" i="98"/>
  <c r="E30" i="98"/>
  <c r="E111" i="97"/>
  <c r="D111" i="97"/>
  <c r="G110" i="97"/>
  <c r="G44" i="35"/>
  <c r="B45" i="35"/>
  <c r="E45" i="35"/>
  <c r="F45" i="35" s="1"/>
  <c r="H44" i="35"/>
  <c r="F29" i="99"/>
  <c r="H29" i="99" s="1"/>
  <c r="B29" i="99"/>
  <c r="B33" i="66"/>
  <c r="F33" i="66"/>
  <c r="H33" i="66" s="1"/>
  <c r="F32" i="79"/>
  <c r="G32" i="79" s="1"/>
  <c r="B32" i="79"/>
  <c r="F31" i="82"/>
  <c r="G31" i="82" s="1"/>
  <c r="B31" i="82"/>
  <c r="F33" i="65"/>
  <c r="B33" i="65"/>
  <c r="H116" i="44"/>
  <c r="I116" i="44"/>
  <c r="F35" i="53"/>
  <c r="H35" i="53" s="1"/>
  <c r="B35" i="53"/>
  <c r="B34" i="60"/>
  <c r="F34" i="60"/>
  <c r="H34" i="60" s="1"/>
  <c r="B29" i="95"/>
  <c r="F29" i="95"/>
  <c r="H29" i="95" s="1"/>
  <c r="H109" i="26"/>
  <c r="I109" i="26"/>
  <c r="B39" i="24"/>
  <c r="F39" i="24"/>
  <c r="H39" i="24" s="1"/>
  <c r="B41" i="28"/>
  <c r="F41" i="28"/>
  <c r="G41" i="28" s="1"/>
  <c r="B39" i="34"/>
  <c r="F39" i="34"/>
  <c r="H39" i="34" s="1"/>
  <c r="B33" i="67"/>
  <c r="F33" i="67"/>
  <c r="G33" i="67" s="1"/>
  <c r="F38" i="20"/>
  <c r="G38" i="20" s="1"/>
  <c r="B38" i="20"/>
  <c r="E32" i="85"/>
  <c r="D32" i="85"/>
  <c r="J115" i="42"/>
  <c r="I34" i="46"/>
  <c r="B34" i="63"/>
  <c r="F34" i="63"/>
  <c r="G34" i="63" s="1"/>
  <c r="B117" i="44"/>
  <c r="F117" i="44"/>
  <c r="F35" i="58"/>
  <c r="G35" i="58" s="1"/>
  <c r="B35" i="58"/>
  <c r="G111" i="13"/>
  <c r="D112" i="13"/>
  <c r="F37" i="41"/>
  <c r="G37" i="41" s="1"/>
  <c r="B37" i="41"/>
  <c r="B31" i="84"/>
  <c r="F31" i="84"/>
  <c r="G31" i="84" s="1"/>
  <c r="B35" i="46"/>
  <c r="F35" i="46"/>
  <c r="G35" i="46" s="1"/>
  <c r="B37" i="73"/>
  <c r="F37" i="73"/>
  <c r="H37" i="73" s="1"/>
  <c r="D33" i="77"/>
  <c r="E33" i="77"/>
  <c r="I30" i="91"/>
  <c r="B40" i="69"/>
  <c r="F40" i="69"/>
  <c r="H40" i="69" s="1"/>
  <c r="G29" i="98"/>
  <c r="F37" i="74"/>
  <c r="G37" i="74" s="1"/>
  <c r="B37" i="74"/>
  <c r="I35" i="45"/>
  <c r="D39" i="3"/>
  <c r="E39" i="3"/>
  <c r="I32" i="65"/>
  <c r="E117" i="42"/>
  <c r="G116" i="42"/>
  <c r="D117" i="42"/>
  <c r="F31" i="92"/>
  <c r="G31" i="92" s="1"/>
  <c r="B31" i="92"/>
  <c r="D40" i="23"/>
  <c r="E40" i="23"/>
  <c r="B35" i="57"/>
  <c r="F35" i="57"/>
  <c r="G35" i="57" s="1"/>
  <c r="B31" i="83"/>
  <c r="F31" i="83"/>
  <c r="H31" i="83" s="1"/>
  <c r="D33" i="13"/>
  <c r="H32" i="13"/>
  <c r="G32" i="13"/>
  <c r="B36" i="45"/>
  <c r="F36" i="45"/>
  <c r="G36" i="45" s="1"/>
  <c r="F40" i="27"/>
  <c r="H40" i="27" s="1"/>
  <c r="B40" i="27"/>
  <c r="I38" i="19"/>
  <c r="F33" i="68"/>
  <c r="G33" i="68" s="1"/>
  <c r="B33" i="68"/>
  <c r="D30" i="97"/>
  <c r="E30" i="97"/>
  <c r="G31" i="85"/>
  <c r="I31" i="85" s="1"/>
  <c r="G116" i="43"/>
  <c r="E117" i="43"/>
  <c r="D117" i="43"/>
  <c r="E33" i="76"/>
  <c r="D33" i="76"/>
  <c r="G35" i="72"/>
  <c r="I35" i="72" s="1"/>
  <c r="E36" i="72"/>
  <c r="D36" i="72"/>
  <c r="J109" i="33"/>
  <c r="D38" i="42"/>
  <c r="E38" i="42"/>
  <c r="F37" i="44"/>
  <c r="H37" i="44" s="1"/>
  <c r="B37" i="44"/>
  <c r="H39" i="23"/>
  <c r="I39" i="23" s="1"/>
  <c r="J109" i="97"/>
  <c r="B39" i="31"/>
  <c r="F39" i="31"/>
  <c r="H39" i="31" s="1"/>
  <c r="E110" i="26"/>
  <c r="F110" i="26" s="1"/>
  <c r="D32" i="81"/>
  <c r="E32" i="81"/>
  <c r="F35" i="56"/>
  <c r="G35" i="56" s="1"/>
  <c r="B35" i="56"/>
  <c r="H32" i="77"/>
  <c r="I32" i="77" s="1"/>
  <c r="B38" i="17"/>
  <c r="F38" i="17"/>
  <c r="G38" i="17" s="1"/>
  <c r="C47" i="17"/>
  <c r="B31" i="91"/>
  <c r="F31" i="91"/>
  <c r="G31" i="91" s="1"/>
  <c r="G35" i="55"/>
  <c r="D36" i="55"/>
  <c r="E36" i="55"/>
  <c r="H34" i="62"/>
  <c r="I34" i="62" s="1"/>
  <c r="H118" i="31"/>
  <c r="I118" i="31"/>
  <c r="F39" i="19"/>
  <c r="H39" i="19" s="1"/>
  <c r="B39" i="19"/>
  <c r="I29" i="26"/>
  <c r="E32" i="86"/>
  <c r="D32" i="86"/>
  <c r="H30" i="90"/>
  <c r="I30" i="90" s="1"/>
  <c r="G38" i="18"/>
  <c r="I38" i="18" s="1"/>
  <c r="B119" i="31"/>
  <c r="F119" i="31"/>
  <c r="F35" i="61"/>
  <c r="H35" i="61" s="1"/>
  <c r="B35" i="61"/>
  <c r="I40" i="70"/>
  <c r="B35" i="64"/>
  <c r="F35" i="64"/>
  <c r="G35" i="64" s="1"/>
  <c r="B30" i="26"/>
  <c r="D33" i="33"/>
  <c r="E33" i="33" s="1"/>
  <c r="G31" i="86"/>
  <c r="I31" i="86" s="1"/>
  <c r="I31" i="33"/>
  <c r="I34" i="59"/>
  <c r="D32" i="80"/>
  <c r="E32" i="80"/>
  <c r="D38" i="43"/>
  <c r="E38" i="43"/>
  <c r="B40" i="71"/>
  <c r="F40" i="71"/>
  <c r="G40" i="71" s="1"/>
  <c r="D41" i="70"/>
  <c r="E41" i="70"/>
  <c r="B35" i="59"/>
  <c r="F35" i="59"/>
  <c r="G35" i="59" s="1"/>
  <c r="I34" i="64"/>
  <c r="H35" i="55"/>
  <c r="I35" i="55" s="1"/>
  <c r="E30" i="26"/>
  <c r="F30" i="26" s="1"/>
  <c r="D31" i="26" s="1"/>
  <c r="G32" i="33"/>
  <c r="I32" i="33" s="1"/>
  <c r="H120" i="17"/>
  <c r="I120" i="17"/>
  <c r="F115" i="60"/>
  <c r="B115" i="60"/>
  <c r="F123" i="70"/>
  <c r="B123" i="70"/>
  <c r="J127" i="35"/>
  <c r="F121" i="17"/>
  <c r="B121" i="17"/>
  <c r="H114" i="60"/>
  <c r="I114" i="60"/>
  <c r="J114" i="60" s="1"/>
  <c r="J117" i="19"/>
  <c r="H122" i="70"/>
  <c r="I122" i="70"/>
  <c r="H110" i="83"/>
  <c r="I110" i="83"/>
  <c r="B113" i="82"/>
  <c r="F113" i="82"/>
  <c r="I111" i="79"/>
  <c r="H111" i="79"/>
  <c r="G114" i="63"/>
  <c r="D115" i="63"/>
  <c r="E115" i="63"/>
  <c r="B110" i="96"/>
  <c r="F110" i="96"/>
  <c r="H119" i="27"/>
  <c r="I119" i="27"/>
  <c r="H114" i="46"/>
  <c r="I114" i="46"/>
  <c r="F121" i="20"/>
  <c r="B121" i="20"/>
  <c r="H117" i="21"/>
  <c r="I117" i="21"/>
  <c r="I114" i="54"/>
  <c r="H114" i="54"/>
  <c r="H37" i="39"/>
  <c r="I37" i="39" s="1"/>
  <c r="H118" i="24"/>
  <c r="I118" i="24"/>
  <c r="I119" i="30"/>
  <c r="H119" i="30"/>
  <c r="D41" i="30"/>
  <c r="E41" i="30"/>
  <c r="F116" i="62"/>
  <c r="B116" i="62"/>
  <c r="F114" i="61"/>
  <c r="B114" i="61"/>
  <c r="E31" i="89"/>
  <c r="D31" i="89"/>
  <c r="H115" i="45"/>
  <c r="I115" i="45"/>
  <c r="D114" i="66"/>
  <c r="G113" i="66"/>
  <c r="E114" i="66"/>
  <c r="B113" i="85"/>
  <c r="F113" i="85"/>
  <c r="B110" i="92"/>
  <c r="F110" i="92"/>
  <c r="D39" i="21"/>
  <c r="E39" i="21"/>
  <c r="F118" i="18"/>
  <c r="B118" i="18"/>
  <c r="E40" i="32"/>
  <c r="D40" i="32"/>
  <c r="H112" i="82"/>
  <c r="I112" i="82"/>
  <c r="B112" i="79"/>
  <c r="F112" i="79"/>
  <c r="H39" i="32"/>
  <c r="I39" i="32" s="1"/>
  <c r="F112" i="77"/>
  <c r="B112" i="77"/>
  <c r="H109" i="96"/>
  <c r="I109" i="96"/>
  <c r="J113" i="63"/>
  <c r="B110" i="84"/>
  <c r="F110" i="84"/>
  <c r="B115" i="46"/>
  <c r="F115" i="46"/>
  <c r="J114" i="67"/>
  <c r="H109" i="88"/>
  <c r="I109" i="88"/>
  <c r="B119" i="24"/>
  <c r="F119" i="24"/>
  <c r="B120" i="30"/>
  <c r="F120" i="30"/>
  <c r="I111" i="76"/>
  <c r="H111" i="76"/>
  <c r="F114" i="64"/>
  <c r="B114" i="64"/>
  <c r="E33" i="75"/>
  <c r="D33" i="75"/>
  <c r="J119" i="23"/>
  <c r="I113" i="59"/>
  <c r="H113" i="59"/>
  <c r="F110" i="90"/>
  <c r="B110" i="90"/>
  <c r="I109" i="92"/>
  <c r="H109" i="92"/>
  <c r="G38" i="21"/>
  <c r="H112" i="68"/>
  <c r="I112" i="68"/>
  <c r="H117" i="18"/>
  <c r="I117" i="18"/>
  <c r="G118" i="19"/>
  <c r="D119" i="19"/>
  <c r="E119" i="19"/>
  <c r="H111" i="77"/>
  <c r="I111" i="77"/>
  <c r="I109" i="84"/>
  <c r="H109" i="84"/>
  <c r="H120" i="20"/>
  <c r="I120" i="20"/>
  <c r="F120" i="69"/>
  <c r="B120" i="69"/>
  <c r="F110" i="89"/>
  <c r="B110" i="89"/>
  <c r="F110" i="88"/>
  <c r="B110" i="88"/>
  <c r="E38" i="39"/>
  <c r="D38" i="39"/>
  <c r="F112" i="76"/>
  <c r="B112" i="76"/>
  <c r="I115" i="62"/>
  <c r="H115" i="62"/>
  <c r="H113" i="64"/>
  <c r="I113" i="64"/>
  <c r="J113" i="64" s="1"/>
  <c r="B114" i="59"/>
  <c r="F114" i="59"/>
  <c r="H109" i="90"/>
  <c r="I109" i="90"/>
  <c r="E31" i="90"/>
  <c r="D31" i="90"/>
  <c r="E123" i="29"/>
  <c r="G122" i="29"/>
  <c r="D123" i="29"/>
  <c r="H114" i="58"/>
  <c r="I114" i="58"/>
  <c r="F113" i="68"/>
  <c r="B113" i="68"/>
  <c r="H119" i="69"/>
  <c r="I119" i="69"/>
  <c r="H117" i="22"/>
  <c r="I117" i="22"/>
  <c r="I109" i="89"/>
  <c r="H109" i="89"/>
  <c r="G118" i="34"/>
  <c r="D119" i="34"/>
  <c r="E119" i="34"/>
  <c r="I116" i="73"/>
  <c r="H116" i="73"/>
  <c r="E31" i="87"/>
  <c r="D31" i="87"/>
  <c r="B130" i="35"/>
  <c r="E130" i="35"/>
  <c r="F130" i="35" s="1"/>
  <c r="G129" i="35"/>
  <c r="B111" i="99"/>
  <c r="F111" i="99"/>
  <c r="H116" i="39"/>
  <c r="I116" i="39"/>
  <c r="B30" i="25"/>
  <c r="F30" i="25"/>
  <c r="G30" i="25" s="1"/>
  <c r="B115" i="58"/>
  <c r="F115" i="58"/>
  <c r="E32" i="88"/>
  <c r="D32" i="88"/>
  <c r="D39" i="18"/>
  <c r="E39" i="18"/>
  <c r="D116" i="67"/>
  <c r="E116" i="67"/>
  <c r="G115" i="67"/>
  <c r="I113" i="75"/>
  <c r="H113" i="75"/>
  <c r="F118" i="22"/>
  <c r="B118" i="22"/>
  <c r="B117" i="73"/>
  <c r="F117" i="73"/>
  <c r="H128" i="35"/>
  <c r="I128" i="35"/>
  <c r="B119" i="32"/>
  <c r="F119" i="32"/>
  <c r="I110" i="99"/>
  <c r="H110" i="99"/>
  <c r="F118" i="3"/>
  <c r="B118" i="3"/>
  <c r="I109" i="91"/>
  <c r="H109" i="91"/>
  <c r="I38" i="22"/>
  <c r="H114" i="57"/>
  <c r="I114" i="57"/>
  <c r="F117" i="39"/>
  <c r="B117" i="39"/>
  <c r="I114" i="56"/>
  <c r="H114" i="56"/>
  <c r="E121" i="23"/>
  <c r="G120" i="23"/>
  <c r="D121" i="23"/>
  <c r="G31" i="88"/>
  <c r="I31" i="88" s="1"/>
  <c r="D33" i="78"/>
  <c r="E33" i="78"/>
  <c r="B111" i="83"/>
  <c r="F111" i="83"/>
  <c r="D41" i="29"/>
  <c r="E41" i="29"/>
  <c r="B114" i="75"/>
  <c r="F114" i="75"/>
  <c r="J112" i="78"/>
  <c r="I116" i="74"/>
  <c r="H116" i="74"/>
  <c r="I116" i="55"/>
  <c r="H116" i="55"/>
  <c r="G40" i="30"/>
  <c r="I40" i="30" s="1"/>
  <c r="G30" i="87"/>
  <c r="H118" i="32"/>
  <c r="I118" i="32"/>
  <c r="F111" i="100"/>
  <c r="B111" i="100"/>
  <c r="H117" i="3"/>
  <c r="I117" i="3"/>
  <c r="B110" i="91"/>
  <c r="F110" i="91"/>
  <c r="B110" i="86"/>
  <c r="F110" i="86"/>
  <c r="F115" i="57"/>
  <c r="B115" i="57"/>
  <c r="H29" i="100"/>
  <c r="I29" i="100" s="1"/>
  <c r="F115" i="72"/>
  <c r="B115" i="72"/>
  <c r="B117" i="41"/>
  <c r="F117" i="41"/>
  <c r="B115" i="56"/>
  <c r="F115" i="56"/>
  <c r="I120" i="28"/>
  <c r="H120" i="28"/>
  <c r="E30" i="96"/>
  <c r="D30" i="96"/>
  <c r="J121" i="29"/>
  <c r="H32" i="78"/>
  <c r="I32" i="78" s="1"/>
  <c r="D36" i="54"/>
  <c r="E36" i="54"/>
  <c r="H40" i="29"/>
  <c r="I40" i="29" s="1"/>
  <c r="J117" i="34"/>
  <c r="F110" i="98"/>
  <c r="B110" i="98"/>
  <c r="F117" i="74"/>
  <c r="B117" i="74"/>
  <c r="H30" i="87"/>
  <c r="B111" i="80"/>
  <c r="F111" i="80"/>
  <c r="B111" i="81"/>
  <c r="F111" i="81"/>
  <c r="G30" i="89"/>
  <c r="I30" i="89" s="1"/>
  <c r="B113" i="65"/>
  <c r="F113" i="65"/>
  <c r="D39" i="22"/>
  <c r="E39" i="22"/>
  <c r="H112" i="85"/>
  <c r="I112" i="85"/>
  <c r="B115" i="53"/>
  <c r="F115" i="53"/>
  <c r="H109" i="86"/>
  <c r="I109" i="86"/>
  <c r="I114" i="72"/>
  <c r="H114" i="72"/>
  <c r="I116" i="41"/>
  <c r="H116" i="41"/>
  <c r="D35" i="62"/>
  <c r="E35" i="62"/>
  <c r="B121" i="28"/>
  <c r="F121" i="28"/>
  <c r="G29" i="96"/>
  <c r="I29" i="96" s="1"/>
  <c r="H38" i="21"/>
  <c r="I38" i="21" s="1"/>
  <c r="F119" i="71"/>
  <c r="B119" i="71"/>
  <c r="F120" i="27"/>
  <c r="B120" i="27"/>
  <c r="G113" i="78"/>
  <c r="E114" i="78"/>
  <c r="D114" i="78"/>
  <c r="B118" i="21"/>
  <c r="F118" i="21"/>
  <c r="B115" i="54"/>
  <c r="F115" i="54"/>
  <c r="H109" i="98"/>
  <c r="I109" i="98"/>
  <c r="B117" i="55"/>
  <c r="F117" i="55"/>
  <c r="I110" i="80"/>
  <c r="H110" i="80"/>
  <c r="I110" i="81"/>
  <c r="H110" i="81"/>
  <c r="H113" i="61"/>
  <c r="I113" i="61"/>
  <c r="I110" i="100"/>
  <c r="H110" i="100"/>
  <c r="F116" i="45"/>
  <c r="B116" i="45"/>
  <c r="H112" i="65"/>
  <c r="I112" i="65"/>
  <c r="H114" i="53"/>
  <c r="I114" i="53"/>
  <c r="E30" i="100"/>
  <c r="D30" i="100"/>
  <c r="H118" i="71"/>
  <c r="I118" i="71"/>
  <c r="J118" i="71" s="1"/>
  <c r="E27" i="36"/>
  <c r="I27" i="36"/>
  <c r="I44" i="35" l="1"/>
  <c r="F30" i="101"/>
  <c r="H30" i="101" s="1"/>
  <c r="B30" i="101"/>
  <c r="G30" i="101"/>
  <c r="H110" i="101"/>
  <c r="I110" i="101"/>
  <c r="J110" i="101" s="1"/>
  <c r="N7" i="25"/>
  <c r="F111" i="101"/>
  <c r="B111" i="101"/>
  <c r="H37" i="74"/>
  <c r="H33" i="67"/>
  <c r="I33" i="67" s="1"/>
  <c r="G37" i="44"/>
  <c r="V27" i="36"/>
  <c r="J122" i="70"/>
  <c r="J109" i="25"/>
  <c r="N88" i="25"/>
  <c r="J110" i="95"/>
  <c r="D111" i="25"/>
  <c r="G110" i="25"/>
  <c r="J109" i="87"/>
  <c r="G31" i="83"/>
  <c r="I31" i="83" s="1"/>
  <c r="J110" i="80"/>
  <c r="J111" i="77"/>
  <c r="J111" i="76"/>
  <c r="H40" i="71"/>
  <c r="I40" i="71" s="1"/>
  <c r="J119" i="69"/>
  <c r="H34" i="63"/>
  <c r="I34" i="63" s="1"/>
  <c r="G35" i="61"/>
  <c r="I35" i="61" s="1"/>
  <c r="J114" i="58"/>
  <c r="J116" i="39"/>
  <c r="G39" i="34"/>
  <c r="I39" i="34" s="1"/>
  <c r="H41" i="28"/>
  <c r="I41" i="28" s="1"/>
  <c r="J119" i="27"/>
  <c r="G40" i="27"/>
  <c r="J120" i="20"/>
  <c r="H38" i="20"/>
  <c r="I38" i="20" s="1"/>
  <c r="J120" i="17"/>
  <c r="J117" i="3"/>
  <c r="J112" i="65"/>
  <c r="H35" i="56"/>
  <c r="I35" i="56" s="1"/>
  <c r="J109" i="88"/>
  <c r="H36" i="45"/>
  <c r="I36" i="45" s="1"/>
  <c r="I32" i="13"/>
  <c r="G40" i="69"/>
  <c r="I40" i="69" s="1"/>
  <c r="G37" i="73"/>
  <c r="I37" i="73" s="1"/>
  <c r="G33" i="66"/>
  <c r="I33" i="66" s="1"/>
  <c r="D112" i="95"/>
  <c r="G111" i="95"/>
  <c r="E112" i="95"/>
  <c r="H31" i="84"/>
  <c r="I31" i="84" s="1"/>
  <c r="H37" i="41"/>
  <c r="I37" i="41" s="1"/>
  <c r="G39" i="19"/>
  <c r="I39" i="19" s="1"/>
  <c r="H31" i="92"/>
  <c r="I31" i="92" s="1"/>
  <c r="D111" i="87"/>
  <c r="G110" i="87"/>
  <c r="E111" i="87"/>
  <c r="H31" i="91"/>
  <c r="D36" i="56"/>
  <c r="E36" i="56"/>
  <c r="G39" i="31"/>
  <c r="I39" i="31" s="1"/>
  <c r="B33" i="76"/>
  <c r="F33" i="76"/>
  <c r="H33" i="76" s="1"/>
  <c r="I116" i="43"/>
  <c r="H116" i="43"/>
  <c r="H33" i="68"/>
  <c r="I33" i="68" s="1"/>
  <c r="D41" i="27"/>
  <c r="E41" i="27"/>
  <c r="H35" i="57"/>
  <c r="I35" i="57" s="1"/>
  <c r="E38" i="74"/>
  <c r="D38" i="74"/>
  <c r="D41" i="69"/>
  <c r="E41" i="69"/>
  <c r="E38" i="73"/>
  <c r="D38" i="73"/>
  <c r="H111" i="13"/>
  <c r="I111" i="13"/>
  <c r="E118" i="44"/>
  <c r="G117" i="44"/>
  <c r="D118" i="44"/>
  <c r="D35" i="63"/>
  <c r="E35" i="63"/>
  <c r="B32" i="85"/>
  <c r="F32" i="85"/>
  <c r="G32" i="85" s="1"/>
  <c r="E34" i="67"/>
  <c r="D34" i="67"/>
  <c r="E40" i="34"/>
  <c r="D40" i="34"/>
  <c r="D42" i="28"/>
  <c r="E42" i="28"/>
  <c r="G29" i="95"/>
  <c r="I29" i="95" s="1"/>
  <c r="I110" i="97"/>
  <c r="H110" i="97"/>
  <c r="F30" i="98"/>
  <c r="G30" i="98" s="1"/>
  <c r="B30" i="98"/>
  <c r="D38" i="44"/>
  <c r="E38" i="44"/>
  <c r="F36" i="72"/>
  <c r="G36" i="72" s="1"/>
  <c r="B36" i="72"/>
  <c r="I40" i="27"/>
  <c r="E32" i="83"/>
  <c r="D32" i="83"/>
  <c r="B40" i="23"/>
  <c r="F40" i="23"/>
  <c r="G40" i="23" s="1"/>
  <c r="E32" i="92"/>
  <c r="D32" i="92"/>
  <c r="I37" i="74"/>
  <c r="H35" i="46"/>
  <c r="I35" i="46" s="1"/>
  <c r="E36" i="46"/>
  <c r="D36" i="46"/>
  <c r="D32" i="84"/>
  <c r="E32" i="84"/>
  <c r="D39" i="20"/>
  <c r="E39" i="20"/>
  <c r="G39" i="24"/>
  <c r="I39" i="24" s="1"/>
  <c r="G34" i="60"/>
  <c r="I34" i="60" s="1"/>
  <c r="D35" i="60"/>
  <c r="E35" i="60"/>
  <c r="H32" i="79"/>
  <c r="I32" i="79" s="1"/>
  <c r="D33" i="79"/>
  <c r="E33" i="79"/>
  <c r="G45" i="35"/>
  <c r="B46" i="35"/>
  <c r="H45" i="35"/>
  <c r="E46" i="35"/>
  <c r="F46" i="35" s="1"/>
  <c r="F111" i="97"/>
  <c r="B111" i="97"/>
  <c r="I29" i="98"/>
  <c r="B32" i="81"/>
  <c r="F32" i="81"/>
  <c r="H32" i="81" s="1"/>
  <c r="E40" i="31"/>
  <c r="D40" i="31"/>
  <c r="I37" i="44"/>
  <c r="B117" i="43"/>
  <c r="F117" i="43"/>
  <c r="D36" i="57"/>
  <c r="E36" i="57"/>
  <c r="B117" i="42"/>
  <c r="F117" i="42"/>
  <c r="F33" i="77"/>
  <c r="G33" i="77" s="1"/>
  <c r="B33" i="77"/>
  <c r="D38" i="41"/>
  <c r="E38" i="41"/>
  <c r="J109" i="26"/>
  <c r="E30" i="95"/>
  <c r="D30" i="95"/>
  <c r="E36" i="53"/>
  <c r="D36" i="53"/>
  <c r="G33" i="65"/>
  <c r="H33" i="65"/>
  <c r="D34" i="65"/>
  <c r="E34" i="65"/>
  <c r="E32" i="82"/>
  <c r="D32" i="82"/>
  <c r="D30" i="99"/>
  <c r="E30" i="99"/>
  <c r="E111" i="33"/>
  <c r="F111" i="33" s="1"/>
  <c r="B111" i="33"/>
  <c r="D111" i="26"/>
  <c r="E111" i="26" s="1"/>
  <c r="G110" i="26"/>
  <c r="B38" i="42"/>
  <c r="F38" i="42"/>
  <c r="G38" i="42" s="1"/>
  <c r="B30" i="97"/>
  <c r="F30" i="97"/>
  <c r="H30" i="97" s="1"/>
  <c r="D34" i="68"/>
  <c r="E34" i="68"/>
  <c r="D37" i="45"/>
  <c r="E37" i="45"/>
  <c r="B33" i="13"/>
  <c r="E33" i="13"/>
  <c r="F33" i="13" s="1"/>
  <c r="I116" i="42"/>
  <c r="H116" i="42"/>
  <c r="B39" i="3"/>
  <c r="F39" i="3"/>
  <c r="H39" i="3" s="1"/>
  <c r="B112" i="13"/>
  <c r="E112" i="13"/>
  <c r="F112" i="13" s="1"/>
  <c r="H35" i="58"/>
  <c r="I35" i="58" s="1"/>
  <c r="D36" i="58"/>
  <c r="E36" i="58"/>
  <c r="D40" i="24"/>
  <c r="E40" i="24"/>
  <c r="G35" i="53"/>
  <c r="I35" i="53" s="1"/>
  <c r="J116" i="44"/>
  <c r="H31" i="82"/>
  <c r="I31" i="82" s="1"/>
  <c r="E34" i="66"/>
  <c r="D34" i="66"/>
  <c r="G29" i="99"/>
  <c r="I29" i="99" s="1"/>
  <c r="I110" i="33"/>
  <c r="H110" i="33"/>
  <c r="B41" i="70"/>
  <c r="F41" i="70"/>
  <c r="F38" i="43"/>
  <c r="B38" i="43"/>
  <c r="F32" i="80"/>
  <c r="B32" i="80"/>
  <c r="E31" i="26"/>
  <c r="F31" i="26" s="1"/>
  <c r="B31" i="26"/>
  <c r="I30" i="87"/>
  <c r="D36" i="59"/>
  <c r="E36" i="59"/>
  <c r="D120" i="31"/>
  <c r="E120" i="31"/>
  <c r="G119" i="31"/>
  <c r="J118" i="31"/>
  <c r="B36" i="55"/>
  <c r="F36" i="55"/>
  <c r="H36" i="55" s="1"/>
  <c r="D32" i="91"/>
  <c r="E32" i="91"/>
  <c r="E41" i="71"/>
  <c r="D41" i="71"/>
  <c r="B33" i="33"/>
  <c r="F33" i="33"/>
  <c r="H30" i="26"/>
  <c r="N6" i="26" s="1"/>
  <c r="M17" i="1" s="1"/>
  <c r="H35" i="64"/>
  <c r="I35" i="64" s="1"/>
  <c r="D36" i="64"/>
  <c r="E36" i="64"/>
  <c r="F32" i="86"/>
  <c r="B32" i="86"/>
  <c r="I31" i="91"/>
  <c r="H30" i="25"/>
  <c r="I30" i="25" s="1"/>
  <c r="J115" i="45"/>
  <c r="H35" i="59"/>
  <c r="I35" i="59" s="1"/>
  <c r="G30" i="26"/>
  <c r="N5" i="26" s="1"/>
  <c r="D36" i="61"/>
  <c r="E36" i="61"/>
  <c r="E40" i="19"/>
  <c r="D40" i="19"/>
  <c r="H38" i="17"/>
  <c r="I38" i="17" s="1"/>
  <c r="D39" i="17"/>
  <c r="E39" i="17"/>
  <c r="J116" i="74"/>
  <c r="J116" i="73"/>
  <c r="J114" i="72"/>
  <c r="J109" i="89"/>
  <c r="J109" i="84"/>
  <c r="J116" i="55"/>
  <c r="J111" i="79"/>
  <c r="G121" i="17"/>
  <c r="D122" i="17"/>
  <c r="E122" i="17"/>
  <c r="J110" i="81"/>
  <c r="J119" i="30"/>
  <c r="E116" i="60"/>
  <c r="G115" i="60"/>
  <c r="D116" i="60"/>
  <c r="G123" i="70"/>
  <c r="E124" i="70"/>
  <c r="D124" i="70"/>
  <c r="J113" i="61"/>
  <c r="J109" i="98"/>
  <c r="J117" i="21"/>
  <c r="J110" i="83"/>
  <c r="G121" i="28"/>
  <c r="D122" i="28"/>
  <c r="E122" i="28"/>
  <c r="F30" i="100"/>
  <c r="H30" i="100" s="1"/>
  <c r="B30" i="100"/>
  <c r="J109" i="86"/>
  <c r="J120" i="28"/>
  <c r="D111" i="89"/>
  <c r="G110" i="89"/>
  <c r="E111" i="89"/>
  <c r="J112" i="68"/>
  <c r="D113" i="79"/>
  <c r="G112" i="79"/>
  <c r="E113" i="79"/>
  <c r="F31" i="89"/>
  <c r="H31" i="89" s="1"/>
  <c r="B31" i="89"/>
  <c r="J118" i="24"/>
  <c r="J114" i="54"/>
  <c r="D117" i="45"/>
  <c r="G116" i="45"/>
  <c r="E117" i="45"/>
  <c r="G115" i="56"/>
  <c r="D116" i="56"/>
  <c r="E116" i="56"/>
  <c r="G115" i="57"/>
  <c r="D116" i="57"/>
  <c r="E116" i="57"/>
  <c r="B121" i="23"/>
  <c r="F121" i="23"/>
  <c r="D118" i="39"/>
  <c r="G117" i="39"/>
  <c r="E118" i="39"/>
  <c r="B116" i="67"/>
  <c r="F116" i="67"/>
  <c r="B123" i="29"/>
  <c r="F123" i="29"/>
  <c r="D120" i="24"/>
  <c r="G119" i="24"/>
  <c r="E120" i="24"/>
  <c r="G120" i="27"/>
  <c r="D121" i="27"/>
  <c r="E121" i="27"/>
  <c r="G113" i="65"/>
  <c r="D114" i="65"/>
  <c r="E114" i="65"/>
  <c r="J114" i="53"/>
  <c r="J110" i="100"/>
  <c r="F35" i="62"/>
  <c r="H35" i="62" s="1"/>
  <c r="B35" i="62"/>
  <c r="G115" i="53"/>
  <c r="D116" i="53"/>
  <c r="E116" i="53"/>
  <c r="J112" i="85"/>
  <c r="D118" i="74"/>
  <c r="G117" i="74"/>
  <c r="E118" i="74"/>
  <c r="G110" i="86"/>
  <c r="D111" i="86"/>
  <c r="E111" i="86"/>
  <c r="H120" i="23"/>
  <c r="I120" i="23"/>
  <c r="J114" i="57"/>
  <c r="J110" i="99"/>
  <c r="G111" i="99"/>
  <c r="D112" i="99"/>
  <c r="E112" i="99"/>
  <c r="F119" i="34"/>
  <c r="B119" i="34"/>
  <c r="J117" i="22"/>
  <c r="D114" i="68"/>
  <c r="G113" i="68"/>
  <c r="E114" i="68"/>
  <c r="H122" i="29"/>
  <c r="I122" i="29"/>
  <c r="D113" i="76"/>
  <c r="G112" i="76"/>
  <c r="E113" i="76"/>
  <c r="G120" i="69"/>
  <c r="D121" i="69"/>
  <c r="E121" i="69"/>
  <c r="J109" i="96"/>
  <c r="J112" i="82"/>
  <c r="G118" i="18"/>
  <c r="D119" i="18"/>
  <c r="E119" i="18"/>
  <c r="J114" i="46"/>
  <c r="G119" i="71"/>
  <c r="D120" i="71"/>
  <c r="E120" i="71"/>
  <c r="G111" i="81"/>
  <c r="D112" i="81"/>
  <c r="E112" i="81"/>
  <c r="B30" i="96"/>
  <c r="F30" i="96"/>
  <c r="G30" i="96" s="1"/>
  <c r="D118" i="41"/>
  <c r="G117" i="41"/>
  <c r="E118" i="41"/>
  <c r="B33" i="78"/>
  <c r="F33" i="78"/>
  <c r="H33" i="78" s="1"/>
  <c r="G119" i="32"/>
  <c r="D120" i="32"/>
  <c r="E120" i="32"/>
  <c r="D119" i="22"/>
  <c r="G118" i="22"/>
  <c r="E119" i="22"/>
  <c r="B39" i="18"/>
  <c r="F39" i="18"/>
  <c r="H118" i="34"/>
  <c r="I118" i="34"/>
  <c r="F38" i="39"/>
  <c r="G38" i="39" s="1"/>
  <c r="B38" i="39"/>
  <c r="E111" i="92"/>
  <c r="D111" i="92"/>
  <c r="G110" i="92"/>
  <c r="H113" i="66"/>
  <c r="I113" i="66"/>
  <c r="F115" i="63"/>
  <c r="B115" i="63"/>
  <c r="F114" i="78"/>
  <c r="B114" i="78"/>
  <c r="B36" i="54"/>
  <c r="F36" i="54"/>
  <c r="H36" i="54" s="1"/>
  <c r="D112" i="100"/>
  <c r="G111" i="100"/>
  <c r="E112" i="100"/>
  <c r="J109" i="91"/>
  <c r="B32" i="88"/>
  <c r="F32" i="88"/>
  <c r="F31" i="87"/>
  <c r="G31" i="87" s="1"/>
  <c r="B31" i="87"/>
  <c r="B31" i="90"/>
  <c r="F31" i="90"/>
  <c r="G31" i="90" s="1"/>
  <c r="J115" i="62"/>
  <c r="B119" i="19"/>
  <c r="F119" i="19"/>
  <c r="B40" i="32"/>
  <c r="F40" i="32"/>
  <c r="H40" i="32" s="1"/>
  <c r="F114" i="66"/>
  <c r="B114" i="66"/>
  <c r="H114" i="63"/>
  <c r="I114" i="63"/>
  <c r="E118" i="55"/>
  <c r="D118" i="55"/>
  <c r="G117" i="55"/>
  <c r="G115" i="54"/>
  <c r="D116" i="54"/>
  <c r="E116" i="54"/>
  <c r="I113" i="78"/>
  <c r="H113" i="78"/>
  <c r="J116" i="41"/>
  <c r="F39" i="22"/>
  <c r="H39" i="22" s="1"/>
  <c r="B39" i="22"/>
  <c r="D112" i="80"/>
  <c r="G111" i="80"/>
  <c r="E112" i="80"/>
  <c r="G110" i="98"/>
  <c r="D111" i="98"/>
  <c r="E111" i="98"/>
  <c r="J118" i="32"/>
  <c r="J114" i="56"/>
  <c r="J113" i="75"/>
  <c r="D31" i="25"/>
  <c r="J109" i="90"/>
  <c r="H118" i="19"/>
  <c r="I118" i="19"/>
  <c r="J109" i="92"/>
  <c r="J113" i="59"/>
  <c r="G115" i="46"/>
  <c r="D116" i="46"/>
  <c r="E116" i="46"/>
  <c r="G112" i="77"/>
  <c r="D113" i="77"/>
  <c r="E113" i="77"/>
  <c r="D115" i="61"/>
  <c r="G114" i="61"/>
  <c r="E115" i="61"/>
  <c r="F41" i="30"/>
  <c r="B41" i="30"/>
  <c r="G121" i="20"/>
  <c r="E122" i="20"/>
  <c r="D122" i="20"/>
  <c r="G115" i="72"/>
  <c r="D116" i="72"/>
  <c r="E116" i="72"/>
  <c r="B41" i="29"/>
  <c r="F41" i="29"/>
  <c r="G41" i="29" s="1"/>
  <c r="G118" i="3"/>
  <c r="D119" i="3"/>
  <c r="E119" i="3"/>
  <c r="J128" i="35"/>
  <c r="G117" i="73"/>
  <c r="D118" i="73"/>
  <c r="E118" i="73"/>
  <c r="G115" i="58"/>
  <c r="D116" i="58"/>
  <c r="E116" i="58"/>
  <c r="I129" i="35"/>
  <c r="H129" i="35"/>
  <c r="G110" i="88"/>
  <c r="D111" i="88"/>
  <c r="E111" i="88"/>
  <c r="J117" i="18"/>
  <c r="B39" i="21"/>
  <c r="F39" i="21"/>
  <c r="H39" i="21" s="1"/>
  <c r="G113" i="85"/>
  <c r="D114" i="85"/>
  <c r="E114" i="85"/>
  <c r="G110" i="96"/>
  <c r="D111" i="96"/>
  <c r="E111" i="96"/>
  <c r="D119" i="21"/>
  <c r="G118" i="21"/>
  <c r="E119" i="21"/>
  <c r="G110" i="91"/>
  <c r="D111" i="91"/>
  <c r="E111" i="91"/>
  <c r="D115" i="75"/>
  <c r="G114" i="75"/>
  <c r="E115" i="75"/>
  <c r="G111" i="83"/>
  <c r="D112" i="83"/>
  <c r="E112" i="83"/>
  <c r="I115" i="67"/>
  <c r="H115" i="67"/>
  <c r="B131" i="35"/>
  <c r="G130" i="35"/>
  <c r="E131" i="35"/>
  <c r="F131" i="35" s="1"/>
  <c r="G114" i="59"/>
  <c r="D115" i="59"/>
  <c r="E115" i="59"/>
  <c r="G110" i="90"/>
  <c r="D111" i="90"/>
  <c r="E111" i="90"/>
  <c r="F33" i="75"/>
  <c r="G33" i="75" s="1"/>
  <c r="B33" i="75"/>
  <c r="G114" i="64"/>
  <c r="D115" i="64"/>
  <c r="E115" i="64"/>
  <c r="G120" i="30"/>
  <c r="D121" i="30"/>
  <c r="E121" i="30"/>
  <c r="G110" i="84"/>
  <c r="D111" i="84"/>
  <c r="E111" i="84"/>
  <c r="E117" i="62"/>
  <c r="D117" i="62"/>
  <c r="G116" i="62"/>
  <c r="D114" i="82"/>
  <c r="E114" i="82"/>
  <c r="G113" i="82"/>
  <c r="F27" i="36"/>
  <c r="E28" i="36"/>
  <c r="G39" i="22" l="1"/>
  <c r="I30" i="101"/>
  <c r="N7" i="26"/>
  <c r="E31" i="101"/>
  <c r="D31" i="101"/>
  <c r="E93" i="36"/>
  <c r="G27" i="36"/>
  <c r="L17" i="1"/>
  <c r="N17" i="1" s="1"/>
  <c r="G111" i="101"/>
  <c r="D112" i="101"/>
  <c r="E112" i="101"/>
  <c r="N89" i="25"/>
  <c r="O88" i="25"/>
  <c r="O89" i="25" s="1"/>
  <c r="H110" i="25"/>
  <c r="I110" i="25"/>
  <c r="B111" i="25"/>
  <c r="E111" i="25"/>
  <c r="F111" i="25" s="1"/>
  <c r="H30" i="98"/>
  <c r="I30" i="98" s="1"/>
  <c r="I33" i="65"/>
  <c r="J114" i="63"/>
  <c r="J120" i="23"/>
  <c r="F111" i="87"/>
  <c r="B111" i="87"/>
  <c r="H111" i="95"/>
  <c r="I111" i="95"/>
  <c r="B112" i="95"/>
  <c r="F112" i="95"/>
  <c r="H31" i="90"/>
  <c r="I31" i="90" s="1"/>
  <c r="J116" i="43"/>
  <c r="I110" i="87"/>
  <c r="H110" i="87"/>
  <c r="G39" i="3"/>
  <c r="I39" i="3" s="1"/>
  <c r="F34" i="68"/>
  <c r="H34" i="68" s="1"/>
  <c r="B34" i="68"/>
  <c r="H110" i="26"/>
  <c r="M88" i="26" s="1"/>
  <c r="M89" i="26" s="1"/>
  <c r="I110" i="26"/>
  <c r="N88" i="26" s="1"/>
  <c r="N89" i="26" s="1"/>
  <c r="F30" i="99"/>
  <c r="B30" i="99"/>
  <c r="F34" i="65"/>
  <c r="B34" i="65"/>
  <c r="D118" i="43"/>
  <c r="G117" i="43"/>
  <c r="E118" i="43"/>
  <c r="I45" i="35"/>
  <c r="F33" i="79"/>
  <c r="B33" i="79"/>
  <c r="H40" i="23"/>
  <c r="I40" i="23" s="1"/>
  <c r="F32" i="83"/>
  <c r="G32" i="83" s="1"/>
  <c r="B32" i="83"/>
  <c r="B38" i="44"/>
  <c r="F38" i="44"/>
  <c r="H38" i="44" s="1"/>
  <c r="E31" i="98"/>
  <c r="D31" i="98"/>
  <c r="E33" i="85"/>
  <c r="D33" i="85"/>
  <c r="B35" i="63"/>
  <c r="F35" i="63"/>
  <c r="H35" i="63" s="1"/>
  <c r="J111" i="13"/>
  <c r="G36" i="55"/>
  <c r="I36" i="55" s="1"/>
  <c r="B34" i="66"/>
  <c r="F34" i="66"/>
  <c r="H34" i="66" s="1"/>
  <c r="B40" i="24"/>
  <c r="F40" i="24"/>
  <c r="H40" i="24" s="1"/>
  <c r="G112" i="13"/>
  <c r="D113" i="13"/>
  <c r="J116" i="42"/>
  <c r="D39" i="42"/>
  <c r="E39" i="42"/>
  <c r="D112" i="33"/>
  <c r="B112" i="33" s="1"/>
  <c r="G111" i="33"/>
  <c r="B32" i="82"/>
  <c r="F32" i="82"/>
  <c r="H32" i="82" s="1"/>
  <c r="F30" i="95"/>
  <c r="G30" i="95" s="1"/>
  <c r="B30" i="95"/>
  <c r="B32" i="84"/>
  <c r="F32" i="84"/>
  <c r="G32" i="84" s="1"/>
  <c r="F34" i="67"/>
  <c r="H34" i="67" s="1"/>
  <c r="B34" i="67"/>
  <c r="B118" i="44"/>
  <c r="F118" i="44"/>
  <c r="E34" i="76"/>
  <c r="D34" i="76"/>
  <c r="B36" i="56"/>
  <c r="F36" i="56"/>
  <c r="G36" i="56" s="1"/>
  <c r="D40" i="3"/>
  <c r="E40" i="3"/>
  <c r="B37" i="45"/>
  <c r="F37" i="45"/>
  <c r="H37" i="45" s="1"/>
  <c r="G30" i="97"/>
  <c r="I30" i="97" s="1"/>
  <c r="E31" i="97"/>
  <c r="D31" i="97"/>
  <c r="F111" i="26"/>
  <c r="B111" i="26"/>
  <c r="H33" i="77"/>
  <c r="I33" i="77" s="1"/>
  <c r="E34" i="77"/>
  <c r="D34" i="77"/>
  <c r="B36" i="57"/>
  <c r="F36" i="57"/>
  <c r="H36" i="57" s="1"/>
  <c r="G32" i="81"/>
  <c r="I32" i="81" s="1"/>
  <c r="D33" i="81"/>
  <c r="E33" i="81"/>
  <c r="E112" i="97"/>
  <c r="G111" i="97"/>
  <c r="D112" i="97"/>
  <c r="B36" i="46"/>
  <c r="F36" i="46"/>
  <c r="H36" i="46" s="1"/>
  <c r="B32" i="92"/>
  <c r="F32" i="92"/>
  <c r="H32" i="92" s="1"/>
  <c r="E41" i="23"/>
  <c r="D41" i="23"/>
  <c r="D37" i="72"/>
  <c r="E37" i="72"/>
  <c r="F42" i="28"/>
  <c r="H42" i="28" s="1"/>
  <c r="B42" i="28"/>
  <c r="H117" i="44"/>
  <c r="I117" i="44"/>
  <c r="F41" i="69"/>
  <c r="H41" i="69" s="1"/>
  <c r="B41" i="69"/>
  <c r="G39" i="21"/>
  <c r="I39" i="21" s="1"/>
  <c r="J110" i="33"/>
  <c r="F36" i="58"/>
  <c r="H36" i="58" s="1"/>
  <c r="B36" i="58"/>
  <c r="H33" i="13"/>
  <c r="D34" i="13"/>
  <c r="E34" i="13" s="1"/>
  <c r="G33" i="13"/>
  <c r="H38" i="42"/>
  <c r="I38" i="42" s="1"/>
  <c r="F36" i="53"/>
  <c r="H36" i="53" s="1"/>
  <c r="B36" i="53"/>
  <c r="F38" i="41"/>
  <c r="H38" i="41" s="1"/>
  <c r="B38" i="41"/>
  <c r="E118" i="42"/>
  <c r="D118" i="42"/>
  <c r="G117" i="42"/>
  <c r="B40" i="31"/>
  <c r="F40" i="31"/>
  <c r="G40" i="31" s="1"/>
  <c r="B47" i="35"/>
  <c r="E47" i="35"/>
  <c r="F47" i="35" s="1"/>
  <c r="H46" i="35"/>
  <c r="G46" i="35"/>
  <c r="B35" i="60"/>
  <c r="F35" i="60"/>
  <c r="H35" i="60" s="1"/>
  <c r="F39" i="20"/>
  <c r="G39" i="20" s="1"/>
  <c r="B39" i="20"/>
  <c r="H36" i="72"/>
  <c r="I36" i="72" s="1"/>
  <c r="J110" i="97"/>
  <c r="B40" i="34"/>
  <c r="F40" i="34"/>
  <c r="H40" i="34" s="1"/>
  <c r="H32" i="85"/>
  <c r="I32" i="85" s="1"/>
  <c r="F38" i="73"/>
  <c r="G38" i="73" s="1"/>
  <c r="B38" i="73"/>
  <c r="B38" i="74"/>
  <c r="F38" i="74"/>
  <c r="H38" i="74" s="1"/>
  <c r="B41" i="27"/>
  <c r="F41" i="27"/>
  <c r="G41" i="27" s="1"/>
  <c r="G33" i="76"/>
  <c r="I33" i="76" s="1"/>
  <c r="G31" i="89"/>
  <c r="I31" i="89" s="1"/>
  <c r="E33" i="86"/>
  <c r="D33" i="86"/>
  <c r="F36" i="64"/>
  <c r="H36" i="64" s="1"/>
  <c r="B36" i="64"/>
  <c r="D34" i="33"/>
  <c r="E34" i="33" s="1"/>
  <c r="F34" i="33" s="1"/>
  <c r="F41" i="71"/>
  <c r="G41" i="71" s="1"/>
  <c r="B41" i="71"/>
  <c r="B32" i="91"/>
  <c r="F32" i="91"/>
  <c r="H32" i="91" s="1"/>
  <c r="F120" i="31"/>
  <c r="B120" i="31"/>
  <c r="D32" i="26"/>
  <c r="E32" i="26" s="1"/>
  <c r="H32" i="80"/>
  <c r="E33" i="80"/>
  <c r="D33" i="80"/>
  <c r="D39" i="43"/>
  <c r="E39" i="43"/>
  <c r="G41" i="70"/>
  <c r="D42" i="70"/>
  <c r="E42" i="70"/>
  <c r="I39" i="22"/>
  <c r="F39" i="17"/>
  <c r="G39" i="17" s="1"/>
  <c r="B39" i="17"/>
  <c r="C48" i="17"/>
  <c r="H32" i="86"/>
  <c r="H33" i="33"/>
  <c r="M18" i="1"/>
  <c r="Q127" i="1"/>
  <c r="H31" i="26"/>
  <c r="G38" i="43"/>
  <c r="G35" i="62"/>
  <c r="I35" i="62" s="1"/>
  <c r="H31" i="87"/>
  <c r="I31" i="87" s="1"/>
  <c r="B36" i="61"/>
  <c r="F36" i="61"/>
  <c r="H36" i="61" s="1"/>
  <c r="G32" i="86"/>
  <c r="I30" i="26"/>
  <c r="D37" i="55"/>
  <c r="E37" i="55"/>
  <c r="H119" i="31"/>
  <c r="I119" i="31"/>
  <c r="F36" i="59"/>
  <c r="B36" i="59"/>
  <c r="H38" i="43"/>
  <c r="H38" i="39"/>
  <c r="I38" i="39" s="1"/>
  <c r="B40" i="19"/>
  <c r="F40" i="19"/>
  <c r="G40" i="19" s="1"/>
  <c r="G33" i="33"/>
  <c r="G31" i="26"/>
  <c r="G32" i="80"/>
  <c r="H41" i="70"/>
  <c r="J129" i="35"/>
  <c r="J122" i="29"/>
  <c r="J113" i="78"/>
  <c r="F116" i="60"/>
  <c r="B116" i="60"/>
  <c r="I115" i="60"/>
  <c r="H115" i="60"/>
  <c r="F122" i="17"/>
  <c r="B122" i="17"/>
  <c r="B124" i="70"/>
  <c r="F124" i="70"/>
  <c r="I121" i="17"/>
  <c r="H121" i="17"/>
  <c r="I123" i="70"/>
  <c r="H123" i="70"/>
  <c r="H121" i="20"/>
  <c r="I121" i="20"/>
  <c r="H114" i="61"/>
  <c r="I114" i="61"/>
  <c r="B31" i="25"/>
  <c r="I115" i="54"/>
  <c r="H115" i="54"/>
  <c r="G119" i="19"/>
  <c r="D120" i="19"/>
  <c r="E120" i="19"/>
  <c r="D33" i="88"/>
  <c r="E33" i="88"/>
  <c r="I110" i="92"/>
  <c r="H110" i="92"/>
  <c r="H117" i="41"/>
  <c r="I117" i="41"/>
  <c r="B114" i="68"/>
  <c r="F114" i="68"/>
  <c r="F111" i="86"/>
  <c r="B111" i="86"/>
  <c r="I117" i="39"/>
  <c r="H117" i="39"/>
  <c r="J115" i="67"/>
  <c r="H118" i="21"/>
  <c r="I118" i="21"/>
  <c r="I113" i="85"/>
  <c r="H113" i="85"/>
  <c r="B118" i="73"/>
  <c r="F118" i="73"/>
  <c r="B115" i="61"/>
  <c r="F115" i="61"/>
  <c r="H111" i="80"/>
  <c r="I111" i="80"/>
  <c r="H117" i="55"/>
  <c r="I117" i="55"/>
  <c r="H111" i="100"/>
  <c r="I111" i="100"/>
  <c r="E116" i="63"/>
  <c r="G115" i="63"/>
  <c r="D116" i="63"/>
  <c r="F111" i="92"/>
  <c r="B111" i="92"/>
  <c r="D40" i="18"/>
  <c r="E40" i="18"/>
  <c r="B120" i="32"/>
  <c r="F120" i="32"/>
  <c r="B118" i="41"/>
  <c r="F118" i="41"/>
  <c r="F112" i="81"/>
  <c r="B112" i="81"/>
  <c r="I112" i="76"/>
  <c r="H112" i="76"/>
  <c r="F112" i="99"/>
  <c r="B112" i="99"/>
  <c r="H110" i="86"/>
  <c r="I110" i="86"/>
  <c r="B118" i="39"/>
  <c r="F118" i="39"/>
  <c r="H114" i="64"/>
  <c r="I114" i="64"/>
  <c r="I110" i="84"/>
  <c r="H110" i="84"/>
  <c r="B111" i="91"/>
  <c r="F111" i="91"/>
  <c r="B119" i="21"/>
  <c r="F119" i="21"/>
  <c r="F111" i="88"/>
  <c r="B111" i="88"/>
  <c r="H117" i="73"/>
  <c r="I117" i="73"/>
  <c r="J118" i="19"/>
  <c r="F112" i="80"/>
  <c r="B112" i="80"/>
  <c r="B118" i="55"/>
  <c r="F118" i="55"/>
  <c r="E32" i="90"/>
  <c r="D32" i="90"/>
  <c r="H32" i="88"/>
  <c r="F112" i="100"/>
  <c r="B112" i="100"/>
  <c r="D37" i="54"/>
  <c r="E37" i="54"/>
  <c r="G39" i="18"/>
  <c r="H119" i="32"/>
  <c r="I119" i="32"/>
  <c r="H111" i="81"/>
  <c r="I111" i="81"/>
  <c r="F119" i="18"/>
  <c r="B119" i="18"/>
  <c r="F113" i="76"/>
  <c r="B113" i="76"/>
  <c r="I111" i="99"/>
  <c r="H111" i="99"/>
  <c r="F116" i="53"/>
  <c r="B116" i="53"/>
  <c r="G121" i="23"/>
  <c r="D122" i="23"/>
  <c r="E122" i="23"/>
  <c r="F116" i="57"/>
  <c r="B116" i="57"/>
  <c r="I116" i="45"/>
  <c r="H116" i="45"/>
  <c r="E31" i="100"/>
  <c r="D31" i="100"/>
  <c r="I116" i="62"/>
  <c r="H116" i="62"/>
  <c r="B117" i="62"/>
  <c r="F117" i="62"/>
  <c r="D34" i="75"/>
  <c r="E34" i="75"/>
  <c r="F115" i="59"/>
  <c r="B115" i="59"/>
  <c r="G131" i="35"/>
  <c r="B132" i="35"/>
  <c r="E132" i="35"/>
  <c r="F132" i="35" s="1"/>
  <c r="I110" i="91"/>
  <c r="H110" i="91"/>
  <c r="H110" i="88"/>
  <c r="I110" i="88"/>
  <c r="F113" i="77"/>
  <c r="B113" i="77"/>
  <c r="D32" i="87"/>
  <c r="E32" i="87"/>
  <c r="H39" i="18"/>
  <c r="E31" i="96"/>
  <c r="D31" i="96"/>
  <c r="H118" i="18"/>
  <c r="I118" i="18"/>
  <c r="H115" i="53"/>
  <c r="I115" i="53"/>
  <c r="B114" i="65"/>
  <c r="F114" i="65"/>
  <c r="I119" i="24"/>
  <c r="H119" i="24"/>
  <c r="E124" i="29"/>
  <c r="D124" i="29"/>
  <c r="G123" i="29"/>
  <c r="H115" i="57"/>
  <c r="I115" i="57"/>
  <c r="F117" i="45"/>
  <c r="B117" i="45"/>
  <c r="D42" i="29"/>
  <c r="E42" i="29"/>
  <c r="F121" i="30"/>
  <c r="B121" i="30"/>
  <c r="H33" i="75"/>
  <c r="I33" i="75" s="1"/>
  <c r="H114" i="59"/>
  <c r="I114" i="59"/>
  <c r="I130" i="35"/>
  <c r="H130" i="35"/>
  <c r="F112" i="83"/>
  <c r="B112" i="83"/>
  <c r="D40" i="21"/>
  <c r="E40" i="21"/>
  <c r="E42" i="30"/>
  <c r="D42" i="30"/>
  <c r="H112" i="77"/>
  <c r="I112" i="77"/>
  <c r="E41" i="32"/>
  <c r="D41" i="32"/>
  <c r="G36" i="54"/>
  <c r="I36" i="54" s="1"/>
  <c r="E34" i="78"/>
  <c r="D34" i="78"/>
  <c r="B120" i="71"/>
  <c r="F120" i="71"/>
  <c r="I113" i="65"/>
  <c r="H113" i="65"/>
  <c r="B120" i="24"/>
  <c r="F120" i="24"/>
  <c r="H112" i="79"/>
  <c r="I112" i="79"/>
  <c r="F122" i="28"/>
  <c r="B122" i="28"/>
  <c r="B114" i="85"/>
  <c r="F114" i="85"/>
  <c r="I113" i="82"/>
  <c r="H113" i="82"/>
  <c r="F114" i="82"/>
  <c r="B114" i="82"/>
  <c r="H120" i="30"/>
  <c r="I120" i="30"/>
  <c r="H111" i="83"/>
  <c r="I111" i="83"/>
  <c r="F111" i="96"/>
  <c r="B111" i="96"/>
  <c r="F119" i="3"/>
  <c r="B119" i="3"/>
  <c r="B116" i="72"/>
  <c r="F116" i="72"/>
  <c r="G41" i="30"/>
  <c r="G40" i="32"/>
  <c r="I40" i="32" s="1"/>
  <c r="H30" i="96"/>
  <c r="I30" i="96" s="1"/>
  <c r="H119" i="71"/>
  <c r="I119" i="71"/>
  <c r="E117" i="67"/>
  <c r="D117" i="67"/>
  <c r="G116" i="67"/>
  <c r="B116" i="56"/>
  <c r="F116" i="56"/>
  <c r="B113" i="79"/>
  <c r="F113" i="79"/>
  <c r="H110" i="89"/>
  <c r="I110" i="89"/>
  <c r="H121" i="28"/>
  <c r="I121" i="28"/>
  <c r="F115" i="75"/>
  <c r="B115" i="75"/>
  <c r="B111" i="84"/>
  <c r="F111" i="84"/>
  <c r="F111" i="90"/>
  <c r="B111" i="90"/>
  <c r="I110" i="96"/>
  <c r="H110" i="96"/>
  <c r="B116" i="58"/>
  <c r="F116" i="58"/>
  <c r="H118" i="3"/>
  <c r="I118" i="3"/>
  <c r="I115" i="72"/>
  <c r="H115" i="72"/>
  <c r="B122" i="20"/>
  <c r="F122" i="20"/>
  <c r="H41" i="30"/>
  <c r="I41" i="30" s="1"/>
  <c r="F116" i="46"/>
  <c r="B116" i="46"/>
  <c r="B111" i="98"/>
  <c r="F111" i="98"/>
  <c r="D40" i="22"/>
  <c r="E40" i="22"/>
  <c r="J113" i="66"/>
  <c r="D39" i="39"/>
  <c r="E39" i="39"/>
  <c r="H118" i="22"/>
  <c r="I118" i="22"/>
  <c r="G33" i="78"/>
  <c r="I33" i="78" s="1"/>
  <c r="B121" i="69"/>
  <c r="F121" i="69"/>
  <c r="H117" i="74"/>
  <c r="I117" i="74"/>
  <c r="D36" i="62"/>
  <c r="E36" i="62"/>
  <c r="F121" i="27"/>
  <c r="B121" i="27"/>
  <c r="I115" i="56"/>
  <c r="H115" i="56"/>
  <c r="B111" i="89"/>
  <c r="F111" i="89"/>
  <c r="F115" i="64"/>
  <c r="B115" i="64"/>
  <c r="H110" i="90"/>
  <c r="I110" i="90"/>
  <c r="I114" i="75"/>
  <c r="H114" i="75"/>
  <c r="I115" i="58"/>
  <c r="H115" i="58"/>
  <c r="H41" i="29"/>
  <c r="I41" i="29" s="1"/>
  <c r="H115" i="46"/>
  <c r="I115" i="46"/>
  <c r="E31" i="25"/>
  <c r="F31" i="25" s="1"/>
  <c r="H110" i="98"/>
  <c r="I110" i="98"/>
  <c r="B116" i="54"/>
  <c r="F116" i="54"/>
  <c r="E115" i="66"/>
  <c r="G114" i="66"/>
  <c r="D115" i="66"/>
  <c r="G32" i="88"/>
  <c r="E115" i="78"/>
  <c r="G114" i="78"/>
  <c r="D115" i="78"/>
  <c r="J118" i="34"/>
  <c r="B119" i="22"/>
  <c r="F119" i="22"/>
  <c r="I120" i="69"/>
  <c r="H120" i="69"/>
  <c r="H113" i="68"/>
  <c r="I113" i="68"/>
  <c r="G119" i="34"/>
  <c r="D120" i="34"/>
  <c r="E120" i="34"/>
  <c r="B118" i="74"/>
  <c r="F118" i="74"/>
  <c r="H120" i="27"/>
  <c r="I120" i="27"/>
  <c r="E32" i="89"/>
  <c r="D32" i="89"/>
  <c r="G30" i="100"/>
  <c r="I30" i="100" s="1"/>
  <c r="F28" i="36"/>
  <c r="I28" i="36"/>
  <c r="F93" i="36" l="1"/>
  <c r="G28" i="36"/>
  <c r="G93" i="36" s="1"/>
  <c r="G94" i="36" s="1"/>
  <c r="F31" i="101"/>
  <c r="H31" i="101" s="1"/>
  <c r="B31" i="101"/>
  <c r="I111" i="101"/>
  <c r="H111" i="101"/>
  <c r="L18" i="1"/>
  <c r="Q126" i="1"/>
  <c r="I39" i="18"/>
  <c r="I41" i="70"/>
  <c r="J110" i="25"/>
  <c r="F112" i="101"/>
  <c r="B112" i="101"/>
  <c r="E94" i="36"/>
  <c r="G36" i="53"/>
  <c r="V28" i="36"/>
  <c r="O88" i="26"/>
  <c r="O89" i="26" s="1"/>
  <c r="J119" i="71"/>
  <c r="J110" i="87"/>
  <c r="G111" i="25"/>
  <c r="D112" i="25"/>
  <c r="B112" i="25" s="1"/>
  <c r="J110" i="26"/>
  <c r="H30" i="95"/>
  <c r="I30" i="95" s="1"/>
  <c r="J113" i="85"/>
  <c r="G32" i="82"/>
  <c r="I32" i="82" s="1"/>
  <c r="J111" i="80"/>
  <c r="J112" i="77"/>
  <c r="H38" i="73"/>
  <c r="I38" i="73" s="1"/>
  <c r="J123" i="70"/>
  <c r="J120" i="69"/>
  <c r="G34" i="68"/>
  <c r="I34" i="68" s="1"/>
  <c r="J115" i="60"/>
  <c r="J115" i="58"/>
  <c r="J115" i="57"/>
  <c r="H36" i="56"/>
  <c r="I36" i="56" s="1"/>
  <c r="G38" i="41"/>
  <c r="I38" i="41" s="1"/>
  <c r="J119" i="32"/>
  <c r="J119" i="31"/>
  <c r="J119" i="24"/>
  <c r="J118" i="22"/>
  <c r="J118" i="21"/>
  <c r="J118" i="18"/>
  <c r="I36" i="53"/>
  <c r="I33" i="13"/>
  <c r="G42" i="28"/>
  <c r="I42" i="28" s="1"/>
  <c r="G36" i="57"/>
  <c r="I36" i="57" s="1"/>
  <c r="G37" i="45"/>
  <c r="I37" i="45" s="1"/>
  <c r="J111" i="95"/>
  <c r="G38" i="74"/>
  <c r="I38" i="74" s="1"/>
  <c r="J117" i="44"/>
  <c r="G35" i="63"/>
  <c r="I35" i="63" s="1"/>
  <c r="J110" i="84"/>
  <c r="E113" i="95"/>
  <c r="G112" i="95"/>
  <c r="D113" i="95"/>
  <c r="I46" i="35"/>
  <c r="D112" i="87"/>
  <c r="G111" i="87"/>
  <c r="E112" i="87"/>
  <c r="I111" i="97"/>
  <c r="H111" i="97"/>
  <c r="E35" i="67"/>
  <c r="D35" i="67"/>
  <c r="E112" i="33"/>
  <c r="F112" i="33" s="1"/>
  <c r="B39" i="42"/>
  <c r="F39" i="42"/>
  <c r="H39" i="42" s="1"/>
  <c r="G40" i="24"/>
  <c r="I40" i="24" s="1"/>
  <c r="G34" i="66"/>
  <c r="I34" i="66" s="1"/>
  <c r="B31" i="98"/>
  <c r="F31" i="98"/>
  <c r="H31" i="98" s="1"/>
  <c r="D39" i="44"/>
  <c r="E39" i="44"/>
  <c r="H117" i="43"/>
  <c r="I117" i="43"/>
  <c r="G32" i="91"/>
  <c r="I32" i="91" s="1"/>
  <c r="E39" i="73"/>
  <c r="D39" i="73"/>
  <c r="E41" i="34"/>
  <c r="D41" i="34"/>
  <c r="E40" i="20"/>
  <c r="D40" i="20"/>
  <c r="E41" i="31"/>
  <c r="D41" i="31"/>
  <c r="H117" i="42"/>
  <c r="I117" i="42"/>
  <c r="D42" i="69"/>
  <c r="E42" i="69"/>
  <c r="B37" i="72"/>
  <c r="F37" i="72"/>
  <c r="H37" i="72" s="1"/>
  <c r="D33" i="92"/>
  <c r="E33" i="92"/>
  <c r="G36" i="46"/>
  <c r="I36" i="46" s="1"/>
  <c r="D37" i="46"/>
  <c r="E37" i="46"/>
  <c r="F34" i="77"/>
  <c r="G34" i="77" s="1"/>
  <c r="B34" i="77"/>
  <c r="G111" i="26"/>
  <c r="D112" i="26"/>
  <c r="B34" i="76"/>
  <c r="F34" i="76"/>
  <c r="G34" i="67"/>
  <c r="I34" i="67" s="1"/>
  <c r="D33" i="82"/>
  <c r="E33" i="82"/>
  <c r="I111" i="33"/>
  <c r="H111" i="33"/>
  <c r="D33" i="83"/>
  <c r="E33" i="83"/>
  <c r="H33" i="79"/>
  <c r="D34" i="79"/>
  <c r="E34" i="79"/>
  <c r="B118" i="43"/>
  <c r="F118" i="43"/>
  <c r="G30" i="99"/>
  <c r="D31" i="99"/>
  <c r="E31" i="99"/>
  <c r="D42" i="27"/>
  <c r="E42" i="27"/>
  <c r="G35" i="60"/>
  <c r="I35" i="60" s="1"/>
  <c r="D36" i="60"/>
  <c r="E36" i="60"/>
  <c r="F118" i="42"/>
  <c r="B118" i="42"/>
  <c r="B41" i="23"/>
  <c r="F41" i="23"/>
  <c r="G41" i="23" s="1"/>
  <c r="B31" i="97"/>
  <c r="F31" i="97"/>
  <c r="H31" i="97" s="1"/>
  <c r="B40" i="3"/>
  <c r="F40" i="3"/>
  <c r="G40" i="3" s="1"/>
  <c r="H32" i="84"/>
  <c r="I32" i="84" s="1"/>
  <c r="E33" i="84"/>
  <c r="D33" i="84"/>
  <c r="E113" i="13"/>
  <c r="F113" i="13" s="1"/>
  <c r="B113" i="13"/>
  <c r="E41" i="24"/>
  <c r="D41" i="24"/>
  <c r="D35" i="66"/>
  <c r="E35" i="66"/>
  <c r="F33" i="85"/>
  <c r="H33" i="85" s="1"/>
  <c r="B33" i="85"/>
  <c r="G34" i="65"/>
  <c r="H34" i="65"/>
  <c r="D35" i="65"/>
  <c r="E35" i="65"/>
  <c r="J110" i="96"/>
  <c r="G36" i="61"/>
  <c r="I36" i="61" s="1"/>
  <c r="H41" i="71"/>
  <c r="I41" i="71" s="1"/>
  <c r="H41" i="27"/>
  <c r="I41" i="27" s="1"/>
  <c r="D39" i="74"/>
  <c r="E39" i="74"/>
  <c r="G40" i="34"/>
  <c r="I40" i="34" s="1"/>
  <c r="H39" i="20"/>
  <c r="I39" i="20" s="1"/>
  <c r="E48" i="35"/>
  <c r="F48" i="35" s="1"/>
  <c r="B48" i="35"/>
  <c r="G47" i="35"/>
  <c r="H47" i="35"/>
  <c r="H40" i="31"/>
  <c r="I40" i="31" s="1"/>
  <c r="E39" i="41"/>
  <c r="D39" i="41"/>
  <c r="D37" i="53"/>
  <c r="E37" i="53"/>
  <c r="F34" i="13"/>
  <c r="G34" i="13"/>
  <c r="B34" i="13"/>
  <c r="G36" i="58"/>
  <c r="I36" i="58" s="1"/>
  <c r="D37" i="58"/>
  <c r="E37" i="58"/>
  <c r="G41" i="69"/>
  <c r="I41" i="69" s="1"/>
  <c r="D43" i="28"/>
  <c r="E43" i="28"/>
  <c r="G32" i="92"/>
  <c r="I32" i="92" s="1"/>
  <c r="F112" i="97"/>
  <c r="B112" i="97"/>
  <c r="F33" i="81"/>
  <c r="H33" i="81" s="1"/>
  <c r="B33" i="81"/>
  <c r="E37" i="57"/>
  <c r="D37" i="57"/>
  <c r="D38" i="45"/>
  <c r="E38" i="45"/>
  <c r="E37" i="56"/>
  <c r="D37" i="56"/>
  <c r="G118" i="44"/>
  <c r="D119" i="44"/>
  <c r="E119" i="44"/>
  <c r="E31" i="95"/>
  <c r="D31" i="95"/>
  <c r="H112" i="13"/>
  <c r="I112" i="13"/>
  <c r="D36" i="63"/>
  <c r="E36" i="63"/>
  <c r="G38" i="44"/>
  <c r="I38" i="44" s="1"/>
  <c r="H32" i="83"/>
  <c r="I32" i="83" s="1"/>
  <c r="G33" i="79"/>
  <c r="H30" i="99"/>
  <c r="I30" i="99" s="1"/>
  <c r="E35" i="68"/>
  <c r="D35" i="68"/>
  <c r="D35" i="33"/>
  <c r="J110" i="89"/>
  <c r="G36" i="59"/>
  <c r="E37" i="59"/>
  <c r="D37" i="59"/>
  <c r="B37" i="55"/>
  <c r="F37" i="55"/>
  <c r="G37" i="55" s="1"/>
  <c r="I32" i="86"/>
  <c r="B42" i="70"/>
  <c r="F42" i="70"/>
  <c r="G42" i="70" s="1"/>
  <c r="F33" i="80"/>
  <c r="G33" i="80" s="1"/>
  <c r="B33" i="80"/>
  <c r="D33" i="91"/>
  <c r="E33" i="91"/>
  <c r="G36" i="64"/>
  <c r="I36" i="64" s="1"/>
  <c r="D37" i="64"/>
  <c r="E37" i="64"/>
  <c r="D41" i="19"/>
  <c r="E41" i="19"/>
  <c r="I38" i="43"/>
  <c r="H39" i="17"/>
  <c r="I39" i="17" s="1"/>
  <c r="D40" i="17"/>
  <c r="E40" i="17"/>
  <c r="F33" i="86"/>
  <c r="G33" i="86" s="1"/>
  <c r="B33" i="86"/>
  <c r="J115" i="56"/>
  <c r="J111" i="99"/>
  <c r="J110" i="92"/>
  <c r="H36" i="59"/>
  <c r="D37" i="61"/>
  <c r="E37" i="61"/>
  <c r="I31" i="26"/>
  <c r="I32" i="80"/>
  <c r="G120" i="31"/>
  <c r="D121" i="31"/>
  <c r="E121" i="31"/>
  <c r="D42" i="71"/>
  <c r="E42" i="71"/>
  <c r="J110" i="88"/>
  <c r="H40" i="19"/>
  <c r="I40" i="19" s="1"/>
  <c r="N18" i="1"/>
  <c r="Q128" i="1"/>
  <c r="I33" i="33"/>
  <c r="B39" i="43"/>
  <c r="F39" i="43"/>
  <c r="G39" i="43" s="1"/>
  <c r="F32" i="26"/>
  <c r="G32" i="26" s="1"/>
  <c r="B32" i="26"/>
  <c r="B34" i="33"/>
  <c r="G34" i="33"/>
  <c r="H34" i="33"/>
  <c r="J117" i="74"/>
  <c r="J113" i="65"/>
  <c r="E123" i="17"/>
  <c r="G122" i="17"/>
  <c r="D123" i="17"/>
  <c r="D117" i="60"/>
  <c r="G116" i="60"/>
  <c r="E117" i="60"/>
  <c r="J115" i="46"/>
  <c r="J111" i="100"/>
  <c r="J115" i="54"/>
  <c r="J121" i="17"/>
  <c r="D125" i="70"/>
  <c r="E125" i="70"/>
  <c r="G124" i="70"/>
  <c r="J120" i="30"/>
  <c r="J112" i="79"/>
  <c r="J114" i="59"/>
  <c r="J114" i="64"/>
  <c r="J114" i="61"/>
  <c r="J115" i="53"/>
  <c r="J117" i="41"/>
  <c r="J121" i="28"/>
  <c r="J111" i="83"/>
  <c r="D32" i="25"/>
  <c r="G31" i="25"/>
  <c r="H31" i="25"/>
  <c r="J110" i="98"/>
  <c r="G111" i="89"/>
  <c r="D112" i="89"/>
  <c r="E112" i="89"/>
  <c r="J118" i="3"/>
  <c r="F117" i="67"/>
  <c r="B117" i="67"/>
  <c r="J113" i="82"/>
  <c r="D115" i="65"/>
  <c r="G114" i="65"/>
  <c r="E115" i="65"/>
  <c r="D114" i="77"/>
  <c r="G113" i="77"/>
  <c r="E114" i="77"/>
  <c r="G117" i="62"/>
  <c r="D118" i="62"/>
  <c r="E118" i="62"/>
  <c r="F122" i="23"/>
  <c r="B122" i="23"/>
  <c r="F32" i="90"/>
  <c r="H32" i="90" s="1"/>
  <c r="B32" i="90"/>
  <c r="I115" i="63"/>
  <c r="H115" i="63"/>
  <c r="D120" i="22"/>
  <c r="G119" i="22"/>
  <c r="E120" i="22"/>
  <c r="D116" i="64"/>
  <c r="G115" i="64"/>
  <c r="E116" i="64"/>
  <c r="G121" i="27"/>
  <c r="D122" i="27"/>
  <c r="E122" i="27"/>
  <c r="F40" i="22"/>
  <c r="H40" i="22" s="1"/>
  <c r="B40" i="22"/>
  <c r="D123" i="20"/>
  <c r="G122" i="20"/>
  <c r="E123" i="20"/>
  <c r="G111" i="84"/>
  <c r="D112" i="84"/>
  <c r="E112" i="84"/>
  <c r="D120" i="3"/>
  <c r="G119" i="3"/>
  <c r="E120" i="3"/>
  <c r="G114" i="85"/>
  <c r="E115" i="85"/>
  <c r="D115" i="85"/>
  <c r="F42" i="30"/>
  <c r="G42" i="30" s="1"/>
  <c r="B42" i="30"/>
  <c r="B133" i="35"/>
  <c r="E133" i="35"/>
  <c r="F133" i="35" s="1"/>
  <c r="G132" i="35"/>
  <c r="H121" i="23"/>
  <c r="I121" i="23"/>
  <c r="G116" i="53"/>
  <c r="D117" i="53"/>
  <c r="E117" i="53"/>
  <c r="D120" i="18"/>
  <c r="G119" i="18"/>
  <c r="E120" i="18"/>
  <c r="G112" i="80"/>
  <c r="D113" i="80"/>
  <c r="E113" i="80"/>
  <c r="G118" i="39"/>
  <c r="D119" i="39"/>
  <c r="E119" i="39"/>
  <c r="G120" i="32"/>
  <c r="D121" i="32"/>
  <c r="E121" i="32"/>
  <c r="J117" i="55"/>
  <c r="G114" i="68"/>
  <c r="D115" i="68"/>
  <c r="E115" i="68"/>
  <c r="B115" i="66"/>
  <c r="F115" i="66"/>
  <c r="D112" i="98"/>
  <c r="G111" i="98"/>
  <c r="E112" i="98"/>
  <c r="G116" i="58"/>
  <c r="D117" i="58"/>
  <c r="E117" i="58"/>
  <c r="D113" i="83"/>
  <c r="G112" i="83"/>
  <c r="E113" i="83"/>
  <c r="J116" i="45"/>
  <c r="J111" i="81"/>
  <c r="G111" i="88"/>
  <c r="D112" i="88"/>
  <c r="E112" i="88"/>
  <c r="G112" i="99"/>
  <c r="D113" i="99"/>
  <c r="E113" i="99"/>
  <c r="B33" i="88"/>
  <c r="F33" i="88"/>
  <c r="H33" i="88" s="1"/>
  <c r="B120" i="34"/>
  <c r="F120" i="34"/>
  <c r="H114" i="66"/>
  <c r="I114" i="66"/>
  <c r="F36" i="62"/>
  <c r="G36" i="62" s="1"/>
  <c r="B36" i="62"/>
  <c r="D114" i="79"/>
  <c r="G113" i="79"/>
  <c r="E114" i="79"/>
  <c r="G111" i="96"/>
  <c r="D112" i="96"/>
  <c r="E112" i="96"/>
  <c r="D122" i="30"/>
  <c r="G121" i="30"/>
  <c r="E122" i="30"/>
  <c r="H123" i="29"/>
  <c r="I123" i="29"/>
  <c r="B31" i="96"/>
  <c r="F31" i="96"/>
  <c r="H31" i="96" s="1"/>
  <c r="H131" i="35"/>
  <c r="I131" i="35"/>
  <c r="B37" i="54"/>
  <c r="F37" i="54"/>
  <c r="H119" i="34"/>
  <c r="I119" i="34"/>
  <c r="J119" i="34" s="1"/>
  <c r="J114" i="75"/>
  <c r="G115" i="75"/>
  <c r="D116" i="75"/>
  <c r="E116" i="75"/>
  <c r="D117" i="72"/>
  <c r="G116" i="72"/>
  <c r="E117" i="72"/>
  <c r="G122" i="28"/>
  <c r="D123" i="28"/>
  <c r="E123" i="28"/>
  <c r="D121" i="71"/>
  <c r="G120" i="71"/>
  <c r="E121" i="71"/>
  <c r="F124" i="29"/>
  <c r="B124" i="29"/>
  <c r="J116" i="62"/>
  <c r="G118" i="55"/>
  <c r="D119" i="55"/>
  <c r="E119" i="55"/>
  <c r="D120" i="21"/>
  <c r="G119" i="21"/>
  <c r="E120" i="21"/>
  <c r="J112" i="76"/>
  <c r="B40" i="18"/>
  <c r="F40" i="18"/>
  <c r="D119" i="73"/>
  <c r="G118" i="73"/>
  <c r="E119" i="73"/>
  <c r="F120" i="19"/>
  <c r="B120" i="19"/>
  <c r="B32" i="89"/>
  <c r="F32" i="89"/>
  <c r="G32" i="89" s="1"/>
  <c r="J120" i="27"/>
  <c r="J113" i="68"/>
  <c r="F115" i="78"/>
  <c r="B115" i="78"/>
  <c r="D117" i="54"/>
  <c r="G116" i="54"/>
  <c r="E117" i="54"/>
  <c r="D117" i="56"/>
  <c r="G116" i="56"/>
  <c r="E117" i="56"/>
  <c r="G117" i="45"/>
  <c r="D118" i="45"/>
  <c r="E118" i="45"/>
  <c r="B32" i="87"/>
  <c r="F32" i="87"/>
  <c r="H32" i="87" s="1"/>
  <c r="D116" i="59"/>
  <c r="G115" i="59"/>
  <c r="E116" i="59"/>
  <c r="B31" i="100"/>
  <c r="F31" i="100"/>
  <c r="E113" i="100"/>
  <c r="G112" i="100"/>
  <c r="D113" i="100"/>
  <c r="G115" i="61"/>
  <c r="D116" i="61"/>
  <c r="E116" i="61"/>
  <c r="H119" i="19"/>
  <c r="I119" i="19"/>
  <c r="J119" i="19" s="1"/>
  <c r="H114" i="78"/>
  <c r="I114" i="78"/>
  <c r="J110" i="90"/>
  <c r="B39" i="39"/>
  <c r="F39" i="39"/>
  <c r="H39" i="39" s="1"/>
  <c r="J115" i="72"/>
  <c r="E115" i="82"/>
  <c r="G114" i="82"/>
  <c r="D115" i="82"/>
  <c r="G120" i="24"/>
  <c r="D121" i="24"/>
  <c r="E121" i="24"/>
  <c r="B34" i="78"/>
  <c r="F34" i="78"/>
  <c r="H34" i="78" s="1"/>
  <c r="F41" i="32"/>
  <c r="H41" i="32" s="1"/>
  <c r="B41" i="32"/>
  <c r="B40" i="21"/>
  <c r="F40" i="21"/>
  <c r="H40" i="21" s="1"/>
  <c r="J130" i="35"/>
  <c r="J110" i="91"/>
  <c r="G116" i="57"/>
  <c r="D117" i="57"/>
  <c r="E117" i="57"/>
  <c r="D112" i="91"/>
  <c r="G111" i="91"/>
  <c r="E112" i="91"/>
  <c r="G112" i="81"/>
  <c r="D113" i="81"/>
  <c r="E113" i="81"/>
  <c r="D112" i="92"/>
  <c r="E112" i="92"/>
  <c r="G111" i="92"/>
  <c r="J117" i="39"/>
  <c r="G111" i="86"/>
  <c r="D112" i="86"/>
  <c r="E112" i="86"/>
  <c r="G118" i="74"/>
  <c r="D119" i="74"/>
  <c r="E119" i="74"/>
  <c r="G121" i="69"/>
  <c r="D122" i="69"/>
  <c r="E122" i="69"/>
  <c r="G116" i="46"/>
  <c r="D117" i="46"/>
  <c r="E117" i="46"/>
  <c r="G111" i="90"/>
  <c r="D112" i="90"/>
  <c r="E112" i="90"/>
  <c r="H116" i="67"/>
  <c r="I116" i="67"/>
  <c r="F42" i="29"/>
  <c r="G42" i="29" s="1"/>
  <c r="B42" i="29"/>
  <c r="F34" i="75"/>
  <c r="G34" i="75" s="1"/>
  <c r="B34" i="75"/>
  <c r="G113" i="76"/>
  <c r="D114" i="76"/>
  <c r="E114" i="76"/>
  <c r="I32" i="88"/>
  <c r="J117" i="73"/>
  <c r="J110" i="86"/>
  <c r="G118" i="41"/>
  <c r="D119" i="41"/>
  <c r="E119" i="41"/>
  <c r="B116" i="63"/>
  <c r="F116" i="63"/>
  <c r="J121" i="20"/>
  <c r="J111" i="101" l="1"/>
  <c r="G31" i="101"/>
  <c r="I31" i="101" s="1"/>
  <c r="E32" i="101"/>
  <c r="D32" i="101"/>
  <c r="G32" i="90"/>
  <c r="G112" i="101"/>
  <c r="E113" i="101"/>
  <c r="D113" i="101"/>
  <c r="E112" i="25"/>
  <c r="F112" i="25" s="1"/>
  <c r="I36" i="59"/>
  <c r="J114" i="78"/>
  <c r="J117" i="43"/>
  <c r="I111" i="25"/>
  <c r="H111" i="25"/>
  <c r="G31" i="98"/>
  <c r="I31" i="98" s="1"/>
  <c r="G33" i="81"/>
  <c r="I33" i="81" s="1"/>
  <c r="I33" i="79"/>
  <c r="J114" i="66"/>
  <c r="G41" i="32"/>
  <c r="I41" i="32" s="1"/>
  <c r="J123" i="29"/>
  <c r="G37" i="72"/>
  <c r="I37" i="72" s="1"/>
  <c r="B113" i="95"/>
  <c r="F113" i="95"/>
  <c r="G32" i="87"/>
  <c r="I32" i="87" s="1"/>
  <c r="H40" i="3"/>
  <c r="I111" i="87"/>
  <c r="H111" i="87"/>
  <c r="H112" i="95"/>
  <c r="I112" i="95"/>
  <c r="H39" i="43"/>
  <c r="I39" i="43" s="1"/>
  <c r="H34" i="77"/>
  <c r="I34" i="77" s="1"/>
  <c r="B112" i="87"/>
  <c r="F112" i="87"/>
  <c r="J111" i="97"/>
  <c r="G113" i="13"/>
  <c r="D114" i="13"/>
  <c r="H37" i="55"/>
  <c r="I37" i="55" s="1"/>
  <c r="F119" i="44"/>
  <c r="B119" i="44"/>
  <c r="F43" i="28"/>
  <c r="B43" i="28"/>
  <c r="G48" i="35"/>
  <c r="H48" i="35"/>
  <c r="I48" i="35" s="1"/>
  <c r="B49" i="35"/>
  <c r="E49" i="35"/>
  <c r="F49" i="35" s="1"/>
  <c r="F39" i="74"/>
  <c r="G39" i="74" s="1"/>
  <c r="B39" i="74"/>
  <c r="F35" i="66"/>
  <c r="B35" i="66"/>
  <c r="E32" i="97"/>
  <c r="D32" i="97"/>
  <c r="D42" i="23"/>
  <c r="E42" i="23"/>
  <c r="D119" i="42"/>
  <c r="G118" i="42"/>
  <c r="E119" i="42"/>
  <c r="D35" i="76"/>
  <c r="E35" i="76"/>
  <c r="B33" i="92"/>
  <c r="F33" i="92"/>
  <c r="G33" i="92" s="1"/>
  <c r="H33" i="80"/>
  <c r="I33" i="80" s="1"/>
  <c r="F31" i="95"/>
  <c r="H31" i="95" s="1"/>
  <c r="B31" i="95"/>
  <c r="G31" i="95"/>
  <c r="I118" i="44"/>
  <c r="H118" i="44"/>
  <c r="F38" i="45"/>
  <c r="B38" i="45"/>
  <c r="E113" i="97"/>
  <c r="G112" i="97"/>
  <c r="D113" i="97"/>
  <c r="F37" i="53"/>
  <c r="B37" i="53"/>
  <c r="I47" i="35"/>
  <c r="B41" i="24"/>
  <c r="F41" i="24"/>
  <c r="G41" i="24" s="1"/>
  <c r="I40" i="3"/>
  <c r="B31" i="99"/>
  <c r="F31" i="99"/>
  <c r="G31" i="99" s="1"/>
  <c r="B33" i="83"/>
  <c r="F33" i="83"/>
  <c r="G33" i="83" s="1"/>
  <c r="F33" i="82"/>
  <c r="G33" i="82" s="1"/>
  <c r="B33" i="82"/>
  <c r="G34" i="76"/>
  <c r="B112" i="26"/>
  <c r="F37" i="46"/>
  <c r="B37" i="46"/>
  <c r="D38" i="72"/>
  <c r="E38" i="72"/>
  <c r="J117" i="42"/>
  <c r="B40" i="20"/>
  <c r="F40" i="20"/>
  <c r="H40" i="20" s="1"/>
  <c r="F39" i="73"/>
  <c r="G39" i="73" s="1"/>
  <c r="B39" i="73"/>
  <c r="E32" i="98"/>
  <c r="D32" i="98"/>
  <c r="D40" i="42"/>
  <c r="E40" i="42"/>
  <c r="F35" i="67"/>
  <c r="G35" i="67" s="1"/>
  <c r="B35" i="67"/>
  <c r="B36" i="63"/>
  <c r="F36" i="63"/>
  <c r="H36" i="63" s="1"/>
  <c r="B37" i="56"/>
  <c r="F37" i="56"/>
  <c r="H37" i="56" s="1"/>
  <c r="B37" i="57"/>
  <c r="F37" i="57"/>
  <c r="G37" i="57" s="1"/>
  <c r="B39" i="41"/>
  <c r="F39" i="41"/>
  <c r="G39" i="41" s="1"/>
  <c r="F35" i="65"/>
  <c r="H35" i="65" s="1"/>
  <c r="B35" i="65"/>
  <c r="G33" i="85"/>
  <c r="I33" i="85" s="1"/>
  <c r="D34" i="85"/>
  <c r="E34" i="85"/>
  <c r="B33" i="84"/>
  <c r="F33" i="84"/>
  <c r="G33" i="84" s="1"/>
  <c r="B36" i="60"/>
  <c r="F36" i="60"/>
  <c r="B42" i="27"/>
  <c r="F42" i="27"/>
  <c r="H42" i="27" s="1"/>
  <c r="B34" i="79"/>
  <c r="F34" i="79"/>
  <c r="H34" i="79" s="1"/>
  <c r="I111" i="26"/>
  <c r="H111" i="26"/>
  <c r="F42" i="69"/>
  <c r="G42" i="69" s="1"/>
  <c r="B42" i="69"/>
  <c r="I34" i="33"/>
  <c r="B35" i="68"/>
  <c r="F35" i="68"/>
  <c r="G35" i="68" s="1"/>
  <c r="J112" i="13"/>
  <c r="D34" i="81"/>
  <c r="E34" i="81"/>
  <c r="F37" i="58"/>
  <c r="G37" i="58" s="1"/>
  <c r="B37" i="58"/>
  <c r="H34" i="13"/>
  <c r="I34" i="13" s="1"/>
  <c r="D35" i="13"/>
  <c r="I34" i="65"/>
  <c r="E41" i="3"/>
  <c r="D41" i="3"/>
  <c r="G31" i="97"/>
  <c r="I31" i="97" s="1"/>
  <c r="H41" i="23"/>
  <c r="I41" i="23" s="1"/>
  <c r="E119" i="43"/>
  <c r="G118" i="43"/>
  <c r="D119" i="43"/>
  <c r="J111" i="33"/>
  <c r="H34" i="76"/>
  <c r="E112" i="26"/>
  <c r="F112" i="26" s="1"/>
  <c r="E35" i="77"/>
  <c r="D35" i="77"/>
  <c r="F41" i="31"/>
  <c r="G41" i="31" s="1"/>
  <c r="B41" i="31"/>
  <c r="F41" i="34"/>
  <c r="G41" i="34" s="1"/>
  <c r="B41" i="34"/>
  <c r="F39" i="44"/>
  <c r="G39" i="44" s="1"/>
  <c r="B39" i="44"/>
  <c r="G39" i="42"/>
  <c r="I39" i="42" s="1"/>
  <c r="G112" i="33"/>
  <c r="D113" i="33"/>
  <c r="E113" i="33" s="1"/>
  <c r="F121" i="31"/>
  <c r="B121" i="31"/>
  <c r="B35" i="33"/>
  <c r="H42" i="29"/>
  <c r="G33" i="88"/>
  <c r="I33" i="88" s="1"/>
  <c r="G40" i="22"/>
  <c r="I31" i="25"/>
  <c r="E40" i="43"/>
  <c r="D40" i="43"/>
  <c r="H120" i="31"/>
  <c r="I120" i="31"/>
  <c r="F40" i="17"/>
  <c r="H40" i="17" s="1"/>
  <c r="B40" i="17"/>
  <c r="C49" i="17"/>
  <c r="E38" i="55"/>
  <c r="D38" i="55"/>
  <c r="H36" i="62"/>
  <c r="I32" i="90"/>
  <c r="H32" i="26"/>
  <c r="I32" i="26" s="1"/>
  <c r="D33" i="26"/>
  <c r="F42" i="71"/>
  <c r="G42" i="71" s="1"/>
  <c r="B42" i="71"/>
  <c r="F37" i="61"/>
  <c r="H37" i="61" s="1"/>
  <c r="B37" i="61"/>
  <c r="B41" i="19"/>
  <c r="F41" i="19"/>
  <c r="H41" i="19" s="1"/>
  <c r="F33" i="91"/>
  <c r="H33" i="91" s="1"/>
  <c r="B33" i="91"/>
  <c r="H42" i="70"/>
  <c r="D43" i="70"/>
  <c r="E43" i="70"/>
  <c r="H33" i="86"/>
  <c r="I33" i="86" s="1"/>
  <c r="D34" i="86"/>
  <c r="E34" i="86"/>
  <c r="F37" i="64"/>
  <c r="B37" i="64"/>
  <c r="E34" i="80"/>
  <c r="D34" i="80"/>
  <c r="B37" i="59"/>
  <c r="F37" i="59"/>
  <c r="E35" i="33"/>
  <c r="F35" i="33" s="1"/>
  <c r="D36" i="33" s="1"/>
  <c r="F125" i="70"/>
  <c r="B125" i="70"/>
  <c r="I116" i="60"/>
  <c r="H116" i="60"/>
  <c r="F117" i="60"/>
  <c r="B117" i="60"/>
  <c r="B123" i="17"/>
  <c r="F123" i="17"/>
  <c r="H124" i="70"/>
  <c r="I124" i="70"/>
  <c r="H122" i="17"/>
  <c r="I122" i="17"/>
  <c r="H112" i="81"/>
  <c r="I112" i="81"/>
  <c r="B117" i="57"/>
  <c r="F117" i="57"/>
  <c r="F115" i="82"/>
  <c r="B115" i="82"/>
  <c r="H115" i="61"/>
  <c r="I115" i="61"/>
  <c r="B116" i="59"/>
  <c r="F116" i="59"/>
  <c r="B117" i="56"/>
  <c r="F117" i="56"/>
  <c r="B117" i="54"/>
  <c r="F117" i="54"/>
  <c r="B119" i="73"/>
  <c r="F119" i="73"/>
  <c r="H113" i="79"/>
  <c r="I113" i="79"/>
  <c r="I116" i="58"/>
  <c r="H116" i="58"/>
  <c r="H118" i="39"/>
  <c r="I118" i="39"/>
  <c r="H132" i="35"/>
  <c r="I132" i="35"/>
  <c r="B115" i="85"/>
  <c r="F115" i="85"/>
  <c r="I111" i="84"/>
  <c r="H111" i="84"/>
  <c r="H115" i="64"/>
  <c r="I115" i="64"/>
  <c r="B118" i="62"/>
  <c r="F118" i="62"/>
  <c r="B112" i="89"/>
  <c r="F112" i="89"/>
  <c r="B114" i="76"/>
  <c r="F114" i="76"/>
  <c r="E35" i="75"/>
  <c r="D35" i="75"/>
  <c r="I42" i="29"/>
  <c r="I116" i="57"/>
  <c r="H116" i="57"/>
  <c r="D41" i="21"/>
  <c r="E41" i="21"/>
  <c r="I114" i="82"/>
  <c r="H114" i="82"/>
  <c r="D125" i="29"/>
  <c r="G124" i="29"/>
  <c r="E125" i="29"/>
  <c r="I116" i="72"/>
  <c r="H116" i="72"/>
  <c r="I121" i="30"/>
  <c r="H121" i="30"/>
  <c r="F114" i="79"/>
  <c r="B114" i="79"/>
  <c r="B112" i="88"/>
  <c r="F112" i="88"/>
  <c r="G115" i="66"/>
  <c r="D116" i="66"/>
  <c r="E116" i="66"/>
  <c r="I119" i="18"/>
  <c r="H119" i="18"/>
  <c r="E134" i="35"/>
  <c r="F134" i="35" s="1"/>
  <c r="G133" i="35"/>
  <c r="B134" i="35"/>
  <c r="F122" i="27"/>
  <c r="B122" i="27"/>
  <c r="F116" i="64"/>
  <c r="B116" i="64"/>
  <c r="H117" i="62"/>
  <c r="I117" i="62"/>
  <c r="H111" i="89"/>
  <c r="I111" i="89"/>
  <c r="H113" i="76"/>
  <c r="I113" i="76"/>
  <c r="H111" i="91"/>
  <c r="I111" i="91"/>
  <c r="D35" i="78"/>
  <c r="E35" i="78"/>
  <c r="D32" i="100"/>
  <c r="E32" i="100"/>
  <c r="B118" i="45"/>
  <c r="F118" i="45"/>
  <c r="D116" i="78"/>
  <c r="E116" i="78"/>
  <c r="G115" i="78"/>
  <c r="E121" i="19"/>
  <c r="D121" i="19"/>
  <c r="G120" i="19"/>
  <c r="E41" i="18"/>
  <c r="D41" i="18"/>
  <c r="F117" i="72"/>
  <c r="B117" i="72"/>
  <c r="D32" i="96"/>
  <c r="E32" i="96"/>
  <c r="F122" i="30"/>
  <c r="B122" i="30"/>
  <c r="D121" i="34"/>
  <c r="G120" i="34"/>
  <c r="E121" i="34"/>
  <c r="I111" i="88"/>
  <c r="H111" i="88"/>
  <c r="H111" i="98"/>
  <c r="I111" i="98"/>
  <c r="F115" i="68"/>
  <c r="B115" i="68"/>
  <c r="F120" i="18"/>
  <c r="B120" i="18"/>
  <c r="H114" i="85"/>
  <c r="I114" i="85"/>
  <c r="H122" i="20"/>
  <c r="I122" i="20"/>
  <c r="J122" i="20" s="1"/>
  <c r="H121" i="27"/>
  <c r="I121" i="27"/>
  <c r="J116" i="67"/>
  <c r="F117" i="46"/>
  <c r="B117" i="46"/>
  <c r="H111" i="92"/>
  <c r="I111" i="92"/>
  <c r="F112" i="91"/>
  <c r="B112" i="91"/>
  <c r="G40" i="21"/>
  <c r="I40" i="21" s="1"/>
  <c r="B113" i="100"/>
  <c r="F113" i="100"/>
  <c r="H31" i="100"/>
  <c r="E33" i="87"/>
  <c r="D33" i="87"/>
  <c r="H117" i="45"/>
  <c r="I117" i="45"/>
  <c r="H40" i="18"/>
  <c r="H119" i="21"/>
  <c r="I119" i="21"/>
  <c r="I120" i="71"/>
  <c r="H120" i="71"/>
  <c r="D38" i="54"/>
  <c r="E38" i="54"/>
  <c r="G31" i="96"/>
  <c r="I31" i="96" s="1"/>
  <c r="I36" i="62"/>
  <c r="F112" i="98"/>
  <c r="B112" i="98"/>
  <c r="H114" i="68"/>
  <c r="I114" i="68"/>
  <c r="H42" i="30"/>
  <c r="I42" i="30" s="1"/>
  <c r="B123" i="20"/>
  <c r="F123" i="20"/>
  <c r="H119" i="22"/>
  <c r="I119" i="22"/>
  <c r="H113" i="77"/>
  <c r="I113" i="77"/>
  <c r="I114" i="65"/>
  <c r="H114" i="65"/>
  <c r="G116" i="63"/>
  <c r="D117" i="63"/>
  <c r="E117" i="63"/>
  <c r="D43" i="29"/>
  <c r="E43" i="29"/>
  <c r="I116" i="46"/>
  <c r="H116" i="46"/>
  <c r="B112" i="86"/>
  <c r="F112" i="86"/>
  <c r="G34" i="78"/>
  <c r="I34" i="78" s="1"/>
  <c r="D40" i="39"/>
  <c r="E40" i="39"/>
  <c r="H112" i="100"/>
  <c r="I112" i="100"/>
  <c r="G31" i="100"/>
  <c r="F120" i="21"/>
  <c r="B120" i="21"/>
  <c r="F121" i="71"/>
  <c r="B121" i="71"/>
  <c r="B116" i="75"/>
  <c r="F116" i="75"/>
  <c r="F113" i="99"/>
  <c r="B113" i="99"/>
  <c r="B121" i="32"/>
  <c r="F121" i="32"/>
  <c r="F117" i="53"/>
  <c r="B117" i="53"/>
  <c r="I119" i="3"/>
  <c r="H119" i="3"/>
  <c r="B120" i="22"/>
  <c r="F120" i="22"/>
  <c r="J115" i="63"/>
  <c r="D33" i="90"/>
  <c r="E33" i="90"/>
  <c r="B114" i="77"/>
  <c r="F114" i="77"/>
  <c r="B115" i="65"/>
  <c r="F115" i="65"/>
  <c r="H118" i="41"/>
  <c r="I118" i="41"/>
  <c r="F119" i="74"/>
  <c r="B119" i="74"/>
  <c r="H111" i="86"/>
  <c r="I111" i="86"/>
  <c r="B112" i="92"/>
  <c r="F112" i="92"/>
  <c r="G39" i="39"/>
  <c r="I39" i="39" s="1"/>
  <c r="E33" i="89"/>
  <c r="D33" i="89"/>
  <c r="G40" i="18"/>
  <c r="H115" i="75"/>
  <c r="I115" i="75"/>
  <c r="H37" i="54"/>
  <c r="B112" i="96"/>
  <c r="F112" i="96"/>
  <c r="D37" i="62"/>
  <c r="E37" i="62"/>
  <c r="H112" i="99"/>
  <c r="I112" i="99"/>
  <c r="H112" i="83"/>
  <c r="I112" i="83"/>
  <c r="J112" i="83" s="1"/>
  <c r="I120" i="32"/>
  <c r="H120" i="32"/>
  <c r="I116" i="53"/>
  <c r="H116" i="53"/>
  <c r="D43" i="30"/>
  <c r="E43" i="30"/>
  <c r="F120" i="3"/>
  <c r="B120" i="3"/>
  <c r="H34" i="75"/>
  <c r="I34" i="75" s="1"/>
  <c r="F112" i="90"/>
  <c r="B112" i="90"/>
  <c r="F122" i="69"/>
  <c r="B122" i="69"/>
  <c r="I118" i="74"/>
  <c r="H118" i="74"/>
  <c r="F121" i="24"/>
  <c r="B121" i="24"/>
  <c r="F119" i="55"/>
  <c r="B119" i="55"/>
  <c r="F123" i="28"/>
  <c r="B123" i="28"/>
  <c r="G37" i="54"/>
  <c r="I111" i="96"/>
  <c r="H111" i="96"/>
  <c r="E34" i="88"/>
  <c r="D34" i="88"/>
  <c r="B113" i="83"/>
  <c r="F113" i="83"/>
  <c r="B113" i="80"/>
  <c r="F113" i="80"/>
  <c r="J121" i="23"/>
  <c r="D41" i="22"/>
  <c r="E41" i="22"/>
  <c r="G122" i="23"/>
  <c r="D123" i="23"/>
  <c r="E123" i="23"/>
  <c r="B32" i="25"/>
  <c r="F119" i="41"/>
  <c r="B119" i="41"/>
  <c r="H111" i="90"/>
  <c r="I111" i="90"/>
  <c r="H121" i="69"/>
  <c r="I121" i="69"/>
  <c r="J121" i="69" s="1"/>
  <c r="F113" i="81"/>
  <c r="B113" i="81"/>
  <c r="D42" i="32"/>
  <c r="E42" i="32"/>
  <c r="H120" i="24"/>
  <c r="I120" i="24"/>
  <c r="J120" i="24" s="1"/>
  <c r="F116" i="61"/>
  <c r="B116" i="61"/>
  <c r="H115" i="59"/>
  <c r="I115" i="59"/>
  <c r="H116" i="56"/>
  <c r="I116" i="56"/>
  <c r="H116" i="54"/>
  <c r="I116" i="54"/>
  <c r="H32" i="89"/>
  <c r="I32" i="89" s="1"/>
  <c r="I118" i="73"/>
  <c r="H118" i="73"/>
  <c r="I118" i="55"/>
  <c r="H118" i="55"/>
  <c r="H122" i="28"/>
  <c r="I122" i="28"/>
  <c r="J131" i="35"/>
  <c r="F117" i="58"/>
  <c r="B117" i="58"/>
  <c r="F119" i="39"/>
  <c r="B119" i="39"/>
  <c r="H112" i="80"/>
  <c r="I112" i="80"/>
  <c r="F112" i="84"/>
  <c r="B112" i="84"/>
  <c r="I40" i="22"/>
  <c r="G117" i="67"/>
  <c r="E118" i="67"/>
  <c r="D118" i="67"/>
  <c r="E32" i="25"/>
  <c r="F32" i="25" s="1"/>
  <c r="H32" i="25" s="1"/>
  <c r="F32" i="101" l="1"/>
  <c r="B32" i="101"/>
  <c r="H32" i="101"/>
  <c r="H41" i="34"/>
  <c r="I41" i="34" s="1"/>
  <c r="G34" i="79"/>
  <c r="D113" i="25"/>
  <c r="G112" i="25"/>
  <c r="F113" i="101"/>
  <c r="B113" i="101"/>
  <c r="H112" i="101"/>
  <c r="I112" i="101"/>
  <c r="J112" i="101" s="1"/>
  <c r="I34" i="76"/>
  <c r="H42" i="71"/>
  <c r="H35" i="67"/>
  <c r="H41" i="31"/>
  <c r="I41" i="31" s="1"/>
  <c r="G42" i="27"/>
  <c r="I42" i="27" s="1"/>
  <c r="J111" i="26"/>
  <c r="J112" i="95"/>
  <c r="J111" i="25"/>
  <c r="J111" i="87"/>
  <c r="H33" i="83"/>
  <c r="I33" i="83" s="1"/>
  <c r="J114" i="82"/>
  <c r="H33" i="82"/>
  <c r="I33" i="82" s="1"/>
  <c r="J112" i="81"/>
  <c r="J113" i="77"/>
  <c r="J115" i="59"/>
  <c r="H37" i="57"/>
  <c r="J118" i="55"/>
  <c r="J116" i="46"/>
  <c r="J117" i="45"/>
  <c r="H39" i="44"/>
  <c r="J122" i="17"/>
  <c r="G37" i="61"/>
  <c r="I37" i="61" s="1"/>
  <c r="H35" i="68"/>
  <c r="H33" i="84"/>
  <c r="I33" i="84" s="1"/>
  <c r="E114" i="95"/>
  <c r="G113" i="95"/>
  <c r="D114" i="95"/>
  <c r="J111" i="96"/>
  <c r="E113" i="87"/>
  <c r="G112" i="87"/>
  <c r="D113" i="87"/>
  <c r="I39" i="44"/>
  <c r="I31" i="95"/>
  <c r="D113" i="26"/>
  <c r="B113" i="26" s="1"/>
  <c r="G112" i="26"/>
  <c r="B35" i="77"/>
  <c r="F35" i="77"/>
  <c r="H35" i="77" s="1"/>
  <c r="F34" i="81"/>
  <c r="G34" i="81" s="1"/>
  <c r="B34" i="81"/>
  <c r="H37" i="46"/>
  <c r="D38" i="46"/>
  <c r="E38" i="46"/>
  <c r="D39" i="45"/>
  <c r="E39" i="45"/>
  <c r="H118" i="42"/>
  <c r="I118" i="42"/>
  <c r="F32" i="97"/>
  <c r="B32" i="97"/>
  <c r="H43" i="28"/>
  <c r="E44" i="28"/>
  <c r="D44" i="28"/>
  <c r="G33" i="91"/>
  <c r="H35" i="33"/>
  <c r="F113" i="33"/>
  <c r="B113" i="33"/>
  <c r="F119" i="43"/>
  <c r="B119" i="43"/>
  <c r="B35" i="13"/>
  <c r="E35" i="13"/>
  <c r="F35" i="13" s="1"/>
  <c r="G36" i="60"/>
  <c r="E37" i="60"/>
  <c r="D37" i="60"/>
  <c r="D40" i="41"/>
  <c r="E40" i="41"/>
  <c r="I37" i="57"/>
  <c r="E38" i="56"/>
  <c r="D38" i="56"/>
  <c r="E37" i="63"/>
  <c r="D37" i="63"/>
  <c r="I35" i="67"/>
  <c r="B40" i="42"/>
  <c r="F40" i="42"/>
  <c r="H40" i="42" s="1"/>
  <c r="D41" i="20"/>
  <c r="E41" i="20"/>
  <c r="F38" i="72"/>
  <c r="G38" i="72" s="1"/>
  <c r="B38" i="72"/>
  <c r="D32" i="99"/>
  <c r="E32" i="99"/>
  <c r="D38" i="53"/>
  <c r="E38" i="53"/>
  <c r="H38" i="45"/>
  <c r="B119" i="42"/>
  <c r="F119" i="42"/>
  <c r="E36" i="66"/>
  <c r="D36" i="66"/>
  <c r="D40" i="74"/>
  <c r="E40" i="74"/>
  <c r="J111" i="84"/>
  <c r="I112" i="33"/>
  <c r="H112" i="33"/>
  <c r="I118" i="43"/>
  <c r="H118" i="43"/>
  <c r="B41" i="3"/>
  <c r="F41" i="3"/>
  <c r="G41" i="3" s="1"/>
  <c r="E38" i="58"/>
  <c r="D38" i="58"/>
  <c r="I35" i="68"/>
  <c r="D43" i="69"/>
  <c r="E43" i="69"/>
  <c r="I34" i="79"/>
  <c r="H36" i="60"/>
  <c r="I36" i="60" s="1"/>
  <c r="H39" i="41"/>
  <c r="I39" i="41" s="1"/>
  <c r="E38" i="57"/>
  <c r="D38" i="57"/>
  <c r="G36" i="63"/>
  <c r="I36" i="63" s="1"/>
  <c r="F32" i="98"/>
  <c r="G32" i="98" s="1"/>
  <c r="B32" i="98"/>
  <c r="H39" i="73"/>
  <c r="I39" i="73" s="1"/>
  <c r="E40" i="73"/>
  <c r="D40" i="73"/>
  <c r="G37" i="46"/>
  <c r="D34" i="83"/>
  <c r="E34" i="83"/>
  <c r="H31" i="99"/>
  <c r="I31" i="99" s="1"/>
  <c r="E42" i="24"/>
  <c r="D42" i="24"/>
  <c r="G37" i="53"/>
  <c r="F113" i="97"/>
  <c r="B113" i="97"/>
  <c r="J118" i="44"/>
  <c r="E32" i="95"/>
  <c r="D32" i="95"/>
  <c r="B35" i="76"/>
  <c r="F35" i="76"/>
  <c r="G35" i="76" s="1"/>
  <c r="G35" i="66"/>
  <c r="H39" i="74"/>
  <c r="I39" i="74" s="1"/>
  <c r="E50" i="35"/>
  <c r="F50" i="35" s="1"/>
  <c r="G49" i="35"/>
  <c r="B50" i="35"/>
  <c r="H49" i="35"/>
  <c r="G43" i="28"/>
  <c r="E120" i="44"/>
  <c r="G119" i="44"/>
  <c r="D120" i="44"/>
  <c r="E114" i="13"/>
  <c r="F114" i="13" s="1"/>
  <c r="B114" i="13"/>
  <c r="F43" i="70"/>
  <c r="G43" i="70" s="1"/>
  <c r="D40" i="44"/>
  <c r="E40" i="44"/>
  <c r="E42" i="34"/>
  <c r="D42" i="34"/>
  <c r="E42" i="31"/>
  <c r="D42" i="31"/>
  <c r="H37" i="58"/>
  <c r="I37" i="58" s="1"/>
  <c r="D36" i="68"/>
  <c r="E36" i="68"/>
  <c r="H42" i="69"/>
  <c r="I42" i="69" s="1"/>
  <c r="D35" i="79"/>
  <c r="E35" i="79"/>
  <c r="D43" i="27"/>
  <c r="E43" i="27"/>
  <c r="D34" i="84"/>
  <c r="E34" i="84"/>
  <c r="F34" i="85"/>
  <c r="G34" i="85" s="1"/>
  <c r="B34" i="85"/>
  <c r="G35" i="65"/>
  <c r="I35" i="65" s="1"/>
  <c r="D36" i="65"/>
  <c r="E36" i="65"/>
  <c r="G37" i="56"/>
  <c r="I37" i="56" s="1"/>
  <c r="E36" i="67"/>
  <c r="D36" i="67"/>
  <c r="G40" i="20"/>
  <c r="I40" i="20" s="1"/>
  <c r="D34" i="82"/>
  <c r="E34" i="82"/>
  <c r="H41" i="24"/>
  <c r="I41" i="24" s="1"/>
  <c r="H37" i="53"/>
  <c r="I112" i="97"/>
  <c r="H112" i="97"/>
  <c r="G38" i="45"/>
  <c r="H33" i="92"/>
  <c r="I33" i="92" s="1"/>
  <c r="E34" i="92"/>
  <c r="D34" i="92"/>
  <c r="F42" i="23"/>
  <c r="G42" i="23" s="1"/>
  <c r="B42" i="23"/>
  <c r="H35" i="66"/>
  <c r="H113" i="13"/>
  <c r="I113" i="13"/>
  <c r="J112" i="99"/>
  <c r="H37" i="64"/>
  <c r="D38" i="64"/>
  <c r="E38" i="64"/>
  <c r="B43" i="70"/>
  <c r="D34" i="91"/>
  <c r="E34" i="91"/>
  <c r="E38" i="59"/>
  <c r="D38" i="59"/>
  <c r="D41" i="17"/>
  <c r="E41" i="17"/>
  <c r="F40" i="43"/>
  <c r="G40" i="43" s="1"/>
  <c r="B40" i="43"/>
  <c r="E122" i="31"/>
  <c r="D122" i="31"/>
  <c r="G121" i="31"/>
  <c r="E36" i="33"/>
  <c r="F36" i="33" s="1"/>
  <c r="B36" i="33"/>
  <c r="H37" i="59"/>
  <c r="F34" i="86"/>
  <c r="H34" i="86" s="1"/>
  <c r="B34" i="86"/>
  <c r="I42" i="70"/>
  <c r="I33" i="91"/>
  <c r="E42" i="19"/>
  <c r="D42" i="19"/>
  <c r="I42" i="71"/>
  <c r="E33" i="26"/>
  <c r="F33" i="26" s="1"/>
  <c r="B33" i="26"/>
  <c r="B34" i="80"/>
  <c r="F34" i="80"/>
  <c r="H34" i="80" s="1"/>
  <c r="J111" i="92"/>
  <c r="J111" i="98"/>
  <c r="G37" i="59"/>
  <c r="G37" i="64"/>
  <c r="I37" i="64" s="1"/>
  <c r="G41" i="19"/>
  <c r="I41" i="19" s="1"/>
  <c r="D38" i="61"/>
  <c r="E38" i="61"/>
  <c r="E43" i="71"/>
  <c r="D43" i="71"/>
  <c r="B38" i="55"/>
  <c r="F38" i="55"/>
  <c r="G38" i="55" s="1"/>
  <c r="G40" i="17"/>
  <c r="I40" i="17" s="1"/>
  <c r="J120" i="31"/>
  <c r="G35" i="33"/>
  <c r="I35" i="33" s="1"/>
  <c r="J116" i="54"/>
  <c r="J111" i="90"/>
  <c r="J118" i="41"/>
  <c r="J119" i="3"/>
  <c r="J111" i="88"/>
  <c r="J117" i="62"/>
  <c r="J116" i="56"/>
  <c r="J115" i="61"/>
  <c r="D118" i="60"/>
  <c r="G117" i="60"/>
  <c r="E118" i="60"/>
  <c r="E126" i="70"/>
  <c r="G125" i="70"/>
  <c r="D126" i="70"/>
  <c r="J112" i="80"/>
  <c r="J115" i="75"/>
  <c r="J112" i="100"/>
  <c r="J114" i="65"/>
  <c r="J111" i="91"/>
  <c r="J118" i="73"/>
  <c r="J119" i="18"/>
  <c r="J116" i="58"/>
  <c r="J116" i="60"/>
  <c r="D124" i="17"/>
  <c r="E124" i="17"/>
  <c r="G123" i="17"/>
  <c r="J116" i="72"/>
  <c r="J116" i="57"/>
  <c r="J118" i="39"/>
  <c r="J124" i="70"/>
  <c r="G117" i="58"/>
  <c r="D118" i="58"/>
  <c r="E118" i="58"/>
  <c r="D33" i="25"/>
  <c r="E33" i="25" s="1"/>
  <c r="B123" i="23"/>
  <c r="F123" i="23"/>
  <c r="B41" i="22"/>
  <c r="F41" i="22"/>
  <c r="H41" i="22" s="1"/>
  <c r="B34" i="88"/>
  <c r="F34" i="88"/>
  <c r="H34" i="88" s="1"/>
  <c r="D124" i="28"/>
  <c r="G123" i="28"/>
  <c r="E124" i="28"/>
  <c r="J116" i="53"/>
  <c r="E113" i="92"/>
  <c r="G112" i="92"/>
  <c r="D113" i="92"/>
  <c r="G123" i="20"/>
  <c r="D124" i="20"/>
  <c r="E124" i="20"/>
  <c r="H120" i="34"/>
  <c r="I120" i="34"/>
  <c r="H115" i="78"/>
  <c r="I115" i="78"/>
  <c r="H133" i="35"/>
  <c r="I133" i="35"/>
  <c r="B125" i="29"/>
  <c r="F125" i="29"/>
  <c r="G119" i="73"/>
  <c r="D120" i="73"/>
  <c r="E120" i="73"/>
  <c r="H117" i="67"/>
  <c r="I117" i="67"/>
  <c r="G32" i="25"/>
  <c r="I32" i="25" s="1"/>
  <c r="H122" i="23"/>
  <c r="I122" i="23"/>
  <c r="J122" i="23" s="1"/>
  <c r="I37" i="54"/>
  <c r="G114" i="77"/>
  <c r="D115" i="77"/>
  <c r="E115" i="77"/>
  <c r="D122" i="71"/>
  <c r="G121" i="71"/>
  <c r="E122" i="71"/>
  <c r="F40" i="39"/>
  <c r="G40" i="39" s="1"/>
  <c r="B40" i="39"/>
  <c r="J120" i="71"/>
  <c r="I31" i="100"/>
  <c r="F121" i="34"/>
  <c r="B121" i="34"/>
  <c r="B32" i="100"/>
  <c r="F32" i="100"/>
  <c r="G32" i="100" s="1"/>
  <c r="J111" i="89"/>
  <c r="B135" i="35"/>
  <c r="G134" i="35"/>
  <c r="E135" i="35"/>
  <c r="F135" i="35" s="1"/>
  <c r="J121" i="30"/>
  <c r="D118" i="57"/>
  <c r="G117" i="57"/>
  <c r="E118" i="57"/>
  <c r="J122" i="28"/>
  <c r="B42" i="32"/>
  <c r="F42" i="32"/>
  <c r="H42" i="32" s="1"/>
  <c r="D114" i="80"/>
  <c r="G113" i="80"/>
  <c r="E114" i="80"/>
  <c r="D120" i="55"/>
  <c r="E120" i="55"/>
  <c r="G119" i="55"/>
  <c r="J118" i="74"/>
  <c r="D121" i="3"/>
  <c r="G120" i="3"/>
  <c r="E121" i="3"/>
  <c r="J120" i="32"/>
  <c r="J111" i="86"/>
  <c r="G120" i="22"/>
  <c r="D121" i="22"/>
  <c r="E121" i="22"/>
  <c r="D122" i="32"/>
  <c r="G121" i="32"/>
  <c r="E122" i="32"/>
  <c r="J119" i="21"/>
  <c r="E114" i="100"/>
  <c r="G113" i="100"/>
  <c r="D114" i="100"/>
  <c r="J114" i="85"/>
  <c r="D118" i="72"/>
  <c r="G117" i="72"/>
  <c r="E118" i="72"/>
  <c r="F116" i="78"/>
  <c r="B116" i="78"/>
  <c r="J113" i="76"/>
  <c r="G116" i="64"/>
  <c r="D117" i="64"/>
  <c r="E117" i="64"/>
  <c r="B116" i="66"/>
  <c r="F116" i="66"/>
  <c r="F35" i="75"/>
  <c r="G35" i="75" s="1"/>
  <c r="B35" i="75"/>
  <c r="D113" i="89"/>
  <c r="G112" i="89"/>
  <c r="E113" i="89"/>
  <c r="J115" i="64"/>
  <c r="J132" i="35"/>
  <c r="G117" i="54"/>
  <c r="D118" i="54"/>
  <c r="E118" i="54"/>
  <c r="D121" i="21"/>
  <c r="G120" i="21"/>
  <c r="E121" i="21"/>
  <c r="F117" i="63"/>
  <c r="B117" i="63"/>
  <c r="G117" i="46"/>
  <c r="D118" i="46"/>
  <c r="E118" i="46"/>
  <c r="B41" i="18"/>
  <c r="F41" i="18"/>
  <c r="H41" i="18" s="1"/>
  <c r="H115" i="66"/>
  <c r="I115" i="66"/>
  <c r="G116" i="61"/>
  <c r="D117" i="61"/>
  <c r="E117" i="61"/>
  <c r="G113" i="81"/>
  <c r="D114" i="81"/>
  <c r="E114" i="81"/>
  <c r="D123" i="69"/>
  <c r="G122" i="69"/>
  <c r="E123" i="69"/>
  <c r="F43" i="30"/>
  <c r="G43" i="30" s="1"/>
  <c r="B43" i="30"/>
  <c r="F33" i="89"/>
  <c r="H33" i="89" s="1"/>
  <c r="B33" i="89"/>
  <c r="F33" i="90"/>
  <c r="B33" i="90"/>
  <c r="H116" i="63"/>
  <c r="I116" i="63"/>
  <c r="J114" i="68"/>
  <c r="I40" i="18"/>
  <c r="D123" i="30"/>
  <c r="G122" i="30"/>
  <c r="E123" i="30"/>
  <c r="G122" i="27"/>
  <c r="D123" i="27"/>
  <c r="E123" i="27"/>
  <c r="D113" i="88"/>
  <c r="G112" i="88"/>
  <c r="E113" i="88"/>
  <c r="G114" i="76"/>
  <c r="D115" i="76"/>
  <c r="E115" i="76"/>
  <c r="G117" i="56"/>
  <c r="D118" i="56"/>
  <c r="E118" i="56"/>
  <c r="B43" i="29"/>
  <c r="F43" i="29"/>
  <c r="D121" i="18"/>
  <c r="G120" i="18"/>
  <c r="E121" i="18"/>
  <c r="H120" i="19"/>
  <c r="I120" i="19"/>
  <c r="B41" i="21"/>
  <c r="F41" i="21"/>
  <c r="H41" i="21" s="1"/>
  <c r="D120" i="39"/>
  <c r="G119" i="39"/>
  <c r="E120" i="39"/>
  <c r="G119" i="41"/>
  <c r="D120" i="41"/>
  <c r="E120" i="41"/>
  <c r="D114" i="83"/>
  <c r="G113" i="83"/>
  <c r="E114" i="83"/>
  <c r="D122" i="24"/>
  <c r="G121" i="24"/>
  <c r="E122" i="24"/>
  <c r="G112" i="90"/>
  <c r="D113" i="90"/>
  <c r="E113" i="90"/>
  <c r="F37" i="62"/>
  <c r="H37" i="62" s="1"/>
  <c r="B37" i="62"/>
  <c r="G119" i="74"/>
  <c r="D120" i="74"/>
  <c r="E120" i="74"/>
  <c r="G113" i="99"/>
  <c r="D114" i="99"/>
  <c r="E114" i="99"/>
  <c r="G116" i="75"/>
  <c r="D117" i="75"/>
  <c r="E117" i="75"/>
  <c r="D113" i="86"/>
  <c r="G112" i="86"/>
  <c r="E113" i="86"/>
  <c r="J119" i="22"/>
  <c r="J121" i="27"/>
  <c r="B32" i="96"/>
  <c r="F32" i="96"/>
  <c r="H32" i="96" s="1"/>
  <c r="F121" i="19"/>
  <c r="B121" i="19"/>
  <c r="G118" i="45"/>
  <c r="D119" i="45"/>
  <c r="E119" i="45"/>
  <c r="D119" i="62"/>
  <c r="G118" i="62"/>
  <c r="E119" i="62"/>
  <c r="E116" i="85"/>
  <c r="D116" i="85"/>
  <c r="G115" i="85"/>
  <c r="J113" i="79"/>
  <c r="D117" i="59"/>
  <c r="G116" i="59"/>
  <c r="E117" i="59"/>
  <c r="F118" i="67"/>
  <c r="B118" i="67"/>
  <c r="G112" i="84"/>
  <c r="D113" i="84"/>
  <c r="E113" i="84"/>
  <c r="D113" i="96"/>
  <c r="G112" i="96"/>
  <c r="E113" i="96"/>
  <c r="D116" i="65"/>
  <c r="G115" i="65"/>
  <c r="E116" i="65"/>
  <c r="D118" i="53"/>
  <c r="G117" i="53"/>
  <c r="E118" i="53"/>
  <c r="G112" i="98"/>
  <c r="D113" i="98"/>
  <c r="E113" i="98"/>
  <c r="B38" i="54"/>
  <c r="F38" i="54"/>
  <c r="H38" i="54" s="1"/>
  <c r="B33" i="87"/>
  <c r="F33" i="87"/>
  <c r="G33" i="87" s="1"/>
  <c r="G112" i="91"/>
  <c r="D113" i="91"/>
  <c r="E113" i="91"/>
  <c r="G115" i="68"/>
  <c r="D116" i="68"/>
  <c r="E116" i="68"/>
  <c r="F35" i="78"/>
  <c r="B35" i="78"/>
  <c r="D115" i="79"/>
  <c r="G114" i="79"/>
  <c r="E115" i="79"/>
  <c r="H124" i="29"/>
  <c r="I124" i="29"/>
  <c r="D116" i="82"/>
  <c r="G115" i="82"/>
  <c r="E116" i="82"/>
  <c r="I43" i="28" l="1"/>
  <c r="I37" i="53"/>
  <c r="G40" i="42"/>
  <c r="I40" i="42" s="1"/>
  <c r="G32" i="101"/>
  <c r="I32" i="101" s="1"/>
  <c r="D33" i="101"/>
  <c r="E33" i="101"/>
  <c r="I49" i="35"/>
  <c r="J118" i="43"/>
  <c r="G113" i="101"/>
  <c r="D114" i="101"/>
  <c r="E114" i="101"/>
  <c r="I112" i="25"/>
  <c r="J112" i="25" s="1"/>
  <c r="H112" i="25"/>
  <c r="E113" i="25"/>
  <c r="F113" i="25" s="1"/>
  <c r="B113" i="25"/>
  <c r="J112" i="97"/>
  <c r="J113" i="13"/>
  <c r="H34" i="85"/>
  <c r="I34" i="85" s="1"/>
  <c r="H34" i="81"/>
  <c r="I34" i="81" s="1"/>
  <c r="H38" i="72"/>
  <c r="I38" i="72" s="1"/>
  <c r="E44" i="70"/>
  <c r="D44" i="70"/>
  <c r="H43" i="70"/>
  <c r="I43" i="70" s="1"/>
  <c r="G38" i="54"/>
  <c r="I38" i="54" s="1"/>
  <c r="B113" i="87"/>
  <c r="F113" i="87"/>
  <c r="B114" i="95"/>
  <c r="F114" i="95"/>
  <c r="E113" i="26"/>
  <c r="F113" i="26" s="1"/>
  <c r="D114" i="26" s="1"/>
  <c r="I112" i="87"/>
  <c r="H112" i="87"/>
  <c r="I113" i="95"/>
  <c r="H113" i="95"/>
  <c r="H33" i="87"/>
  <c r="I33" i="87" s="1"/>
  <c r="G37" i="62"/>
  <c r="I37" i="62" s="1"/>
  <c r="H40" i="43"/>
  <c r="I40" i="43" s="1"/>
  <c r="F34" i="84"/>
  <c r="H34" i="84" s="1"/>
  <c r="B34" i="84"/>
  <c r="F35" i="79"/>
  <c r="G35" i="79" s="1"/>
  <c r="B35" i="79"/>
  <c r="I119" i="44"/>
  <c r="H119" i="44"/>
  <c r="I35" i="66"/>
  <c r="F38" i="57"/>
  <c r="B38" i="57"/>
  <c r="J112" i="33"/>
  <c r="F36" i="66"/>
  <c r="G36" i="66" s="1"/>
  <c r="B36" i="66"/>
  <c r="I38" i="45"/>
  <c r="B32" i="99"/>
  <c r="F32" i="99"/>
  <c r="G32" i="99" s="1"/>
  <c r="B37" i="60"/>
  <c r="F37" i="60"/>
  <c r="G37" i="60" s="1"/>
  <c r="G113" i="33"/>
  <c r="D114" i="33"/>
  <c r="G32" i="97"/>
  <c r="D33" i="97"/>
  <c r="E33" i="97"/>
  <c r="B39" i="45"/>
  <c r="F39" i="45"/>
  <c r="H39" i="45" s="1"/>
  <c r="G113" i="26"/>
  <c r="G41" i="18"/>
  <c r="I41" i="18" s="1"/>
  <c r="H42" i="23"/>
  <c r="I42" i="23" s="1"/>
  <c r="D43" i="23"/>
  <c r="E43" i="23"/>
  <c r="B36" i="67"/>
  <c r="F36" i="67"/>
  <c r="G36" i="67" s="1"/>
  <c r="H36" i="67"/>
  <c r="F36" i="65"/>
  <c r="B36" i="65"/>
  <c r="B42" i="31"/>
  <c r="F42" i="31"/>
  <c r="G42" i="31" s="1"/>
  <c r="G114" i="13"/>
  <c r="D115" i="13"/>
  <c r="H35" i="76"/>
  <c r="I35" i="76" s="1"/>
  <c r="B32" i="95"/>
  <c r="F32" i="95"/>
  <c r="G32" i="95" s="1"/>
  <c r="G113" i="97"/>
  <c r="D114" i="97"/>
  <c r="E114" i="97"/>
  <c r="B40" i="73"/>
  <c r="F40" i="73"/>
  <c r="G40" i="73" s="1"/>
  <c r="B43" i="69"/>
  <c r="F43" i="69"/>
  <c r="H43" i="69" s="1"/>
  <c r="H41" i="3"/>
  <c r="I41" i="3" s="1"/>
  <c r="D39" i="72"/>
  <c r="E39" i="72"/>
  <c r="F37" i="63"/>
  <c r="G37" i="63" s="1"/>
  <c r="B37" i="63"/>
  <c r="J118" i="42"/>
  <c r="D36" i="77"/>
  <c r="E36" i="77"/>
  <c r="H112" i="26"/>
  <c r="I112" i="26"/>
  <c r="F34" i="92"/>
  <c r="G34" i="92" s="1"/>
  <c r="B34" i="92"/>
  <c r="D35" i="85"/>
  <c r="E35" i="85"/>
  <c r="F43" i="27"/>
  <c r="H43" i="27" s="1"/>
  <c r="B43" i="27"/>
  <c r="F40" i="44"/>
  <c r="G40" i="44" s="1"/>
  <c r="B40" i="44"/>
  <c r="B51" i="35"/>
  <c r="G50" i="35"/>
  <c r="H50" i="35"/>
  <c r="E51" i="35"/>
  <c r="F51" i="35" s="1"/>
  <c r="H32" i="98"/>
  <c r="I32" i="98" s="1"/>
  <c r="E33" i="98"/>
  <c r="D33" i="98"/>
  <c r="E120" i="42"/>
  <c r="D120" i="42"/>
  <c r="G119" i="42"/>
  <c r="F38" i="53"/>
  <c r="H38" i="53" s="1"/>
  <c r="B38" i="53"/>
  <c r="E41" i="42"/>
  <c r="D41" i="42"/>
  <c r="G119" i="43"/>
  <c r="E120" i="43"/>
  <c r="D120" i="43"/>
  <c r="H32" i="97"/>
  <c r="B38" i="46"/>
  <c r="F38" i="46"/>
  <c r="H38" i="46" s="1"/>
  <c r="B34" i="82"/>
  <c r="F34" i="82"/>
  <c r="F36" i="68"/>
  <c r="B36" i="68"/>
  <c r="F42" i="34"/>
  <c r="H42" i="34" s="1"/>
  <c r="B42" i="34"/>
  <c r="F120" i="44"/>
  <c r="B120" i="44"/>
  <c r="E36" i="76"/>
  <c r="D36" i="76"/>
  <c r="B42" i="24"/>
  <c r="F42" i="24"/>
  <c r="H42" i="24" s="1"/>
  <c r="F34" i="83"/>
  <c r="B34" i="83"/>
  <c r="B38" i="58"/>
  <c r="F38" i="58"/>
  <c r="D42" i="3"/>
  <c r="E42" i="3"/>
  <c r="F40" i="74"/>
  <c r="G40" i="74" s="1"/>
  <c r="B40" i="74"/>
  <c r="F41" i="20"/>
  <c r="H41" i="20" s="1"/>
  <c r="B41" i="20"/>
  <c r="B38" i="56"/>
  <c r="F38" i="56"/>
  <c r="G38" i="56" s="1"/>
  <c r="B40" i="41"/>
  <c r="F40" i="41"/>
  <c r="H40" i="41" s="1"/>
  <c r="D36" i="13"/>
  <c r="G35" i="13"/>
  <c r="H35" i="13"/>
  <c r="B44" i="28"/>
  <c r="F44" i="28"/>
  <c r="G44" i="28" s="1"/>
  <c r="I37" i="46"/>
  <c r="E35" i="81"/>
  <c r="D35" i="81"/>
  <c r="G35" i="77"/>
  <c r="I35" i="77" s="1"/>
  <c r="D34" i="26"/>
  <c r="G33" i="26"/>
  <c r="H33" i="26"/>
  <c r="D37" i="33"/>
  <c r="H36" i="33"/>
  <c r="G36" i="33"/>
  <c r="H43" i="30"/>
  <c r="I43" i="30" s="1"/>
  <c r="B122" i="31"/>
  <c r="F122" i="31"/>
  <c r="B38" i="59"/>
  <c r="F38" i="59"/>
  <c r="G38" i="59" s="1"/>
  <c r="B34" i="91"/>
  <c r="F34" i="91"/>
  <c r="G34" i="91" s="1"/>
  <c r="B44" i="70"/>
  <c r="H38" i="55"/>
  <c r="I38" i="55" s="1"/>
  <c r="D39" i="55"/>
  <c r="E39" i="55"/>
  <c r="H121" i="31"/>
  <c r="I121" i="31"/>
  <c r="H32" i="100"/>
  <c r="I32" i="100" s="1"/>
  <c r="F38" i="61"/>
  <c r="G38" i="61" s="1"/>
  <c r="B38" i="61"/>
  <c r="G34" i="80"/>
  <c r="I34" i="80" s="1"/>
  <c r="E35" i="80"/>
  <c r="D35" i="80"/>
  <c r="B42" i="19"/>
  <c r="F42" i="19"/>
  <c r="G42" i="19" s="1"/>
  <c r="G34" i="86"/>
  <c r="I34" i="86" s="1"/>
  <c r="E35" i="86"/>
  <c r="D35" i="86"/>
  <c r="C50" i="17"/>
  <c r="B41" i="17"/>
  <c r="F41" i="17"/>
  <c r="F38" i="64"/>
  <c r="B38" i="64"/>
  <c r="B43" i="71"/>
  <c r="F43" i="71"/>
  <c r="G43" i="71" s="1"/>
  <c r="I37" i="59"/>
  <c r="D41" i="43"/>
  <c r="E41" i="43"/>
  <c r="H123" i="17"/>
  <c r="I123" i="17"/>
  <c r="B118" i="60"/>
  <c r="F118" i="60"/>
  <c r="J124" i="29"/>
  <c r="F124" i="17"/>
  <c r="B124" i="17"/>
  <c r="B126" i="70"/>
  <c r="F126" i="70"/>
  <c r="J117" i="67"/>
  <c r="H125" i="70"/>
  <c r="I125" i="70"/>
  <c r="J115" i="66"/>
  <c r="H117" i="60"/>
  <c r="I117" i="60"/>
  <c r="J117" i="60" s="1"/>
  <c r="F116" i="82"/>
  <c r="B116" i="82"/>
  <c r="I114" i="79"/>
  <c r="H114" i="79"/>
  <c r="D36" i="78"/>
  <c r="E36" i="78"/>
  <c r="B113" i="98"/>
  <c r="F113" i="98"/>
  <c r="B116" i="65"/>
  <c r="F116" i="65"/>
  <c r="I112" i="84"/>
  <c r="H112" i="84"/>
  <c r="B117" i="59"/>
  <c r="F117" i="59"/>
  <c r="B114" i="99"/>
  <c r="F114" i="99"/>
  <c r="F122" i="24"/>
  <c r="B122" i="24"/>
  <c r="I119" i="41"/>
  <c r="H119" i="41"/>
  <c r="J120" i="19"/>
  <c r="D44" i="29"/>
  <c r="E44" i="29"/>
  <c r="I112" i="88"/>
  <c r="H112" i="88"/>
  <c r="E34" i="90"/>
  <c r="D34" i="90"/>
  <c r="H122" i="69"/>
  <c r="I122" i="69"/>
  <c r="B114" i="81"/>
  <c r="F114" i="81"/>
  <c r="H117" i="54"/>
  <c r="I117" i="54"/>
  <c r="B118" i="72"/>
  <c r="F118" i="72"/>
  <c r="B120" i="55"/>
  <c r="F120" i="55"/>
  <c r="I113" i="80"/>
  <c r="H113" i="80"/>
  <c r="B122" i="71"/>
  <c r="F122" i="71"/>
  <c r="B115" i="77"/>
  <c r="F115" i="77"/>
  <c r="H119" i="73"/>
  <c r="I119" i="73"/>
  <c r="J133" i="35"/>
  <c r="J115" i="78"/>
  <c r="D124" i="23"/>
  <c r="G123" i="23"/>
  <c r="E124" i="23"/>
  <c r="B115" i="79"/>
  <c r="F115" i="79"/>
  <c r="H112" i="98"/>
  <c r="I112" i="98"/>
  <c r="H118" i="62"/>
  <c r="I118" i="62"/>
  <c r="G121" i="19"/>
  <c r="D122" i="19"/>
  <c r="E122" i="19"/>
  <c r="H113" i="99"/>
  <c r="I113" i="99"/>
  <c r="G41" i="21"/>
  <c r="I41" i="21" s="1"/>
  <c r="B113" i="88"/>
  <c r="F113" i="88"/>
  <c r="I122" i="30"/>
  <c r="H122" i="30"/>
  <c r="B123" i="69"/>
  <c r="F123" i="69"/>
  <c r="H113" i="81"/>
  <c r="I113" i="81"/>
  <c r="J113" i="81" s="1"/>
  <c r="B118" i="46"/>
  <c r="F118" i="46"/>
  <c r="E36" i="75"/>
  <c r="D36" i="75"/>
  <c r="B117" i="64"/>
  <c r="F117" i="64"/>
  <c r="B114" i="80"/>
  <c r="F114" i="80"/>
  <c r="D41" i="39"/>
  <c r="E41" i="39"/>
  <c r="H114" i="77"/>
  <c r="I114" i="77"/>
  <c r="J114" i="77" s="1"/>
  <c r="F124" i="20"/>
  <c r="B124" i="20"/>
  <c r="D35" i="88"/>
  <c r="E35" i="88"/>
  <c r="B116" i="68"/>
  <c r="F116" i="68"/>
  <c r="D119" i="67"/>
  <c r="G118" i="67"/>
  <c r="E119" i="67"/>
  <c r="F119" i="62"/>
  <c r="B119" i="62"/>
  <c r="D33" i="96"/>
  <c r="E33" i="96"/>
  <c r="I119" i="39"/>
  <c r="H119" i="39"/>
  <c r="B123" i="30"/>
  <c r="F123" i="30"/>
  <c r="H117" i="46"/>
  <c r="I117" i="46"/>
  <c r="H116" i="64"/>
  <c r="I116" i="64"/>
  <c r="F114" i="100"/>
  <c r="B114" i="100"/>
  <c r="D43" i="32"/>
  <c r="E43" i="32"/>
  <c r="G135" i="35"/>
  <c r="B136" i="35"/>
  <c r="E136" i="35"/>
  <c r="F136" i="35" s="1"/>
  <c r="H123" i="20"/>
  <c r="I123" i="20"/>
  <c r="B120" i="39"/>
  <c r="F120" i="39"/>
  <c r="E42" i="21"/>
  <c r="D42" i="21"/>
  <c r="F123" i="27"/>
  <c r="B123" i="27"/>
  <c r="D34" i="89"/>
  <c r="E34" i="89"/>
  <c r="B117" i="61"/>
  <c r="F117" i="61"/>
  <c r="I113" i="100"/>
  <c r="H113" i="100"/>
  <c r="H121" i="32"/>
  <c r="I121" i="32"/>
  <c r="H120" i="3"/>
  <c r="I120" i="3"/>
  <c r="H134" i="35"/>
  <c r="I134" i="35"/>
  <c r="D122" i="34"/>
  <c r="G121" i="34"/>
  <c r="E122" i="34"/>
  <c r="F113" i="92"/>
  <c r="B113" i="92"/>
  <c r="G34" i="88"/>
  <c r="I34" i="88" s="1"/>
  <c r="B33" i="25"/>
  <c r="F33" i="25"/>
  <c r="H33" i="25" s="1"/>
  <c r="H117" i="53"/>
  <c r="I117" i="53"/>
  <c r="H112" i="96"/>
  <c r="I112" i="96"/>
  <c r="F113" i="90"/>
  <c r="B113" i="90"/>
  <c r="I113" i="83"/>
  <c r="H113" i="83"/>
  <c r="F115" i="76"/>
  <c r="B115" i="76"/>
  <c r="H122" i="27"/>
  <c r="I122" i="27"/>
  <c r="G33" i="89"/>
  <c r="I33" i="89" s="1"/>
  <c r="E44" i="30"/>
  <c r="D44" i="30"/>
  <c r="H116" i="61"/>
  <c r="I116" i="61"/>
  <c r="D42" i="18"/>
  <c r="E42" i="18"/>
  <c r="D118" i="63"/>
  <c r="E118" i="63"/>
  <c r="G117" i="63"/>
  <c r="H112" i="89"/>
  <c r="I112" i="89"/>
  <c r="B122" i="32"/>
  <c r="F122" i="32"/>
  <c r="F121" i="3"/>
  <c r="B121" i="3"/>
  <c r="D126" i="29"/>
  <c r="G125" i="29"/>
  <c r="E126" i="29"/>
  <c r="H112" i="92"/>
  <c r="I112" i="92"/>
  <c r="H115" i="68"/>
  <c r="I115" i="68"/>
  <c r="H35" i="78"/>
  <c r="B113" i="91"/>
  <c r="F113" i="91"/>
  <c r="E39" i="54"/>
  <c r="D39" i="54"/>
  <c r="F118" i="53"/>
  <c r="B118" i="53"/>
  <c r="B113" i="96"/>
  <c r="F113" i="96"/>
  <c r="H115" i="85"/>
  <c r="I115" i="85"/>
  <c r="G32" i="96"/>
  <c r="I32" i="96" s="1"/>
  <c r="H112" i="86"/>
  <c r="I112" i="86"/>
  <c r="B117" i="75"/>
  <c r="F117" i="75"/>
  <c r="B120" i="74"/>
  <c r="F120" i="74"/>
  <c r="H112" i="90"/>
  <c r="I112" i="90"/>
  <c r="F114" i="83"/>
  <c r="B114" i="83"/>
  <c r="H120" i="18"/>
  <c r="I120" i="18"/>
  <c r="H114" i="76"/>
  <c r="I114" i="76"/>
  <c r="H33" i="90"/>
  <c r="F113" i="89"/>
  <c r="B113" i="89"/>
  <c r="D117" i="78"/>
  <c r="G116" i="78"/>
  <c r="E117" i="78"/>
  <c r="G42" i="32"/>
  <c r="I42" i="32" s="1"/>
  <c r="D42" i="22"/>
  <c r="E42" i="22"/>
  <c r="B118" i="58"/>
  <c r="F118" i="58"/>
  <c r="G35" i="78"/>
  <c r="H112" i="91"/>
  <c r="I112" i="91"/>
  <c r="B116" i="85"/>
  <c r="F116" i="85"/>
  <c r="B119" i="45"/>
  <c r="F119" i="45"/>
  <c r="F113" i="86"/>
  <c r="B113" i="86"/>
  <c r="H116" i="75"/>
  <c r="I116" i="75"/>
  <c r="I119" i="74"/>
  <c r="H119" i="74"/>
  <c r="D38" i="62"/>
  <c r="E38" i="62"/>
  <c r="F121" i="18"/>
  <c r="B121" i="18"/>
  <c r="G43" i="29"/>
  <c r="B118" i="56"/>
  <c r="F118" i="56"/>
  <c r="G33" i="90"/>
  <c r="H120" i="21"/>
  <c r="I120" i="21"/>
  <c r="H35" i="75"/>
  <c r="I35" i="75" s="1"/>
  <c r="E117" i="66"/>
  <c r="G116" i="66"/>
  <c r="D117" i="66"/>
  <c r="F121" i="22"/>
  <c r="B121" i="22"/>
  <c r="H119" i="55"/>
  <c r="I119" i="55"/>
  <c r="J119" i="55" s="1"/>
  <c r="H117" i="57"/>
  <c r="I117" i="57"/>
  <c r="J120" i="34"/>
  <c r="I123" i="28"/>
  <c r="H123" i="28"/>
  <c r="H117" i="58"/>
  <c r="I117" i="58"/>
  <c r="I115" i="82"/>
  <c r="H115" i="82"/>
  <c r="E34" i="87"/>
  <c r="D34" i="87"/>
  <c r="H115" i="65"/>
  <c r="I115" i="65"/>
  <c r="F113" i="84"/>
  <c r="B113" i="84"/>
  <c r="H116" i="59"/>
  <c r="I116" i="59"/>
  <c r="H118" i="45"/>
  <c r="I118" i="45"/>
  <c r="H121" i="24"/>
  <c r="I121" i="24"/>
  <c r="F120" i="41"/>
  <c r="B120" i="41"/>
  <c r="H43" i="29"/>
  <c r="I117" i="56"/>
  <c r="H117" i="56"/>
  <c r="J116" i="63"/>
  <c r="B121" i="21"/>
  <c r="F121" i="21"/>
  <c r="B118" i="54"/>
  <c r="F118" i="54"/>
  <c r="I117" i="72"/>
  <c r="H117" i="72"/>
  <c r="H120" i="22"/>
  <c r="I120" i="22"/>
  <c r="B118" i="57"/>
  <c r="F118" i="57"/>
  <c r="D33" i="100"/>
  <c r="E33" i="100"/>
  <c r="H40" i="39"/>
  <c r="I40" i="39" s="1"/>
  <c r="H121" i="71"/>
  <c r="I121" i="71"/>
  <c r="F120" i="73"/>
  <c r="B120" i="73"/>
  <c r="B124" i="28"/>
  <c r="F124" i="28"/>
  <c r="G41" i="22"/>
  <c r="I41" i="22" s="1"/>
  <c r="I32" i="97" l="1"/>
  <c r="B33" i="101"/>
  <c r="F33" i="101"/>
  <c r="D114" i="25"/>
  <c r="B114" i="25" s="1"/>
  <c r="G113" i="25"/>
  <c r="J112" i="26"/>
  <c r="H113" i="101"/>
  <c r="I113" i="101"/>
  <c r="F114" i="101"/>
  <c r="B114" i="101"/>
  <c r="J113" i="95"/>
  <c r="H40" i="74"/>
  <c r="I40" i="74" s="1"/>
  <c r="F44" i="70"/>
  <c r="H44" i="70" s="1"/>
  <c r="J121" i="71"/>
  <c r="J116" i="64"/>
  <c r="J115" i="85"/>
  <c r="J113" i="80"/>
  <c r="J117" i="72"/>
  <c r="H38" i="56"/>
  <c r="I38" i="56" s="1"/>
  <c r="J121" i="32"/>
  <c r="J120" i="22"/>
  <c r="G41" i="20"/>
  <c r="I41" i="20" s="1"/>
  <c r="J112" i="86"/>
  <c r="J119" i="44"/>
  <c r="G114" i="95"/>
  <c r="E115" i="95"/>
  <c r="D115" i="95"/>
  <c r="J112" i="87"/>
  <c r="H34" i="91"/>
  <c r="I34" i="91" s="1"/>
  <c r="I36" i="33"/>
  <c r="I35" i="13"/>
  <c r="E114" i="87"/>
  <c r="G113" i="87"/>
  <c r="D114" i="87"/>
  <c r="D45" i="28"/>
  <c r="E45" i="28"/>
  <c r="B36" i="13"/>
  <c r="E36" i="13"/>
  <c r="F36" i="13" s="1"/>
  <c r="E42" i="20"/>
  <c r="D42" i="20"/>
  <c r="D41" i="74"/>
  <c r="E41" i="74"/>
  <c r="H38" i="58"/>
  <c r="D39" i="58"/>
  <c r="E39" i="58"/>
  <c r="D43" i="24"/>
  <c r="E43" i="24"/>
  <c r="D35" i="82"/>
  <c r="E35" i="82"/>
  <c r="B120" i="43"/>
  <c r="F120" i="43"/>
  <c r="D39" i="53"/>
  <c r="E39" i="53"/>
  <c r="F33" i="98"/>
  <c r="H33" i="98" s="1"/>
  <c r="B33" i="98"/>
  <c r="I50" i="35"/>
  <c r="F35" i="85"/>
  <c r="G35" i="85" s="1"/>
  <c r="B35" i="85"/>
  <c r="D35" i="92"/>
  <c r="E35" i="92"/>
  <c r="B36" i="77"/>
  <c r="F36" i="77"/>
  <c r="H36" i="77" s="1"/>
  <c r="F39" i="72"/>
  <c r="H39" i="72" s="1"/>
  <c r="B39" i="72"/>
  <c r="E44" i="69"/>
  <c r="D44" i="69"/>
  <c r="D33" i="95"/>
  <c r="E33" i="95"/>
  <c r="H36" i="65"/>
  <c r="D37" i="65"/>
  <c r="E37" i="65"/>
  <c r="G36" i="65"/>
  <c r="B114" i="33"/>
  <c r="D37" i="66"/>
  <c r="E37" i="66"/>
  <c r="G38" i="57"/>
  <c r="E39" i="57"/>
  <c r="D39" i="57"/>
  <c r="D36" i="79"/>
  <c r="E36" i="79"/>
  <c r="J122" i="30"/>
  <c r="D35" i="83"/>
  <c r="E35" i="83"/>
  <c r="G120" i="44"/>
  <c r="E121" i="44"/>
  <c r="D121" i="44"/>
  <c r="D43" i="34"/>
  <c r="E43" i="34"/>
  <c r="D37" i="68"/>
  <c r="E37" i="68"/>
  <c r="G38" i="46"/>
  <c r="I38" i="46" s="1"/>
  <c r="E39" i="46"/>
  <c r="D39" i="46"/>
  <c r="I119" i="42"/>
  <c r="H119" i="42"/>
  <c r="E115" i="13"/>
  <c r="F115" i="13" s="1"/>
  <c r="B115" i="13"/>
  <c r="E43" i="31"/>
  <c r="D43" i="31"/>
  <c r="I113" i="26"/>
  <c r="H113" i="26"/>
  <c r="D40" i="45"/>
  <c r="E40" i="45"/>
  <c r="B33" i="97"/>
  <c r="F33" i="97"/>
  <c r="H33" i="97" s="1"/>
  <c r="H113" i="33"/>
  <c r="I113" i="33"/>
  <c r="D41" i="41"/>
  <c r="E41" i="41"/>
  <c r="F42" i="3"/>
  <c r="B42" i="3"/>
  <c r="G34" i="83"/>
  <c r="F36" i="76"/>
  <c r="G36" i="76" s="1"/>
  <c r="B36" i="76"/>
  <c r="G42" i="34"/>
  <c r="I42" i="34" s="1"/>
  <c r="H36" i="68"/>
  <c r="G34" i="82"/>
  <c r="I119" i="43"/>
  <c r="H119" i="43"/>
  <c r="G38" i="53"/>
  <c r="I38" i="53" s="1"/>
  <c r="B120" i="42"/>
  <c r="F120" i="42"/>
  <c r="E41" i="44"/>
  <c r="D41" i="44"/>
  <c r="D44" i="27"/>
  <c r="E44" i="27"/>
  <c r="H34" i="92"/>
  <c r="I34" i="92" s="1"/>
  <c r="D38" i="63"/>
  <c r="E38" i="63"/>
  <c r="B114" i="97"/>
  <c r="F114" i="97"/>
  <c r="H114" i="13"/>
  <c r="I114" i="13"/>
  <c r="I36" i="67"/>
  <c r="B43" i="23"/>
  <c r="F43" i="23"/>
  <c r="H43" i="23" s="1"/>
  <c r="E114" i="26"/>
  <c r="F114" i="26" s="1"/>
  <c r="B114" i="26"/>
  <c r="H32" i="99"/>
  <c r="I32" i="99" s="1"/>
  <c r="D33" i="99"/>
  <c r="E33" i="99"/>
  <c r="H38" i="57"/>
  <c r="H35" i="79"/>
  <c r="I35" i="79" s="1"/>
  <c r="H38" i="59"/>
  <c r="I38" i="59" s="1"/>
  <c r="I33" i="26"/>
  <c r="B35" i="81"/>
  <c r="F35" i="81"/>
  <c r="H44" i="28"/>
  <c r="I44" i="28" s="1"/>
  <c r="G40" i="41"/>
  <c r="I40" i="41" s="1"/>
  <c r="E39" i="56"/>
  <c r="D39" i="56"/>
  <c r="G38" i="58"/>
  <c r="H34" i="83"/>
  <c r="G42" i="24"/>
  <c r="I42" i="24" s="1"/>
  <c r="G36" i="68"/>
  <c r="H34" i="82"/>
  <c r="B41" i="42"/>
  <c r="F41" i="42"/>
  <c r="H41" i="42" s="1"/>
  <c r="B52" i="35"/>
  <c r="E52" i="35"/>
  <c r="F52" i="35" s="1"/>
  <c r="G51" i="35"/>
  <c r="H51" i="35"/>
  <c r="H40" i="44"/>
  <c r="I40" i="44" s="1"/>
  <c r="G43" i="27"/>
  <c r="I43" i="27" s="1"/>
  <c r="H37" i="63"/>
  <c r="I37" i="63" s="1"/>
  <c r="G43" i="69"/>
  <c r="I43" i="69" s="1"/>
  <c r="H40" i="73"/>
  <c r="I40" i="73" s="1"/>
  <c r="E41" i="73"/>
  <c r="D41" i="73"/>
  <c r="H113" i="97"/>
  <c r="I113" i="97"/>
  <c r="H32" i="95"/>
  <c r="I32" i="95" s="1"/>
  <c r="H42" i="31"/>
  <c r="I42" i="31" s="1"/>
  <c r="D37" i="67"/>
  <c r="E37" i="67"/>
  <c r="G39" i="45"/>
  <c r="I39" i="45" s="1"/>
  <c r="E114" i="33"/>
  <c r="F114" i="33" s="1"/>
  <c r="H37" i="60"/>
  <c r="I37" i="60" s="1"/>
  <c r="E38" i="60"/>
  <c r="D38" i="60"/>
  <c r="H36" i="66"/>
  <c r="I36" i="66" s="1"/>
  <c r="G34" i="84"/>
  <c r="I34" i="84" s="1"/>
  <c r="E35" i="84"/>
  <c r="D35" i="84"/>
  <c r="B35" i="80"/>
  <c r="F35" i="80"/>
  <c r="H35" i="80" s="1"/>
  <c r="H43" i="71"/>
  <c r="I43" i="71" s="1"/>
  <c r="E44" i="71"/>
  <c r="D44" i="71"/>
  <c r="H38" i="61"/>
  <c r="I38" i="61" s="1"/>
  <c r="E123" i="31"/>
  <c r="D123" i="31"/>
  <c r="G122" i="31"/>
  <c r="H38" i="64"/>
  <c r="E39" i="64"/>
  <c r="D39" i="64"/>
  <c r="D42" i="17"/>
  <c r="E42" i="17"/>
  <c r="F39" i="55"/>
  <c r="G39" i="55" s="1"/>
  <c r="B39" i="55"/>
  <c r="E37" i="33"/>
  <c r="F37" i="33" s="1"/>
  <c r="B37" i="33"/>
  <c r="J117" i="56"/>
  <c r="I43" i="29"/>
  <c r="F41" i="43"/>
  <c r="G41" i="43" s="1"/>
  <c r="B41" i="43"/>
  <c r="G38" i="64"/>
  <c r="H41" i="17"/>
  <c r="E35" i="91"/>
  <c r="D35" i="91"/>
  <c r="E39" i="61"/>
  <c r="D39" i="61"/>
  <c r="J118" i="45"/>
  <c r="G41" i="17"/>
  <c r="B35" i="86"/>
  <c r="F35" i="86"/>
  <c r="G35" i="86" s="1"/>
  <c r="H42" i="19"/>
  <c r="I42" i="19" s="1"/>
  <c r="E43" i="19"/>
  <c r="D43" i="19"/>
  <c r="J121" i="31"/>
  <c r="D45" i="70"/>
  <c r="E45" i="70"/>
  <c r="E39" i="59"/>
  <c r="D39" i="59"/>
  <c r="E34" i="26"/>
  <c r="F34" i="26" s="1"/>
  <c r="B34" i="26"/>
  <c r="J115" i="65"/>
  <c r="J117" i="57"/>
  <c r="J113" i="100"/>
  <c r="J112" i="84"/>
  <c r="J114" i="79"/>
  <c r="J125" i="70"/>
  <c r="J112" i="92"/>
  <c r="J122" i="27"/>
  <c r="J112" i="96"/>
  <c r="J134" i="35"/>
  <c r="E119" i="60"/>
  <c r="G118" i="60"/>
  <c r="D119" i="60"/>
  <c r="J120" i="3"/>
  <c r="J118" i="62"/>
  <c r="J119" i="73"/>
  <c r="J112" i="88"/>
  <c r="D125" i="17"/>
  <c r="G124" i="17"/>
  <c r="E125" i="17"/>
  <c r="E127" i="70"/>
  <c r="G126" i="70"/>
  <c r="D127" i="70"/>
  <c r="J113" i="83"/>
  <c r="J122" i="69"/>
  <c r="J123" i="17"/>
  <c r="J115" i="82"/>
  <c r="D121" i="73"/>
  <c r="G120" i="73"/>
  <c r="E121" i="73"/>
  <c r="F33" i="100"/>
  <c r="H33" i="100" s="1"/>
  <c r="B33" i="100"/>
  <c r="J121" i="24"/>
  <c r="G113" i="84"/>
  <c r="D114" i="84"/>
  <c r="E114" i="84"/>
  <c r="J116" i="75"/>
  <c r="J112" i="91"/>
  <c r="D114" i="89"/>
  <c r="G113" i="89"/>
  <c r="E114" i="89"/>
  <c r="J114" i="76"/>
  <c r="F39" i="54"/>
  <c r="H39" i="54" s="1"/>
  <c r="B39" i="54"/>
  <c r="D122" i="3"/>
  <c r="G121" i="3"/>
  <c r="E122" i="3"/>
  <c r="D34" i="25"/>
  <c r="E115" i="100"/>
  <c r="D115" i="100"/>
  <c r="G114" i="100"/>
  <c r="F41" i="39"/>
  <c r="G41" i="39" s="1"/>
  <c r="B41" i="39"/>
  <c r="G115" i="79"/>
  <c r="D116" i="79"/>
  <c r="E116" i="79"/>
  <c r="D117" i="65"/>
  <c r="G116" i="65"/>
  <c r="E117" i="65"/>
  <c r="G118" i="57"/>
  <c r="D119" i="57"/>
  <c r="E119" i="57"/>
  <c r="D119" i="56"/>
  <c r="G118" i="56"/>
  <c r="E119" i="56"/>
  <c r="D118" i="75"/>
  <c r="G117" i="75"/>
  <c r="E118" i="75"/>
  <c r="G122" i="32"/>
  <c r="D123" i="32"/>
  <c r="E123" i="32"/>
  <c r="F118" i="63"/>
  <c r="B118" i="63"/>
  <c r="D115" i="80"/>
  <c r="G114" i="80"/>
  <c r="E115" i="80"/>
  <c r="G118" i="46"/>
  <c r="D119" i="46"/>
  <c r="E119" i="46"/>
  <c r="D115" i="81"/>
  <c r="G114" i="81"/>
  <c r="E115" i="81"/>
  <c r="D117" i="82"/>
  <c r="G116" i="82"/>
  <c r="E117" i="82"/>
  <c r="J123" i="28"/>
  <c r="J120" i="18"/>
  <c r="D114" i="91"/>
  <c r="G113" i="91"/>
  <c r="E114" i="91"/>
  <c r="D114" i="90"/>
  <c r="G113" i="90"/>
  <c r="E114" i="90"/>
  <c r="B34" i="89"/>
  <c r="F34" i="89"/>
  <c r="G34" i="89" s="1"/>
  <c r="E137" i="35"/>
  <c r="F137" i="35" s="1"/>
  <c r="B137" i="35"/>
  <c r="G136" i="35"/>
  <c r="G116" i="68"/>
  <c r="D117" i="68"/>
  <c r="E117" i="68"/>
  <c r="G124" i="20"/>
  <c r="D125" i="20"/>
  <c r="E125" i="20"/>
  <c r="D114" i="88"/>
  <c r="G113" i="88"/>
  <c r="E114" i="88"/>
  <c r="B122" i="19"/>
  <c r="F122" i="19"/>
  <c r="G115" i="77"/>
  <c r="D116" i="77"/>
  <c r="E116" i="77"/>
  <c r="D114" i="98"/>
  <c r="G113" i="98"/>
  <c r="E114" i="98"/>
  <c r="G124" i="28"/>
  <c r="D125" i="28"/>
  <c r="E125" i="28"/>
  <c r="D122" i="21"/>
  <c r="G121" i="21"/>
  <c r="E122" i="21"/>
  <c r="F34" i="87"/>
  <c r="H34" i="87" s="1"/>
  <c r="B34" i="87"/>
  <c r="B117" i="66"/>
  <c r="F117" i="66"/>
  <c r="D114" i="86"/>
  <c r="G113" i="86"/>
  <c r="E114" i="86"/>
  <c r="G118" i="58"/>
  <c r="D119" i="58"/>
  <c r="E119" i="58"/>
  <c r="B42" i="18"/>
  <c r="F42" i="18"/>
  <c r="G42" i="18" s="1"/>
  <c r="D124" i="27"/>
  <c r="G123" i="27"/>
  <c r="E124" i="27"/>
  <c r="H121" i="19"/>
  <c r="I121" i="19"/>
  <c r="J119" i="41"/>
  <c r="H116" i="66"/>
  <c r="I116" i="66"/>
  <c r="G119" i="45"/>
  <c r="D120" i="45"/>
  <c r="E120" i="45"/>
  <c r="D115" i="83"/>
  <c r="G114" i="83"/>
  <c r="E115" i="83"/>
  <c r="D114" i="96"/>
  <c r="G113" i="96"/>
  <c r="E114" i="96"/>
  <c r="I35" i="78"/>
  <c r="J112" i="89"/>
  <c r="J116" i="61"/>
  <c r="G115" i="76"/>
  <c r="D116" i="76"/>
  <c r="E116" i="76"/>
  <c r="H121" i="34"/>
  <c r="I121" i="34"/>
  <c r="D118" i="61"/>
  <c r="G117" i="61"/>
  <c r="E118" i="61"/>
  <c r="G120" i="39"/>
  <c r="D121" i="39"/>
  <c r="E121" i="39"/>
  <c r="H135" i="35"/>
  <c r="I135" i="35"/>
  <c r="G123" i="30"/>
  <c r="D124" i="30"/>
  <c r="E124" i="30"/>
  <c r="F33" i="96"/>
  <c r="G33" i="96" s="1"/>
  <c r="B33" i="96"/>
  <c r="I118" i="67"/>
  <c r="H118" i="67"/>
  <c r="H123" i="23"/>
  <c r="I123" i="23"/>
  <c r="G122" i="71"/>
  <c r="D123" i="71"/>
  <c r="E123" i="71"/>
  <c r="D118" i="59"/>
  <c r="G117" i="59"/>
  <c r="E118" i="59"/>
  <c r="J116" i="59"/>
  <c r="G121" i="18"/>
  <c r="D122" i="18"/>
  <c r="E122" i="18"/>
  <c r="B38" i="62"/>
  <c r="F38" i="62"/>
  <c r="G38" i="62" s="1"/>
  <c r="H116" i="78"/>
  <c r="I116" i="78"/>
  <c r="J112" i="90"/>
  <c r="J115" i="68"/>
  <c r="H125" i="29"/>
  <c r="I125" i="29"/>
  <c r="J117" i="53"/>
  <c r="F122" i="34"/>
  <c r="B122" i="34"/>
  <c r="J123" i="20"/>
  <c r="J119" i="39"/>
  <c r="F119" i="67"/>
  <c r="B119" i="67"/>
  <c r="F35" i="88"/>
  <c r="G35" i="88" s="1"/>
  <c r="B35" i="88"/>
  <c r="G117" i="64"/>
  <c r="D118" i="64"/>
  <c r="E118" i="64"/>
  <c r="G123" i="69"/>
  <c r="D124" i="69"/>
  <c r="E124" i="69"/>
  <c r="J113" i="99"/>
  <c r="F124" i="23"/>
  <c r="B124" i="23"/>
  <c r="G118" i="72"/>
  <c r="D119" i="72"/>
  <c r="E119" i="72"/>
  <c r="F34" i="90"/>
  <c r="G34" i="90" s="1"/>
  <c r="B34" i="90"/>
  <c r="G122" i="24"/>
  <c r="D123" i="24"/>
  <c r="E123" i="24"/>
  <c r="F36" i="78"/>
  <c r="G36" i="78" s="1"/>
  <c r="B36" i="78"/>
  <c r="G121" i="22"/>
  <c r="D122" i="22"/>
  <c r="E122" i="22"/>
  <c r="G116" i="85"/>
  <c r="E117" i="85"/>
  <c r="D117" i="85"/>
  <c r="B42" i="22"/>
  <c r="F42" i="22"/>
  <c r="H42" i="22" s="1"/>
  <c r="B117" i="78"/>
  <c r="F117" i="78"/>
  <c r="F126" i="29"/>
  <c r="B126" i="29"/>
  <c r="B44" i="30"/>
  <c r="F44" i="30"/>
  <c r="H44" i="30" s="1"/>
  <c r="D114" i="92"/>
  <c r="E114" i="92"/>
  <c r="G113" i="92"/>
  <c r="F42" i="21"/>
  <c r="G42" i="21" s="1"/>
  <c r="B42" i="21"/>
  <c r="B43" i="32"/>
  <c r="F43" i="32"/>
  <c r="H43" i="32" s="1"/>
  <c r="E120" i="62"/>
  <c r="G119" i="62"/>
  <c r="D120" i="62"/>
  <c r="J112" i="98"/>
  <c r="B44" i="29"/>
  <c r="F44" i="29"/>
  <c r="H44" i="29" s="1"/>
  <c r="D115" i="99"/>
  <c r="G114" i="99"/>
  <c r="E115" i="99"/>
  <c r="G118" i="54"/>
  <c r="D119" i="54"/>
  <c r="E119" i="54"/>
  <c r="D121" i="41"/>
  <c r="G120" i="41"/>
  <c r="E121" i="41"/>
  <c r="J117" i="58"/>
  <c r="J120" i="21"/>
  <c r="J119" i="74"/>
  <c r="I33" i="90"/>
  <c r="G120" i="74"/>
  <c r="D121" i="74"/>
  <c r="E121" i="74"/>
  <c r="D119" i="53"/>
  <c r="G118" i="53"/>
  <c r="E119" i="53"/>
  <c r="H117" i="63"/>
  <c r="I117" i="63"/>
  <c r="G33" i="25"/>
  <c r="I33" i="25" s="1"/>
  <c r="J117" i="46"/>
  <c r="F36" i="75"/>
  <c r="B36" i="75"/>
  <c r="D121" i="55"/>
  <c r="G120" i="55"/>
  <c r="E121" i="55"/>
  <c r="J117" i="54"/>
  <c r="E114" i="25" l="1"/>
  <c r="F114" i="25" s="1"/>
  <c r="J113" i="101"/>
  <c r="I38" i="58"/>
  <c r="H33" i="101"/>
  <c r="E34" i="101"/>
  <c r="D34" i="101"/>
  <c r="G33" i="101"/>
  <c r="G114" i="101"/>
  <c r="D115" i="101"/>
  <c r="E115" i="101"/>
  <c r="I113" i="25"/>
  <c r="H113" i="25"/>
  <c r="I51" i="35"/>
  <c r="I38" i="57"/>
  <c r="G44" i="70"/>
  <c r="I44" i="70" s="1"/>
  <c r="I36" i="65"/>
  <c r="H36" i="76"/>
  <c r="I36" i="76" s="1"/>
  <c r="G33" i="98"/>
  <c r="I33" i="98" s="1"/>
  <c r="G33" i="97"/>
  <c r="I33" i="97" s="1"/>
  <c r="I34" i="83"/>
  <c r="G36" i="77"/>
  <c r="I36" i="77" s="1"/>
  <c r="G39" i="54"/>
  <c r="I39" i="54" s="1"/>
  <c r="J119" i="43"/>
  <c r="J119" i="42"/>
  <c r="G41" i="42"/>
  <c r="I41" i="42" s="1"/>
  <c r="J121" i="34"/>
  <c r="G43" i="23"/>
  <c r="I43" i="23" s="1"/>
  <c r="H42" i="18"/>
  <c r="I42" i="18" s="1"/>
  <c r="J113" i="97"/>
  <c r="H113" i="87"/>
  <c r="I113" i="87"/>
  <c r="H114" i="95"/>
  <c r="I114" i="95"/>
  <c r="H35" i="85"/>
  <c r="I35" i="85" s="1"/>
  <c r="F115" i="95"/>
  <c r="B115" i="95"/>
  <c r="J113" i="26"/>
  <c r="F114" i="87"/>
  <c r="B114" i="87"/>
  <c r="G115" i="13"/>
  <c r="D116" i="13"/>
  <c r="B116" i="13" s="1"/>
  <c r="D115" i="26"/>
  <c r="B115" i="26" s="1"/>
  <c r="G114" i="26"/>
  <c r="D115" i="33"/>
  <c r="B115" i="33" s="1"/>
  <c r="G114" i="33"/>
  <c r="D36" i="81"/>
  <c r="E36" i="81"/>
  <c r="G114" i="97"/>
  <c r="E115" i="97"/>
  <c r="D115" i="97"/>
  <c r="B44" i="27"/>
  <c r="F44" i="27"/>
  <c r="G44" i="27" s="1"/>
  <c r="I34" i="82"/>
  <c r="E43" i="3"/>
  <c r="D43" i="3"/>
  <c r="B43" i="31"/>
  <c r="F43" i="31"/>
  <c r="G43" i="31" s="1"/>
  <c r="B39" i="46"/>
  <c r="F39" i="46"/>
  <c r="G39" i="46" s="1"/>
  <c r="F37" i="68"/>
  <c r="G37" i="68" s="1"/>
  <c r="B37" i="68"/>
  <c r="B39" i="57"/>
  <c r="F39" i="57"/>
  <c r="G39" i="57" s="1"/>
  <c r="F37" i="66"/>
  <c r="H37" i="66" s="1"/>
  <c r="B37" i="66"/>
  <c r="B33" i="95"/>
  <c r="F33" i="95"/>
  <c r="H33" i="95" s="1"/>
  <c r="F35" i="92"/>
  <c r="H35" i="92" s="1"/>
  <c r="B35" i="92"/>
  <c r="B39" i="53"/>
  <c r="F39" i="53"/>
  <c r="H39" i="53" s="1"/>
  <c r="B35" i="82"/>
  <c r="F35" i="82"/>
  <c r="G35" i="82" s="1"/>
  <c r="F39" i="58"/>
  <c r="H39" i="58" s="1"/>
  <c r="B39" i="58"/>
  <c r="B42" i="20"/>
  <c r="F42" i="20"/>
  <c r="G42" i="20" s="1"/>
  <c r="H36" i="78"/>
  <c r="I36" i="78" s="1"/>
  <c r="H34" i="90"/>
  <c r="I34" i="90" s="1"/>
  <c r="H34" i="89"/>
  <c r="I34" i="89" s="1"/>
  <c r="H39" i="55"/>
  <c r="I39" i="55" s="1"/>
  <c r="F37" i="67"/>
  <c r="H37" i="67" s="1"/>
  <c r="B37" i="67"/>
  <c r="B38" i="63"/>
  <c r="F38" i="63"/>
  <c r="H38" i="63" s="1"/>
  <c r="B41" i="44"/>
  <c r="F41" i="44"/>
  <c r="G41" i="44" s="1"/>
  <c r="I36" i="68"/>
  <c r="G42" i="3"/>
  <c r="B40" i="45"/>
  <c r="F40" i="45"/>
  <c r="H40" i="45" s="1"/>
  <c r="H120" i="44"/>
  <c r="I120" i="44"/>
  <c r="B37" i="65"/>
  <c r="F37" i="65"/>
  <c r="G37" i="65" s="1"/>
  <c r="F44" i="69"/>
  <c r="G44" i="69" s="1"/>
  <c r="B44" i="69"/>
  <c r="E37" i="77"/>
  <c r="D37" i="77"/>
  <c r="D121" i="43"/>
  <c r="E121" i="43"/>
  <c r="G120" i="43"/>
  <c r="F45" i="28"/>
  <c r="B45" i="28"/>
  <c r="F41" i="73"/>
  <c r="B41" i="73"/>
  <c r="D42" i="42"/>
  <c r="E42" i="42"/>
  <c r="F39" i="56"/>
  <c r="H39" i="56" s="1"/>
  <c r="B39" i="56"/>
  <c r="G35" i="81"/>
  <c r="J114" i="13"/>
  <c r="E37" i="76"/>
  <c r="D37" i="76"/>
  <c r="H42" i="3"/>
  <c r="J113" i="33"/>
  <c r="D34" i="97"/>
  <c r="E34" i="97"/>
  <c r="B43" i="34"/>
  <c r="F43" i="34"/>
  <c r="G43" i="34" s="1"/>
  <c r="D40" i="72"/>
  <c r="E40" i="72"/>
  <c r="D34" i="98"/>
  <c r="E34" i="98"/>
  <c r="F43" i="24"/>
  <c r="H43" i="24" s="1"/>
  <c r="B43" i="24"/>
  <c r="G36" i="13"/>
  <c r="D37" i="13"/>
  <c r="H36" i="13"/>
  <c r="F35" i="84"/>
  <c r="H35" i="84" s="1"/>
  <c r="B35" i="84"/>
  <c r="B38" i="60"/>
  <c r="F38" i="60"/>
  <c r="B53" i="35"/>
  <c r="G52" i="35"/>
  <c r="H52" i="35"/>
  <c r="E53" i="35"/>
  <c r="F53" i="35" s="1"/>
  <c r="H35" i="81"/>
  <c r="B33" i="99"/>
  <c r="F33" i="99"/>
  <c r="G33" i="99" s="1"/>
  <c r="E44" i="23"/>
  <c r="D44" i="23"/>
  <c r="D121" i="42"/>
  <c r="G120" i="42"/>
  <c r="E121" i="42"/>
  <c r="B41" i="41"/>
  <c r="F41" i="41"/>
  <c r="B121" i="44"/>
  <c r="F121" i="44"/>
  <c r="F35" i="83"/>
  <c r="H35" i="83" s="1"/>
  <c r="B35" i="83"/>
  <c r="B36" i="79"/>
  <c r="F36" i="79"/>
  <c r="H36" i="79" s="1"/>
  <c r="G39" i="72"/>
  <c r="I39" i="72" s="1"/>
  <c r="E36" i="85"/>
  <c r="D36" i="85"/>
  <c r="B41" i="74"/>
  <c r="F41" i="74"/>
  <c r="H41" i="74" s="1"/>
  <c r="H34" i="26"/>
  <c r="D35" i="26"/>
  <c r="G34" i="26"/>
  <c r="H37" i="33"/>
  <c r="G37" i="33"/>
  <c r="D38" i="33"/>
  <c r="B38" i="33" s="1"/>
  <c r="F43" i="19"/>
  <c r="G43" i="19" s="1"/>
  <c r="B43" i="19"/>
  <c r="I122" i="31"/>
  <c r="H122" i="31"/>
  <c r="G43" i="32"/>
  <c r="I43" i="32" s="1"/>
  <c r="H35" i="88"/>
  <c r="I35" i="88" s="1"/>
  <c r="G33" i="100"/>
  <c r="I33" i="100" s="1"/>
  <c r="F45" i="70"/>
  <c r="B45" i="70"/>
  <c r="E36" i="86"/>
  <c r="D36" i="86"/>
  <c r="I41" i="17"/>
  <c r="E42" i="43"/>
  <c r="D42" i="43"/>
  <c r="C51" i="17"/>
  <c r="B42" i="17"/>
  <c r="F42" i="17"/>
  <c r="H42" i="17" s="1"/>
  <c r="B123" i="31"/>
  <c r="F123" i="31"/>
  <c r="G44" i="29"/>
  <c r="I44" i="29" s="1"/>
  <c r="I38" i="64"/>
  <c r="F39" i="64"/>
  <c r="H39" i="64" s="1"/>
  <c r="B39" i="64"/>
  <c r="B44" i="71"/>
  <c r="F44" i="71"/>
  <c r="H44" i="71" s="1"/>
  <c r="G35" i="80"/>
  <c r="I35" i="80" s="1"/>
  <c r="D36" i="80"/>
  <c r="E36" i="80"/>
  <c r="H41" i="39"/>
  <c r="I41" i="39" s="1"/>
  <c r="B39" i="59"/>
  <c r="F39" i="59"/>
  <c r="H39" i="59" s="1"/>
  <c r="H35" i="86"/>
  <c r="I35" i="86" s="1"/>
  <c r="F39" i="61"/>
  <c r="G39" i="61" s="1"/>
  <c r="B39" i="61"/>
  <c r="F35" i="91"/>
  <c r="H35" i="91" s="1"/>
  <c r="B35" i="91"/>
  <c r="H41" i="43"/>
  <c r="I41" i="43" s="1"/>
  <c r="D40" i="55"/>
  <c r="E40" i="55"/>
  <c r="H126" i="70"/>
  <c r="I126" i="70"/>
  <c r="H124" i="17"/>
  <c r="I124" i="17"/>
  <c r="F125" i="17"/>
  <c r="B125" i="17"/>
  <c r="B119" i="60"/>
  <c r="F119" i="60"/>
  <c r="H118" i="60"/>
  <c r="I118" i="60"/>
  <c r="J118" i="60" s="1"/>
  <c r="J118" i="67"/>
  <c r="F127" i="70"/>
  <c r="B127" i="70"/>
  <c r="E37" i="75"/>
  <c r="D37" i="75"/>
  <c r="F121" i="41"/>
  <c r="B121" i="41"/>
  <c r="F119" i="72"/>
  <c r="B119" i="72"/>
  <c r="G119" i="67"/>
  <c r="D120" i="67"/>
  <c r="E120" i="67"/>
  <c r="B114" i="96"/>
  <c r="F114" i="96"/>
  <c r="F114" i="98"/>
  <c r="B114" i="98"/>
  <c r="B125" i="20"/>
  <c r="F125" i="20"/>
  <c r="H117" i="75"/>
  <c r="I117" i="75"/>
  <c r="F119" i="56"/>
  <c r="B119" i="56"/>
  <c r="F119" i="57"/>
  <c r="B119" i="57"/>
  <c r="H118" i="53"/>
  <c r="I118" i="53"/>
  <c r="G44" i="30"/>
  <c r="I44" i="30" s="1"/>
  <c r="D43" i="22"/>
  <c r="E43" i="22"/>
  <c r="F123" i="24"/>
  <c r="B123" i="24"/>
  <c r="H118" i="72"/>
  <c r="I118" i="72"/>
  <c r="B118" i="64"/>
  <c r="F118" i="64"/>
  <c r="D39" i="62"/>
  <c r="E39" i="62"/>
  <c r="I117" i="61"/>
  <c r="H117" i="61"/>
  <c r="B116" i="76"/>
  <c r="F116" i="76"/>
  <c r="B119" i="58"/>
  <c r="F119" i="58"/>
  <c r="H121" i="21"/>
  <c r="I121" i="21"/>
  <c r="I124" i="20"/>
  <c r="H124" i="20"/>
  <c r="H113" i="91"/>
  <c r="I113" i="91"/>
  <c r="F118" i="75"/>
  <c r="B118" i="75"/>
  <c r="H118" i="57"/>
  <c r="I118" i="57"/>
  <c r="H121" i="3"/>
  <c r="I121" i="3"/>
  <c r="B114" i="84"/>
  <c r="F114" i="84"/>
  <c r="H120" i="73"/>
  <c r="I120" i="73"/>
  <c r="J120" i="73" s="1"/>
  <c r="F119" i="53"/>
  <c r="B119" i="53"/>
  <c r="B120" i="62"/>
  <c r="F120" i="62"/>
  <c r="H113" i="92"/>
  <c r="I113" i="92"/>
  <c r="F122" i="22"/>
  <c r="B122" i="22"/>
  <c r="H122" i="24"/>
  <c r="I122" i="24"/>
  <c r="H117" i="64"/>
  <c r="I117" i="64"/>
  <c r="G122" i="34"/>
  <c r="D123" i="34"/>
  <c r="E123" i="34"/>
  <c r="H38" i="62"/>
  <c r="I38" i="62" s="1"/>
  <c r="F118" i="61"/>
  <c r="B118" i="61"/>
  <c r="H115" i="76"/>
  <c r="I115" i="76"/>
  <c r="H114" i="83"/>
  <c r="I114" i="83"/>
  <c r="J121" i="19"/>
  <c r="D43" i="18"/>
  <c r="E43" i="18"/>
  <c r="H118" i="58"/>
  <c r="I118" i="58"/>
  <c r="B122" i="21"/>
  <c r="F122" i="21"/>
  <c r="G122" i="19"/>
  <c r="D123" i="19"/>
  <c r="E123" i="19"/>
  <c r="H136" i="35"/>
  <c r="I136" i="35"/>
  <c r="H113" i="90"/>
  <c r="I113" i="90"/>
  <c r="F114" i="91"/>
  <c r="B114" i="91"/>
  <c r="B116" i="79"/>
  <c r="F116" i="79"/>
  <c r="D42" i="39"/>
  <c r="E42" i="39"/>
  <c r="B122" i="3"/>
  <c r="F122" i="3"/>
  <c r="I113" i="89"/>
  <c r="H113" i="89"/>
  <c r="H113" i="84"/>
  <c r="I113" i="84"/>
  <c r="B121" i="73"/>
  <c r="F121" i="73"/>
  <c r="I120" i="55"/>
  <c r="H120" i="55"/>
  <c r="H114" i="99"/>
  <c r="I114" i="99"/>
  <c r="H119" i="62"/>
  <c r="I119" i="62"/>
  <c r="D45" i="30"/>
  <c r="E45" i="30"/>
  <c r="H121" i="22"/>
  <c r="I121" i="22"/>
  <c r="D125" i="23"/>
  <c r="G124" i="23"/>
  <c r="E125" i="23"/>
  <c r="F123" i="71"/>
  <c r="B123" i="71"/>
  <c r="B121" i="39"/>
  <c r="F121" i="39"/>
  <c r="F115" i="83"/>
  <c r="B115" i="83"/>
  <c r="H123" i="27"/>
  <c r="I123" i="27"/>
  <c r="F117" i="68"/>
  <c r="B117" i="68"/>
  <c r="B114" i="90"/>
  <c r="F114" i="90"/>
  <c r="F119" i="46"/>
  <c r="B119" i="46"/>
  <c r="D119" i="63"/>
  <c r="E119" i="63"/>
  <c r="G118" i="63"/>
  <c r="H116" i="65"/>
  <c r="I116" i="65"/>
  <c r="H115" i="79"/>
  <c r="I115" i="79"/>
  <c r="F114" i="89"/>
  <c r="B114" i="89"/>
  <c r="F121" i="55"/>
  <c r="B121" i="55"/>
  <c r="B121" i="74"/>
  <c r="F121" i="74"/>
  <c r="F115" i="99"/>
  <c r="B115" i="99"/>
  <c r="D43" i="21"/>
  <c r="E43" i="21"/>
  <c r="B114" i="92"/>
  <c r="F114" i="92"/>
  <c r="G42" i="22"/>
  <c r="I42" i="22" s="1"/>
  <c r="J125" i="29"/>
  <c r="H122" i="71"/>
  <c r="I122" i="71"/>
  <c r="H33" i="96"/>
  <c r="I33" i="96" s="1"/>
  <c r="H120" i="39"/>
  <c r="I120" i="39"/>
  <c r="F124" i="27"/>
  <c r="B124" i="27"/>
  <c r="H113" i="86"/>
  <c r="I113" i="86"/>
  <c r="B125" i="28"/>
  <c r="F125" i="28"/>
  <c r="H116" i="68"/>
  <c r="I116" i="68"/>
  <c r="G137" i="35"/>
  <c r="B138" i="35"/>
  <c r="E138" i="35"/>
  <c r="F138" i="35" s="1"/>
  <c r="H118" i="46"/>
  <c r="I118" i="46"/>
  <c r="B117" i="65"/>
  <c r="F117" i="65"/>
  <c r="H36" i="75"/>
  <c r="J117" i="63"/>
  <c r="H120" i="74"/>
  <c r="I120" i="74"/>
  <c r="B119" i="54"/>
  <c r="F119" i="54"/>
  <c r="H42" i="21"/>
  <c r="I42" i="21" s="1"/>
  <c r="B117" i="85"/>
  <c r="F117" i="85"/>
  <c r="D36" i="88"/>
  <c r="E36" i="88"/>
  <c r="B122" i="18"/>
  <c r="F122" i="18"/>
  <c r="J123" i="23"/>
  <c r="F124" i="30"/>
  <c r="B124" i="30"/>
  <c r="F120" i="45"/>
  <c r="B120" i="45"/>
  <c r="B114" i="86"/>
  <c r="F114" i="86"/>
  <c r="H124" i="28"/>
  <c r="I124" i="28"/>
  <c r="I113" i="88"/>
  <c r="H113" i="88"/>
  <c r="E35" i="89"/>
  <c r="D35" i="89"/>
  <c r="H114" i="81"/>
  <c r="I114" i="81"/>
  <c r="B123" i="32"/>
  <c r="F123" i="32"/>
  <c r="I118" i="54"/>
  <c r="H118" i="54"/>
  <c r="D45" i="29"/>
  <c r="E45" i="29"/>
  <c r="D127" i="29"/>
  <c r="G126" i="29"/>
  <c r="E127" i="29"/>
  <c r="D37" i="78"/>
  <c r="E37" i="78"/>
  <c r="E35" i="90"/>
  <c r="D35" i="90"/>
  <c r="B124" i="69"/>
  <c r="F124" i="69"/>
  <c r="J116" i="78"/>
  <c r="I121" i="18"/>
  <c r="H121" i="18"/>
  <c r="H117" i="59"/>
  <c r="I117" i="59"/>
  <c r="J117" i="59" s="1"/>
  <c r="I123" i="30"/>
  <c r="H123" i="30"/>
  <c r="H119" i="45"/>
  <c r="I119" i="45"/>
  <c r="E118" i="66"/>
  <c r="D118" i="66"/>
  <c r="G117" i="66"/>
  <c r="E35" i="87"/>
  <c r="D35" i="87"/>
  <c r="B116" i="77"/>
  <c r="F116" i="77"/>
  <c r="F114" i="88"/>
  <c r="B114" i="88"/>
  <c r="H116" i="82"/>
  <c r="I116" i="82"/>
  <c r="F115" i="81"/>
  <c r="B115" i="81"/>
  <c r="H114" i="80"/>
  <c r="I114" i="80"/>
  <c r="H122" i="32"/>
  <c r="I122" i="32"/>
  <c r="I114" i="100"/>
  <c r="H114" i="100"/>
  <c r="B34" i="25"/>
  <c r="D40" i="54"/>
  <c r="E40" i="54"/>
  <c r="G36" i="75"/>
  <c r="H120" i="41"/>
  <c r="I120" i="41"/>
  <c r="D44" i="32"/>
  <c r="E44" i="32"/>
  <c r="D118" i="78"/>
  <c r="G117" i="78"/>
  <c r="E118" i="78"/>
  <c r="H116" i="85"/>
  <c r="I116" i="85"/>
  <c r="H123" i="69"/>
  <c r="I123" i="69"/>
  <c r="F118" i="59"/>
  <c r="B118" i="59"/>
  <c r="D34" i="96"/>
  <c r="E34" i="96"/>
  <c r="J135" i="35"/>
  <c r="H113" i="96"/>
  <c r="I113" i="96"/>
  <c r="J116" i="66"/>
  <c r="G34" i="87"/>
  <c r="I34" i="87" s="1"/>
  <c r="I113" i="98"/>
  <c r="H113" i="98"/>
  <c r="H115" i="77"/>
  <c r="I115" i="77"/>
  <c r="F117" i="82"/>
  <c r="B117" i="82"/>
  <c r="F115" i="80"/>
  <c r="B115" i="80"/>
  <c r="I118" i="56"/>
  <c r="H118" i="56"/>
  <c r="B115" i="100"/>
  <c r="F115" i="100"/>
  <c r="E34" i="25"/>
  <c r="F34" i="25" s="1"/>
  <c r="D34" i="100"/>
  <c r="E34" i="100"/>
  <c r="J113" i="25" l="1"/>
  <c r="D115" i="25"/>
  <c r="G114" i="25"/>
  <c r="I36" i="13"/>
  <c r="H39" i="57"/>
  <c r="I39" i="57" s="1"/>
  <c r="F34" i="101"/>
  <c r="G34" i="101" s="1"/>
  <c r="B34" i="101"/>
  <c r="G39" i="53"/>
  <c r="I39" i="53" s="1"/>
  <c r="I33" i="101"/>
  <c r="F115" i="101"/>
  <c r="B115" i="101"/>
  <c r="I114" i="101"/>
  <c r="H114" i="101"/>
  <c r="H42" i="20"/>
  <c r="I42" i="20" s="1"/>
  <c r="E116" i="13"/>
  <c r="F116" i="13" s="1"/>
  <c r="G33" i="95"/>
  <c r="I33" i="95" s="1"/>
  <c r="G35" i="91"/>
  <c r="I35" i="91" s="1"/>
  <c r="H35" i="82"/>
  <c r="I35" i="81"/>
  <c r="J114" i="80"/>
  <c r="J115" i="79"/>
  <c r="H37" i="68"/>
  <c r="J119" i="62"/>
  <c r="G38" i="63"/>
  <c r="I38" i="63" s="1"/>
  <c r="J120" i="55"/>
  <c r="H41" i="44"/>
  <c r="J122" i="32"/>
  <c r="I37" i="33"/>
  <c r="G35" i="83"/>
  <c r="I35" i="83" s="1"/>
  <c r="G37" i="67"/>
  <c r="I37" i="67" s="1"/>
  <c r="E115" i="87"/>
  <c r="D115" i="87"/>
  <c r="G114" i="87"/>
  <c r="G39" i="59"/>
  <c r="G42" i="17"/>
  <c r="I42" i="17" s="1"/>
  <c r="G41" i="74"/>
  <c r="I41" i="74" s="1"/>
  <c r="J113" i="87"/>
  <c r="J118" i="54"/>
  <c r="I52" i="35"/>
  <c r="G35" i="92"/>
  <c r="I35" i="92" s="1"/>
  <c r="D116" i="95"/>
  <c r="G115" i="95"/>
  <c r="E116" i="95"/>
  <c r="J114" i="95"/>
  <c r="G121" i="44"/>
  <c r="E122" i="44"/>
  <c r="D122" i="44"/>
  <c r="D42" i="41"/>
  <c r="E42" i="41"/>
  <c r="F121" i="42"/>
  <c r="B121" i="42"/>
  <c r="G53" i="35"/>
  <c r="E54" i="35"/>
  <c r="F54" i="35" s="1"/>
  <c r="B54" i="35"/>
  <c r="H53" i="35"/>
  <c r="H38" i="60"/>
  <c r="D39" i="60"/>
  <c r="E39" i="60"/>
  <c r="F34" i="98"/>
  <c r="H34" i="98" s="1"/>
  <c r="B34" i="98"/>
  <c r="F34" i="97"/>
  <c r="H34" i="97" s="1"/>
  <c r="B34" i="97"/>
  <c r="B42" i="42"/>
  <c r="F42" i="42"/>
  <c r="H42" i="42" s="1"/>
  <c r="D42" i="73"/>
  <c r="E42" i="73"/>
  <c r="E46" i="28"/>
  <c r="D46" i="28"/>
  <c r="F37" i="77"/>
  <c r="G37" i="77" s="1"/>
  <c r="B37" i="77"/>
  <c r="D41" i="45"/>
  <c r="E41" i="45"/>
  <c r="G39" i="58"/>
  <c r="I39" i="58" s="1"/>
  <c r="E40" i="58"/>
  <c r="D40" i="58"/>
  <c r="D36" i="92"/>
  <c r="E36" i="92"/>
  <c r="D38" i="66"/>
  <c r="E38" i="66"/>
  <c r="E38" i="68"/>
  <c r="D38" i="68"/>
  <c r="D45" i="27"/>
  <c r="E45" i="27"/>
  <c r="H114" i="97"/>
  <c r="I114" i="97"/>
  <c r="J114" i="97" s="1"/>
  <c r="I114" i="33"/>
  <c r="H114" i="33"/>
  <c r="F44" i="23"/>
  <c r="G44" i="23" s="1"/>
  <c r="B44" i="23"/>
  <c r="E34" i="99"/>
  <c r="D34" i="99"/>
  <c r="E37" i="13"/>
  <c r="F37" i="13" s="1"/>
  <c r="D38" i="13" s="1"/>
  <c r="B37" i="13"/>
  <c r="D44" i="34"/>
  <c r="E44" i="34"/>
  <c r="G45" i="28"/>
  <c r="H120" i="43"/>
  <c r="I120" i="43"/>
  <c r="D45" i="69"/>
  <c r="E45" i="69"/>
  <c r="J120" i="44"/>
  <c r="I41" i="44"/>
  <c r="E38" i="67"/>
  <c r="D38" i="67"/>
  <c r="I35" i="82"/>
  <c r="I37" i="68"/>
  <c r="H43" i="31"/>
  <c r="I43" i="31" s="1"/>
  <c r="E44" i="31"/>
  <c r="D44" i="31"/>
  <c r="J114" i="100"/>
  <c r="E38" i="33"/>
  <c r="F38" i="33" s="1"/>
  <c r="B36" i="85"/>
  <c r="F36" i="85"/>
  <c r="G36" i="85" s="1"/>
  <c r="G36" i="79"/>
  <c r="I36" i="79" s="1"/>
  <c r="D37" i="79"/>
  <c r="E37" i="79"/>
  <c r="G41" i="41"/>
  <c r="G38" i="60"/>
  <c r="D36" i="84"/>
  <c r="E36" i="84"/>
  <c r="E44" i="24"/>
  <c r="D44" i="24"/>
  <c r="F40" i="72"/>
  <c r="G40" i="72" s="1"/>
  <c r="B40" i="72"/>
  <c r="D40" i="56"/>
  <c r="E40" i="56"/>
  <c r="G41" i="73"/>
  <c r="H45" i="28"/>
  <c r="H39" i="46"/>
  <c r="I39" i="46" s="1"/>
  <c r="E40" i="46"/>
  <c r="D40" i="46"/>
  <c r="B115" i="97"/>
  <c r="F115" i="97"/>
  <c r="B36" i="81"/>
  <c r="F36" i="81"/>
  <c r="H36" i="81" s="1"/>
  <c r="E115" i="26"/>
  <c r="F115" i="26" s="1"/>
  <c r="D42" i="74"/>
  <c r="E42" i="74"/>
  <c r="D36" i="83"/>
  <c r="E36" i="83"/>
  <c r="H41" i="41"/>
  <c r="I120" i="42"/>
  <c r="H120" i="42"/>
  <c r="H33" i="99"/>
  <c r="I33" i="99" s="1"/>
  <c r="G35" i="84"/>
  <c r="I35" i="84" s="1"/>
  <c r="G43" i="24"/>
  <c r="I43" i="24" s="1"/>
  <c r="H43" i="34"/>
  <c r="I43" i="34" s="1"/>
  <c r="B37" i="76"/>
  <c r="F37" i="76"/>
  <c r="G37" i="76" s="1"/>
  <c r="G39" i="56"/>
  <c r="I39" i="56" s="1"/>
  <c r="H41" i="73"/>
  <c r="B121" i="43"/>
  <c r="F121" i="43"/>
  <c r="H44" i="69"/>
  <c r="I44" i="69" s="1"/>
  <c r="E38" i="65"/>
  <c r="D38" i="65"/>
  <c r="H37" i="65"/>
  <c r="I37" i="65" s="1"/>
  <c r="G40" i="45"/>
  <c r="I40" i="45" s="1"/>
  <c r="I42" i="3"/>
  <c r="D42" i="44"/>
  <c r="E42" i="44"/>
  <c r="D39" i="63"/>
  <c r="E39" i="63"/>
  <c r="D43" i="20"/>
  <c r="E43" i="20"/>
  <c r="D36" i="82"/>
  <c r="E36" i="82"/>
  <c r="E40" i="53"/>
  <c r="D40" i="53"/>
  <c r="E34" i="95"/>
  <c r="D34" i="95"/>
  <c r="G37" i="66"/>
  <c r="I37" i="66" s="1"/>
  <c r="E40" i="57"/>
  <c r="D40" i="57"/>
  <c r="B43" i="3"/>
  <c r="F43" i="3"/>
  <c r="G43" i="3" s="1"/>
  <c r="H44" i="27"/>
  <c r="I44" i="27" s="1"/>
  <c r="E115" i="33"/>
  <c r="F115" i="33" s="1"/>
  <c r="H114" i="26"/>
  <c r="I114" i="26"/>
  <c r="I115" i="13"/>
  <c r="H115" i="13"/>
  <c r="G38" i="33"/>
  <c r="H39" i="61"/>
  <c r="I39" i="61" s="1"/>
  <c r="D40" i="61"/>
  <c r="E40" i="61"/>
  <c r="F36" i="80"/>
  <c r="G36" i="80" s="1"/>
  <c r="B36" i="80"/>
  <c r="D46" i="70"/>
  <c r="E46" i="70"/>
  <c r="J122" i="31"/>
  <c r="B35" i="26"/>
  <c r="D45" i="71"/>
  <c r="E45" i="71"/>
  <c r="J113" i="89"/>
  <c r="F40" i="55"/>
  <c r="H40" i="55" s="1"/>
  <c r="B40" i="55"/>
  <c r="I39" i="59"/>
  <c r="E40" i="64"/>
  <c r="D40" i="64"/>
  <c r="B36" i="86"/>
  <c r="F36" i="86"/>
  <c r="G36" i="86" s="1"/>
  <c r="G45" i="70"/>
  <c r="E35" i="26"/>
  <c r="F35" i="26" s="1"/>
  <c r="H43" i="19"/>
  <c r="I43" i="19" s="1"/>
  <c r="E44" i="19"/>
  <c r="D44" i="19"/>
  <c r="J120" i="41"/>
  <c r="J119" i="45"/>
  <c r="J113" i="84"/>
  <c r="D36" i="91"/>
  <c r="E36" i="91"/>
  <c r="D40" i="59"/>
  <c r="E40" i="59"/>
  <c r="G44" i="71"/>
  <c r="I44" i="71" s="1"/>
  <c r="G39" i="64"/>
  <c r="I39" i="64" s="1"/>
  <c r="G123" i="31"/>
  <c r="D124" i="31"/>
  <c r="E124" i="31"/>
  <c r="D43" i="17"/>
  <c r="E43" i="17"/>
  <c r="B42" i="43"/>
  <c r="F42" i="43"/>
  <c r="G42" i="43" s="1"/>
  <c r="H45" i="70"/>
  <c r="I34" i="26"/>
  <c r="D126" i="17"/>
  <c r="G125" i="17"/>
  <c r="E126" i="17"/>
  <c r="J116" i="85"/>
  <c r="J114" i="81"/>
  <c r="J124" i="28"/>
  <c r="J120" i="74"/>
  <c r="J115" i="76"/>
  <c r="J117" i="64"/>
  <c r="J124" i="17"/>
  <c r="J123" i="30"/>
  <c r="J113" i="86"/>
  <c r="J120" i="39"/>
  <c r="J113" i="91"/>
  <c r="J117" i="61"/>
  <c r="D128" i="70"/>
  <c r="G127" i="70"/>
  <c r="E128" i="70"/>
  <c r="G119" i="60"/>
  <c r="E120" i="60"/>
  <c r="D120" i="60"/>
  <c r="J124" i="20"/>
  <c r="J118" i="53"/>
  <c r="J126" i="70"/>
  <c r="D35" i="25"/>
  <c r="E35" i="25" s="1"/>
  <c r="G34" i="25"/>
  <c r="H34" i="25"/>
  <c r="G115" i="80"/>
  <c r="D116" i="80"/>
  <c r="E116" i="80"/>
  <c r="J115" i="77"/>
  <c r="J113" i="96"/>
  <c r="B34" i="96"/>
  <c r="F34" i="96"/>
  <c r="G34" i="96" s="1"/>
  <c r="J116" i="82"/>
  <c r="G123" i="32"/>
  <c r="D124" i="32"/>
  <c r="E124" i="32"/>
  <c r="D115" i="86"/>
  <c r="G114" i="86"/>
  <c r="E115" i="86"/>
  <c r="G125" i="28"/>
  <c r="D126" i="28"/>
  <c r="E126" i="28"/>
  <c r="F43" i="21"/>
  <c r="G43" i="21" s="1"/>
  <c r="B43" i="21"/>
  <c r="G121" i="74"/>
  <c r="D122" i="74"/>
  <c r="E122" i="74"/>
  <c r="G114" i="90"/>
  <c r="D115" i="90"/>
  <c r="E115" i="90"/>
  <c r="J123" i="27"/>
  <c r="G119" i="58"/>
  <c r="D120" i="58"/>
  <c r="E120" i="58"/>
  <c r="D126" i="20"/>
  <c r="E126" i="20"/>
  <c r="G125" i="20"/>
  <c r="I117" i="66"/>
  <c r="H117" i="66"/>
  <c r="F35" i="89"/>
  <c r="H35" i="89" s="1"/>
  <c r="B35" i="89"/>
  <c r="D123" i="18"/>
  <c r="G122" i="18"/>
  <c r="E123" i="18"/>
  <c r="B45" i="30"/>
  <c r="F45" i="30"/>
  <c r="G45" i="30" s="1"/>
  <c r="D122" i="73"/>
  <c r="G121" i="73"/>
  <c r="E122" i="73"/>
  <c r="B123" i="19"/>
  <c r="F123" i="19"/>
  <c r="D123" i="22"/>
  <c r="G122" i="22"/>
  <c r="E123" i="22"/>
  <c r="D119" i="75"/>
  <c r="G118" i="75"/>
  <c r="E119" i="75"/>
  <c r="B43" i="22"/>
  <c r="F43" i="22"/>
  <c r="H43" i="22" s="1"/>
  <c r="G119" i="57"/>
  <c r="D120" i="57"/>
  <c r="E120" i="57"/>
  <c r="G119" i="72"/>
  <c r="D120" i="72"/>
  <c r="E120" i="72"/>
  <c r="G117" i="82"/>
  <c r="E118" i="82"/>
  <c r="D118" i="82"/>
  <c r="B118" i="66"/>
  <c r="F118" i="66"/>
  <c r="G124" i="69"/>
  <c r="D125" i="69"/>
  <c r="E125" i="69"/>
  <c r="H126" i="29"/>
  <c r="I126" i="29"/>
  <c r="D115" i="89"/>
  <c r="G114" i="89"/>
  <c r="E115" i="89"/>
  <c r="D120" i="46"/>
  <c r="G119" i="46"/>
  <c r="E120" i="46"/>
  <c r="H124" i="23"/>
  <c r="I124" i="23"/>
  <c r="J124" i="23" s="1"/>
  <c r="B42" i="39"/>
  <c r="F42" i="39"/>
  <c r="G42" i="39" s="1"/>
  <c r="H122" i="19"/>
  <c r="I122" i="19"/>
  <c r="J118" i="58"/>
  <c r="J114" i="83"/>
  <c r="F123" i="34"/>
  <c r="B123" i="34"/>
  <c r="J113" i="92"/>
  <c r="G114" i="84"/>
  <c r="D115" i="84"/>
  <c r="E115" i="84"/>
  <c r="G116" i="76"/>
  <c r="D117" i="76"/>
  <c r="E117" i="76"/>
  <c r="D119" i="64"/>
  <c r="G118" i="64"/>
  <c r="E119" i="64"/>
  <c r="D122" i="41"/>
  <c r="G121" i="41"/>
  <c r="E122" i="41"/>
  <c r="J113" i="98"/>
  <c r="F127" i="29"/>
  <c r="B127" i="29"/>
  <c r="G119" i="54"/>
  <c r="D120" i="54"/>
  <c r="E120" i="54"/>
  <c r="I36" i="75"/>
  <c r="G138" i="35"/>
  <c r="B139" i="35"/>
  <c r="E139" i="35"/>
  <c r="F139" i="35" s="1"/>
  <c r="D116" i="99"/>
  <c r="G115" i="99"/>
  <c r="E116" i="99"/>
  <c r="D118" i="68"/>
  <c r="G117" i="68"/>
  <c r="E118" i="68"/>
  <c r="D124" i="71"/>
  <c r="G123" i="71"/>
  <c r="E124" i="71"/>
  <c r="B125" i="23"/>
  <c r="F125" i="23"/>
  <c r="G116" i="79"/>
  <c r="D117" i="79"/>
  <c r="E117" i="79"/>
  <c r="D115" i="91"/>
  <c r="G114" i="91"/>
  <c r="E115" i="91"/>
  <c r="H122" i="34"/>
  <c r="I122" i="34"/>
  <c r="G119" i="53"/>
  <c r="D120" i="53"/>
  <c r="E120" i="53"/>
  <c r="D120" i="56"/>
  <c r="G119" i="56"/>
  <c r="E120" i="56"/>
  <c r="G114" i="98"/>
  <c r="D115" i="98"/>
  <c r="E115" i="98"/>
  <c r="J118" i="56"/>
  <c r="D119" i="59"/>
  <c r="G118" i="59"/>
  <c r="E119" i="59"/>
  <c r="H117" i="78"/>
  <c r="I117" i="78"/>
  <c r="B44" i="32"/>
  <c r="F44" i="32"/>
  <c r="G44" i="32" s="1"/>
  <c r="G114" i="88"/>
  <c r="D115" i="88"/>
  <c r="E115" i="88"/>
  <c r="J121" i="18"/>
  <c r="F35" i="90"/>
  <c r="H35" i="90" s="1"/>
  <c r="B35" i="90"/>
  <c r="G121" i="55"/>
  <c r="E122" i="55"/>
  <c r="D122" i="55"/>
  <c r="I118" i="63"/>
  <c r="H118" i="63"/>
  <c r="J113" i="90"/>
  <c r="D121" i="62"/>
  <c r="E121" i="62"/>
  <c r="G120" i="62"/>
  <c r="J121" i="3"/>
  <c r="J121" i="21"/>
  <c r="J118" i="72"/>
  <c r="J117" i="75"/>
  <c r="D115" i="96"/>
  <c r="G114" i="96"/>
  <c r="E115" i="96"/>
  <c r="F34" i="100"/>
  <c r="G34" i="100" s="1"/>
  <c r="B34" i="100"/>
  <c r="J123" i="69"/>
  <c r="B118" i="78"/>
  <c r="F118" i="78"/>
  <c r="D117" i="77"/>
  <c r="G116" i="77"/>
  <c r="E117" i="77"/>
  <c r="J113" i="88"/>
  <c r="G120" i="45"/>
  <c r="D121" i="45"/>
  <c r="E121" i="45"/>
  <c r="I137" i="35"/>
  <c r="H137" i="35"/>
  <c r="J122" i="71"/>
  <c r="D115" i="92"/>
  <c r="E115" i="92"/>
  <c r="G114" i="92"/>
  <c r="D116" i="83"/>
  <c r="G115" i="83"/>
  <c r="E116" i="83"/>
  <c r="J121" i="22"/>
  <c r="J114" i="99"/>
  <c r="F43" i="18"/>
  <c r="G43" i="18" s="1"/>
  <c r="B43" i="18"/>
  <c r="E116" i="100"/>
  <c r="G115" i="100"/>
  <c r="D116" i="100"/>
  <c r="F36" i="88"/>
  <c r="H36" i="88" s="1"/>
  <c r="B36" i="88"/>
  <c r="J116" i="68"/>
  <c r="J116" i="65"/>
  <c r="B119" i="63"/>
  <c r="F119" i="63"/>
  <c r="D122" i="39"/>
  <c r="G121" i="39"/>
  <c r="E122" i="39"/>
  <c r="J136" i="35"/>
  <c r="J122" i="24"/>
  <c r="J118" i="57"/>
  <c r="B120" i="67"/>
  <c r="F120" i="67"/>
  <c r="B40" i="54"/>
  <c r="F40" i="54"/>
  <c r="G40" i="54" s="1"/>
  <c r="G115" i="81"/>
  <c r="D116" i="81"/>
  <c r="E116" i="81"/>
  <c r="B35" i="87"/>
  <c r="F35" i="87"/>
  <c r="H35" i="87" s="1"/>
  <c r="B37" i="78"/>
  <c r="F37" i="78"/>
  <c r="B45" i="29"/>
  <c r="F45" i="29"/>
  <c r="H45" i="29" s="1"/>
  <c r="G124" i="30"/>
  <c r="D125" i="30"/>
  <c r="E125" i="30"/>
  <c r="G117" i="85"/>
  <c r="D118" i="85"/>
  <c r="E118" i="85"/>
  <c r="D118" i="65"/>
  <c r="G117" i="65"/>
  <c r="E118" i="65"/>
  <c r="J118" i="46"/>
  <c r="D125" i="27"/>
  <c r="G124" i="27"/>
  <c r="E125" i="27"/>
  <c r="D123" i="3"/>
  <c r="G122" i="3"/>
  <c r="E123" i="3"/>
  <c r="G122" i="21"/>
  <c r="D123" i="21"/>
  <c r="E123" i="21"/>
  <c r="D119" i="61"/>
  <c r="G118" i="61"/>
  <c r="E119" i="61"/>
  <c r="B39" i="62"/>
  <c r="F39" i="62"/>
  <c r="H39" i="62" s="1"/>
  <c r="G123" i="24"/>
  <c r="D124" i="24"/>
  <c r="E124" i="24"/>
  <c r="H119" i="67"/>
  <c r="I119" i="67"/>
  <c r="B37" i="75"/>
  <c r="F37" i="75"/>
  <c r="H37" i="75" s="1"/>
  <c r="H114" i="25" l="1"/>
  <c r="I114" i="25"/>
  <c r="J114" i="25" s="1"/>
  <c r="B115" i="25"/>
  <c r="E115" i="25"/>
  <c r="F115" i="25" s="1"/>
  <c r="H34" i="101"/>
  <c r="I34" i="101" s="1"/>
  <c r="D35" i="101"/>
  <c r="E35" i="101"/>
  <c r="J114" i="101"/>
  <c r="I34" i="25"/>
  <c r="E116" i="101"/>
  <c r="G115" i="101"/>
  <c r="D116" i="101"/>
  <c r="G36" i="81"/>
  <c r="H44" i="23"/>
  <c r="I44" i="23" s="1"/>
  <c r="J137" i="35"/>
  <c r="D117" i="13"/>
  <c r="G116" i="13"/>
  <c r="G37" i="75"/>
  <c r="I37" i="75" s="1"/>
  <c r="J115" i="13"/>
  <c r="J117" i="66"/>
  <c r="J120" i="43"/>
  <c r="J122" i="34"/>
  <c r="G45" i="29"/>
  <c r="I45" i="29" s="1"/>
  <c r="E38" i="13"/>
  <c r="F38" i="13" s="1"/>
  <c r="B38" i="13"/>
  <c r="H115" i="95"/>
  <c r="I115" i="95"/>
  <c r="G40" i="55"/>
  <c r="I40" i="55" s="1"/>
  <c r="I41" i="73"/>
  <c r="I41" i="41"/>
  <c r="G34" i="97"/>
  <c r="I34" i="97" s="1"/>
  <c r="B116" i="95"/>
  <c r="F116" i="95"/>
  <c r="H37" i="76"/>
  <c r="I37" i="76" s="1"/>
  <c r="H114" i="87"/>
  <c r="I114" i="87"/>
  <c r="H34" i="100"/>
  <c r="I34" i="100" s="1"/>
  <c r="H36" i="86"/>
  <c r="I36" i="86" s="1"/>
  <c r="J114" i="26"/>
  <c r="H43" i="3"/>
  <c r="I43" i="3" s="1"/>
  <c r="I36" i="81"/>
  <c r="J114" i="33"/>
  <c r="I53" i="35"/>
  <c r="F115" i="87"/>
  <c r="B115" i="87"/>
  <c r="B40" i="57"/>
  <c r="F40" i="57"/>
  <c r="B36" i="82"/>
  <c r="F36" i="82"/>
  <c r="B39" i="63"/>
  <c r="F39" i="63"/>
  <c r="H39" i="63" s="1"/>
  <c r="G115" i="26"/>
  <c r="D116" i="26"/>
  <c r="E116" i="26" s="1"/>
  <c r="H40" i="72"/>
  <c r="I40" i="72" s="1"/>
  <c r="F44" i="24"/>
  <c r="G44" i="24" s="1"/>
  <c r="B44" i="24"/>
  <c r="B44" i="34"/>
  <c r="F44" i="34"/>
  <c r="G44" i="34" s="1"/>
  <c r="E45" i="23"/>
  <c r="D45" i="23"/>
  <c r="F38" i="68"/>
  <c r="H38" i="68" s="1"/>
  <c r="B38" i="68"/>
  <c r="B122" i="44"/>
  <c r="F122" i="44"/>
  <c r="B40" i="53"/>
  <c r="F40" i="53"/>
  <c r="H40" i="53" s="1"/>
  <c r="D122" i="43"/>
  <c r="E122" i="43"/>
  <c r="G121" i="43"/>
  <c r="B36" i="83"/>
  <c r="F36" i="83"/>
  <c r="G36" i="83" s="1"/>
  <c r="E116" i="97"/>
  <c r="D116" i="97"/>
  <c r="G115" i="97"/>
  <c r="H36" i="85"/>
  <c r="I36" i="85" s="1"/>
  <c r="G37" i="13"/>
  <c r="F36" i="92"/>
  <c r="G36" i="92" s="1"/>
  <c r="B36" i="92"/>
  <c r="D43" i="42"/>
  <c r="E43" i="42"/>
  <c r="G121" i="42"/>
  <c r="E122" i="42"/>
  <c r="D122" i="42"/>
  <c r="G115" i="33"/>
  <c r="D116" i="33"/>
  <c r="B116" i="33" s="1"/>
  <c r="D44" i="3"/>
  <c r="E44" i="3"/>
  <c r="B43" i="20"/>
  <c r="F43" i="20"/>
  <c r="G43" i="20" s="1"/>
  <c r="B42" i="44"/>
  <c r="F42" i="44"/>
  <c r="G42" i="44" s="1"/>
  <c r="F38" i="65"/>
  <c r="B38" i="65"/>
  <c r="E38" i="76"/>
  <c r="D38" i="76"/>
  <c r="J120" i="42"/>
  <c r="D37" i="81"/>
  <c r="E37" i="81"/>
  <c r="D39" i="33"/>
  <c r="H38" i="33"/>
  <c r="I38" i="33" s="1"/>
  <c r="F44" i="31"/>
  <c r="H44" i="31" s="1"/>
  <c r="B44" i="31"/>
  <c r="F38" i="67"/>
  <c r="H38" i="67" s="1"/>
  <c r="B38" i="67"/>
  <c r="I45" i="28"/>
  <c r="H37" i="13"/>
  <c r="F40" i="58"/>
  <c r="H40" i="58" s="1"/>
  <c r="B40" i="58"/>
  <c r="H37" i="77"/>
  <c r="I37" i="77" s="1"/>
  <c r="E38" i="77"/>
  <c r="D38" i="77"/>
  <c r="F42" i="73"/>
  <c r="G42" i="73" s="1"/>
  <c r="B42" i="73"/>
  <c r="E35" i="98"/>
  <c r="D35" i="98"/>
  <c r="B39" i="60"/>
  <c r="F39" i="60"/>
  <c r="G39" i="60" s="1"/>
  <c r="E55" i="35"/>
  <c r="F55" i="35" s="1"/>
  <c r="B55" i="35"/>
  <c r="G54" i="35"/>
  <c r="H54" i="35"/>
  <c r="I121" i="44"/>
  <c r="H121" i="44"/>
  <c r="G39" i="62"/>
  <c r="I39" i="62" s="1"/>
  <c r="G35" i="90"/>
  <c r="I35" i="90" s="1"/>
  <c r="B34" i="95"/>
  <c r="F34" i="95"/>
  <c r="G34" i="95" s="1"/>
  <c r="F42" i="74"/>
  <c r="H42" i="74" s="1"/>
  <c r="B42" i="74"/>
  <c r="B40" i="46"/>
  <c r="F40" i="46"/>
  <c r="G40" i="46" s="1"/>
  <c r="B40" i="56"/>
  <c r="F40" i="56"/>
  <c r="G40" i="56" s="1"/>
  <c r="D41" i="72"/>
  <c r="E41" i="72"/>
  <c r="F36" i="84"/>
  <c r="H36" i="84" s="1"/>
  <c r="B36" i="84"/>
  <c r="B37" i="79"/>
  <c r="F37" i="79"/>
  <c r="H37" i="79" s="1"/>
  <c r="D37" i="85"/>
  <c r="E37" i="85"/>
  <c r="B45" i="69"/>
  <c r="F45" i="69"/>
  <c r="H45" i="69" s="1"/>
  <c r="F34" i="99"/>
  <c r="H34" i="99" s="1"/>
  <c r="B34" i="99"/>
  <c r="B45" i="27"/>
  <c r="F45" i="27"/>
  <c r="H45" i="27" s="1"/>
  <c r="B38" i="66"/>
  <c r="F38" i="66"/>
  <c r="G38" i="66" s="1"/>
  <c r="B41" i="45"/>
  <c r="F41" i="45"/>
  <c r="G41" i="45" s="1"/>
  <c r="F46" i="28"/>
  <c r="H46" i="28" s="1"/>
  <c r="B46" i="28"/>
  <c r="G42" i="42"/>
  <c r="I42" i="42" s="1"/>
  <c r="E35" i="97"/>
  <c r="D35" i="97"/>
  <c r="G34" i="98"/>
  <c r="I34" i="98" s="1"/>
  <c r="I38" i="60"/>
  <c r="F42" i="41"/>
  <c r="G42" i="41" s="1"/>
  <c r="B42" i="41"/>
  <c r="D36" i="26"/>
  <c r="E36" i="26" s="1"/>
  <c r="H35" i="26"/>
  <c r="G35" i="26"/>
  <c r="H123" i="31"/>
  <c r="I123" i="31"/>
  <c r="H43" i="21"/>
  <c r="I43" i="21" s="1"/>
  <c r="C52" i="17"/>
  <c r="B43" i="17"/>
  <c r="F43" i="17"/>
  <c r="H43" i="17" s="1"/>
  <c r="F40" i="59"/>
  <c r="G40" i="59" s="1"/>
  <c r="B40" i="59"/>
  <c r="F44" i="19"/>
  <c r="G44" i="19" s="1"/>
  <c r="B44" i="19"/>
  <c r="I45" i="70"/>
  <c r="H42" i="43"/>
  <c r="I42" i="43" s="1"/>
  <c r="D43" i="43"/>
  <c r="E43" i="43"/>
  <c r="D37" i="86"/>
  <c r="E37" i="86"/>
  <c r="F40" i="64"/>
  <c r="H40" i="64" s="1"/>
  <c r="B40" i="64"/>
  <c r="B46" i="70"/>
  <c r="F46" i="70"/>
  <c r="B40" i="61"/>
  <c r="F40" i="61"/>
  <c r="G40" i="61" s="1"/>
  <c r="H36" i="80"/>
  <c r="I36" i="80" s="1"/>
  <c r="D37" i="80"/>
  <c r="E37" i="80"/>
  <c r="G35" i="89"/>
  <c r="I35" i="89" s="1"/>
  <c r="F124" i="31"/>
  <c r="B124" i="31"/>
  <c r="B36" i="91"/>
  <c r="F36" i="91"/>
  <c r="E41" i="55"/>
  <c r="D41" i="55"/>
  <c r="B45" i="71"/>
  <c r="F45" i="71"/>
  <c r="G45" i="71" s="1"/>
  <c r="B126" i="17"/>
  <c r="F126" i="17"/>
  <c r="F120" i="60"/>
  <c r="B120" i="60"/>
  <c r="H127" i="70"/>
  <c r="I127" i="70"/>
  <c r="H119" i="60"/>
  <c r="I119" i="60"/>
  <c r="B128" i="70"/>
  <c r="F128" i="70"/>
  <c r="J118" i="63"/>
  <c r="H125" i="17"/>
  <c r="I125" i="17"/>
  <c r="H124" i="27"/>
  <c r="I124" i="27"/>
  <c r="H117" i="85"/>
  <c r="I117" i="85"/>
  <c r="D38" i="78"/>
  <c r="E38" i="78"/>
  <c r="H120" i="62"/>
  <c r="I120" i="62"/>
  <c r="F115" i="88"/>
  <c r="B115" i="88"/>
  <c r="H114" i="91"/>
  <c r="I114" i="91"/>
  <c r="H123" i="71"/>
  <c r="I123" i="71"/>
  <c r="J123" i="71" s="1"/>
  <c r="B118" i="68"/>
  <c r="F118" i="68"/>
  <c r="I138" i="35"/>
  <c r="H138" i="35"/>
  <c r="F120" i="54"/>
  <c r="B120" i="54"/>
  <c r="B117" i="76"/>
  <c r="F117" i="76"/>
  <c r="H117" i="82"/>
  <c r="I117" i="82"/>
  <c r="B120" i="57"/>
  <c r="F120" i="57"/>
  <c r="I114" i="90"/>
  <c r="H114" i="90"/>
  <c r="F124" i="32"/>
  <c r="B124" i="32"/>
  <c r="E35" i="96"/>
  <c r="D35" i="96"/>
  <c r="D38" i="75"/>
  <c r="E38" i="75"/>
  <c r="B124" i="24"/>
  <c r="F124" i="24"/>
  <c r="F125" i="27"/>
  <c r="B125" i="27"/>
  <c r="G37" i="78"/>
  <c r="G35" i="87"/>
  <c r="I35" i="87" s="1"/>
  <c r="H114" i="88"/>
  <c r="I114" i="88"/>
  <c r="H118" i="59"/>
  <c r="I118" i="59"/>
  <c r="B115" i="91"/>
  <c r="F115" i="91"/>
  <c r="F124" i="71"/>
  <c r="B124" i="71"/>
  <c r="I119" i="54"/>
  <c r="H119" i="54"/>
  <c r="I121" i="41"/>
  <c r="H121" i="41"/>
  <c r="H116" i="76"/>
  <c r="I116" i="76"/>
  <c r="H119" i="57"/>
  <c r="I119" i="57"/>
  <c r="I122" i="22"/>
  <c r="H122" i="22"/>
  <c r="H123" i="32"/>
  <c r="I123" i="32"/>
  <c r="B116" i="80"/>
  <c r="F116" i="80"/>
  <c r="H123" i="24"/>
  <c r="I123" i="24"/>
  <c r="B125" i="30"/>
  <c r="F125" i="30"/>
  <c r="H37" i="78"/>
  <c r="I37" i="78" s="1"/>
  <c r="I121" i="39"/>
  <c r="H121" i="39"/>
  <c r="B121" i="62"/>
  <c r="F121" i="62"/>
  <c r="F119" i="59"/>
  <c r="B119" i="59"/>
  <c r="F115" i="98"/>
  <c r="B115" i="98"/>
  <c r="B122" i="41"/>
  <c r="F122" i="41"/>
  <c r="J122" i="19"/>
  <c r="J126" i="29"/>
  <c r="F123" i="22"/>
  <c r="B123" i="22"/>
  <c r="H121" i="73"/>
  <c r="I121" i="73"/>
  <c r="H122" i="18"/>
  <c r="I122" i="18"/>
  <c r="H115" i="80"/>
  <c r="I115" i="80"/>
  <c r="H122" i="3"/>
  <c r="I122" i="3"/>
  <c r="I124" i="30"/>
  <c r="H124" i="30"/>
  <c r="F122" i="39"/>
  <c r="B122" i="39"/>
  <c r="F121" i="45"/>
  <c r="B121" i="45"/>
  <c r="F122" i="55"/>
  <c r="B122" i="55"/>
  <c r="D45" i="32"/>
  <c r="E45" i="32"/>
  <c r="H114" i="98"/>
  <c r="I114" i="98"/>
  <c r="F120" i="53"/>
  <c r="B120" i="53"/>
  <c r="F117" i="79"/>
  <c r="B117" i="79"/>
  <c r="B115" i="84"/>
  <c r="F115" i="84"/>
  <c r="H119" i="46"/>
  <c r="I119" i="46"/>
  <c r="F120" i="72"/>
  <c r="B120" i="72"/>
  <c r="D44" i="22"/>
  <c r="E44" i="22"/>
  <c r="B122" i="73"/>
  <c r="F122" i="73"/>
  <c r="B123" i="18"/>
  <c r="F123" i="18"/>
  <c r="D44" i="21"/>
  <c r="E44" i="21"/>
  <c r="H34" i="96"/>
  <c r="I34" i="96" s="1"/>
  <c r="B116" i="81"/>
  <c r="F116" i="81"/>
  <c r="E40" i="62"/>
  <c r="D40" i="62"/>
  <c r="F119" i="61"/>
  <c r="B119" i="61"/>
  <c r="F123" i="3"/>
  <c r="B123" i="3"/>
  <c r="H117" i="65"/>
  <c r="I117" i="65"/>
  <c r="D46" i="29"/>
  <c r="E46" i="29"/>
  <c r="H115" i="81"/>
  <c r="I115" i="81"/>
  <c r="G120" i="67"/>
  <c r="D121" i="67"/>
  <c r="E121" i="67"/>
  <c r="E120" i="63"/>
  <c r="G119" i="63"/>
  <c r="D120" i="63"/>
  <c r="G36" i="88"/>
  <c r="I36" i="88" s="1"/>
  <c r="H43" i="18"/>
  <c r="I43" i="18" s="1"/>
  <c r="H114" i="92"/>
  <c r="I114" i="92"/>
  <c r="H120" i="45"/>
  <c r="I120" i="45"/>
  <c r="E35" i="100"/>
  <c r="D35" i="100"/>
  <c r="H119" i="53"/>
  <c r="I119" i="53"/>
  <c r="I116" i="79"/>
  <c r="H116" i="79"/>
  <c r="I115" i="99"/>
  <c r="H115" i="99"/>
  <c r="H114" i="84"/>
  <c r="I114" i="84"/>
  <c r="F120" i="46"/>
  <c r="B120" i="46"/>
  <c r="H119" i="72"/>
  <c r="I119" i="72"/>
  <c r="G43" i="22"/>
  <c r="I43" i="22" s="1"/>
  <c r="I114" i="86"/>
  <c r="H114" i="86"/>
  <c r="I118" i="61"/>
  <c r="H118" i="61"/>
  <c r="J119" i="67"/>
  <c r="B118" i="65"/>
  <c r="F118" i="65"/>
  <c r="H40" i="54"/>
  <c r="I40" i="54" s="1"/>
  <c r="H116" i="77"/>
  <c r="I116" i="77"/>
  <c r="H114" i="96"/>
  <c r="I114" i="96"/>
  <c r="I121" i="55"/>
  <c r="H121" i="55"/>
  <c r="H44" i="32"/>
  <c r="I44" i="32" s="1"/>
  <c r="I119" i="56"/>
  <c r="H119" i="56"/>
  <c r="D126" i="23"/>
  <c r="E126" i="23"/>
  <c r="G125" i="23"/>
  <c r="F116" i="99"/>
  <c r="B116" i="99"/>
  <c r="E128" i="29"/>
  <c r="G127" i="29"/>
  <c r="D128" i="29"/>
  <c r="I118" i="64"/>
  <c r="H118" i="64"/>
  <c r="E43" i="39"/>
  <c r="D43" i="39"/>
  <c r="B125" i="69"/>
  <c r="F125" i="69"/>
  <c r="H118" i="75"/>
  <c r="I118" i="75"/>
  <c r="D46" i="30"/>
  <c r="E46" i="30"/>
  <c r="H125" i="20"/>
  <c r="I125" i="20"/>
  <c r="B120" i="58"/>
  <c r="F120" i="58"/>
  <c r="B126" i="28"/>
  <c r="F126" i="28"/>
  <c r="B115" i="86"/>
  <c r="F115" i="86"/>
  <c r="F123" i="21"/>
  <c r="B123" i="21"/>
  <c r="F116" i="100"/>
  <c r="B116" i="100"/>
  <c r="I115" i="83"/>
  <c r="H115" i="83"/>
  <c r="F115" i="92"/>
  <c r="B115" i="92"/>
  <c r="B117" i="77"/>
  <c r="F117" i="77"/>
  <c r="F115" i="96"/>
  <c r="B115" i="96"/>
  <c r="D36" i="90"/>
  <c r="E36" i="90"/>
  <c r="J117" i="78"/>
  <c r="B120" i="56"/>
  <c r="F120" i="56"/>
  <c r="E140" i="35"/>
  <c r="F140" i="35" s="1"/>
  <c r="B140" i="35"/>
  <c r="G139" i="35"/>
  <c r="B119" i="64"/>
  <c r="F119" i="64"/>
  <c r="H42" i="39"/>
  <c r="I42" i="39" s="1"/>
  <c r="H114" i="89"/>
  <c r="I114" i="89"/>
  <c r="I124" i="69"/>
  <c r="H124" i="69"/>
  <c r="F118" i="82"/>
  <c r="B118" i="82"/>
  <c r="B119" i="75"/>
  <c r="F119" i="75"/>
  <c r="H119" i="58"/>
  <c r="I119" i="58"/>
  <c r="B122" i="74"/>
  <c r="F122" i="74"/>
  <c r="H125" i="28"/>
  <c r="I125" i="28"/>
  <c r="H122" i="21"/>
  <c r="I122" i="21"/>
  <c r="B118" i="85"/>
  <c r="F118" i="85"/>
  <c r="E36" i="87"/>
  <c r="D36" i="87"/>
  <c r="D41" i="54"/>
  <c r="E41" i="54"/>
  <c r="D37" i="88"/>
  <c r="E37" i="88"/>
  <c r="I115" i="100"/>
  <c r="H115" i="100"/>
  <c r="D44" i="18"/>
  <c r="E44" i="18"/>
  <c r="F116" i="83"/>
  <c r="B116" i="83"/>
  <c r="D119" i="78"/>
  <c r="G118" i="78"/>
  <c r="E119" i="78"/>
  <c r="H117" i="68"/>
  <c r="I117" i="68"/>
  <c r="G123" i="34"/>
  <c r="D124" i="34"/>
  <c r="E124" i="34"/>
  <c r="F115" i="89"/>
  <c r="B115" i="89"/>
  <c r="D119" i="66"/>
  <c r="G118" i="66"/>
  <c r="E119" i="66"/>
  <c r="E124" i="19"/>
  <c r="D124" i="19"/>
  <c r="G123" i="19"/>
  <c r="H45" i="30"/>
  <c r="I45" i="30" s="1"/>
  <c r="E36" i="89"/>
  <c r="D36" i="89"/>
  <c r="B126" i="20"/>
  <c r="F126" i="20"/>
  <c r="F115" i="90"/>
  <c r="B115" i="90"/>
  <c r="I121" i="74"/>
  <c r="H121" i="74"/>
  <c r="F35" i="25"/>
  <c r="G35" i="25" s="1"/>
  <c r="B35" i="25"/>
  <c r="I37" i="13" l="1"/>
  <c r="I54" i="35"/>
  <c r="D116" i="25"/>
  <c r="B116" i="25" s="1"/>
  <c r="G115" i="25"/>
  <c r="E116" i="25"/>
  <c r="F116" i="25" s="1"/>
  <c r="F35" i="101"/>
  <c r="B35" i="101"/>
  <c r="G35" i="101"/>
  <c r="H115" i="101"/>
  <c r="I115" i="101"/>
  <c r="J115" i="101" s="1"/>
  <c r="I35" i="26"/>
  <c r="F116" i="101"/>
  <c r="B116" i="101"/>
  <c r="G38" i="68"/>
  <c r="I38" i="68" s="1"/>
  <c r="J117" i="68"/>
  <c r="J114" i="87"/>
  <c r="I116" i="13"/>
  <c r="H116" i="13"/>
  <c r="J117" i="82"/>
  <c r="J114" i="91"/>
  <c r="E117" i="13"/>
  <c r="F117" i="13" s="1"/>
  <c r="B117" i="13"/>
  <c r="J115" i="99"/>
  <c r="G34" i="99"/>
  <c r="I34" i="99" s="1"/>
  <c r="J117" i="85"/>
  <c r="J115" i="81"/>
  <c r="G37" i="79"/>
  <c r="I37" i="79" s="1"/>
  <c r="J116" i="77"/>
  <c r="G42" i="74"/>
  <c r="I42" i="74" s="1"/>
  <c r="J119" i="60"/>
  <c r="H40" i="61"/>
  <c r="I40" i="61" s="1"/>
  <c r="J119" i="58"/>
  <c r="J119" i="57"/>
  <c r="H42" i="41"/>
  <c r="I42" i="41" s="1"/>
  <c r="J123" i="32"/>
  <c r="G45" i="27"/>
  <c r="I45" i="27" s="1"/>
  <c r="J122" i="21"/>
  <c r="H43" i="20"/>
  <c r="I43" i="20" s="1"/>
  <c r="J122" i="18"/>
  <c r="J122" i="3"/>
  <c r="G38" i="13"/>
  <c r="D39" i="13"/>
  <c r="E39" i="13" s="1"/>
  <c r="H38" i="13"/>
  <c r="G46" i="28"/>
  <c r="I46" i="28" s="1"/>
  <c r="H42" i="44"/>
  <c r="I42" i="44" s="1"/>
  <c r="E116" i="33"/>
  <c r="F116" i="33" s="1"/>
  <c r="D117" i="33" s="1"/>
  <c r="E117" i="33" s="1"/>
  <c r="J115" i="95"/>
  <c r="D116" i="87"/>
  <c r="G115" i="87"/>
  <c r="E116" i="87"/>
  <c r="D117" i="95"/>
  <c r="E117" i="95"/>
  <c r="G116" i="95"/>
  <c r="H44" i="19"/>
  <c r="I44" i="19" s="1"/>
  <c r="H36" i="92"/>
  <c r="I36" i="92" s="1"/>
  <c r="J114" i="89"/>
  <c r="H45" i="71"/>
  <c r="I45" i="71" s="1"/>
  <c r="D46" i="27"/>
  <c r="E46" i="27"/>
  <c r="F37" i="85"/>
  <c r="G37" i="85" s="1"/>
  <c r="B37" i="85"/>
  <c r="D43" i="74"/>
  <c r="E43" i="74"/>
  <c r="J121" i="44"/>
  <c r="B56" i="35"/>
  <c r="E56" i="35"/>
  <c r="F56" i="35" s="1"/>
  <c r="G55" i="35"/>
  <c r="H55" i="35"/>
  <c r="F35" i="98"/>
  <c r="G35" i="98" s="1"/>
  <c r="B35" i="98"/>
  <c r="H42" i="73"/>
  <c r="I42" i="73" s="1"/>
  <c r="D43" i="73"/>
  <c r="E43" i="73"/>
  <c r="G40" i="58"/>
  <c r="I40" i="58" s="1"/>
  <c r="B44" i="3"/>
  <c r="F44" i="3"/>
  <c r="H44" i="3" s="1"/>
  <c r="I121" i="42"/>
  <c r="H121" i="42"/>
  <c r="H121" i="43"/>
  <c r="I121" i="43"/>
  <c r="D41" i="53"/>
  <c r="E41" i="53"/>
  <c r="G122" i="44"/>
  <c r="D123" i="44"/>
  <c r="E123" i="44"/>
  <c r="F116" i="26"/>
  <c r="B116" i="26"/>
  <c r="G36" i="82"/>
  <c r="D37" i="82"/>
  <c r="E37" i="82"/>
  <c r="E41" i="57"/>
  <c r="D41" i="57"/>
  <c r="B35" i="97"/>
  <c r="F35" i="97"/>
  <c r="H35" i="97" s="1"/>
  <c r="H41" i="45"/>
  <c r="I41" i="45" s="1"/>
  <c r="D42" i="45"/>
  <c r="E42" i="45"/>
  <c r="E39" i="66"/>
  <c r="D39" i="66"/>
  <c r="D46" i="69"/>
  <c r="E46" i="69"/>
  <c r="B41" i="72"/>
  <c r="F41" i="72"/>
  <c r="H41" i="72" s="1"/>
  <c r="H40" i="46"/>
  <c r="I40" i="46" s="1"/>
  <c r="H34" i="95"/>
  <c r="I34" i="95" s="1"/>
  <c r="F38" i="77"/>
  <c r="G38" i="77" s="1"/>
  <c r="B38" i="77"/>
  <c r="E39" i="67"/>
  <c r="D39" i="67"/>
  <c r="E45" i="31"/>
  <c r="D45" i="31"/>
  <c r="B37" i="81"/>
  <c r="F37" i="81"/>
  <c r="H37" i="81" s="1"/>
  <c r="E43" i="44"/>
  <c r="D43" i="44"/>
  <c r="E44" i="20"/>
  <c r="D44" i="20"/>
  <c r="E40" i="63"/>
  <c r="D40" i="63"/>
  <c r="J114" i="92"/>
  <c r="E43" i="41"/>
  <c r="D43" i="41"/>
  <c r="D47" i="28"/>
  <c r="E47" i="28"/>
  <c r="D35" i="99"/>
  <c r="E35" i="99"/>
  <c r="H40" i="56"/>
  <c r="I40" i="56" s="1"/>
  <c r="E41" i="56"/>
  <c r="D41" i="56"/>
  <c r="H39" i="60"/>
  <c r="I39" i="60" s="1"/>
  <c r="E40" i="60"/>
  <c r="D40" i="60"/>
  <c r="G38" i="67"/>
  <c r="G44" i="31"/>
  <c r="I44" i="31" s="1"/>
  <c r="H38" i="65"/>
  <c r="G38" i="65"/>
  <c r="E39" i="65"/>
  <c r="D39" i="65"/>
  <c r="B122" i="42"/>
  <c r="F122" i="42"/>
  <c r="H115" i="97"/>
  <c r="I115" i="97"/>
  <c r="J115" i="97" s="1"/>
  <c r="H36" i="83"/>
  <c r="I36" i="83" s="1"/>
  <c r="D37" i="83"/>
  <c r="E37" i="83"/>
  <c r="B122" i="43"/>
  <c r="F122" i="43"/>
  <c r="G40" i="53"/>
  <c r="I40" i="53" s="1"/>
  <c r="E39" i="68"/>
  <c r="D39" i="68"/>
  <c r="H44" i="34"/>
  <c r="I44" i="34" s="1"/>
  <c r="D45" i="34"/>
  <c r="E45" i="34"/>
  <c r="H44" i="24"/>
  <c r="I44" i="24" s="1"/>
  <c r="D45" i="24"/>
  <c r="E45" i="24"/>
  <c r="H115" i="26"/>
  <c r="I115" i="26"/>
  <c r="J115" i="26" s="1"/>
  <c r="H40" i="57"/>
  <c r="H38" i="66"/>
  <c r="I38" i="66" s="1"/>
  <c r="G45" i="69"/>
  <c r="I45" i="69" s="1"/>
  <c r="E38" i="79"/>
  <c r="D38" i="79"/>
  <c r="G36" i="84"/>
  <c r="I36" i="84" s="1"/>
  <c r="D37" i="84"/>
  <c r="E37" i="84"/>
  <c r="E41" i="46"/>
  <c r="D41" i="46"/>
  <c r="E35" i="95"/>
  <c r="D35" i="95"/>
  <c r="E41" i="58"/>
  <c r="D41" i="58"/>
  <c r="I38" i="67"/>
  <c r="E39" i="33"/>
  <c r="F39" i="33" s="1"/>
  <c r="B39" i="33"/>
  <c r="B38" i="76"/>
  <c r="F38" i="76"/>
  <c r="H38" i="76" s="1"/>
  <c r="I115" i="33"/>
  <c r="H115" i="33"/>
  <c r="F43" i="42"/>
  <c r="G43" i="42" s="1"/>
  <c r="B43" i="42"/>
  <c r="D37" i="92"/>
  <c r="E37" i="92"/>
  <c r="B116" i="97"/>
  <c r="F116" i="97"/>
  <c r="B45" i="23"/>
  <c r="F45" i="23"/>
  <c r="G45" i="23" s="1"/>
  <c r="G39" i="63"/>
  <c r="I39" i="63" s="1"/>
  <c r="H36" i="82"/>
  <c r="G40" i="57"/>
  <c r="D47" i="70"/>
  <c r="E47" i="70"/>
  <c r="J117" i="65"/>
  <c r="J124" i="30"/>
  <c r="E46" i="71"/>
  <c r="D46" i="71"/>
  <c r="D125" i="31"/>
  <c r="G124" i="31"/>
  <c r="E125" i="31"/>
  <c r="G46" i="70"/>
  <c r="F43" i="43"/>
  <c r="B43" i="43"/>
  <c r="J114" i="88"/>
  <c r="B37" i="80"/>
  <c r="F37" i="80"/>
  <c r="H37" i="80" s="1"/>
  <c r="F37" i="86"/>
  <c r="G37" i="86" s="1"/>
  <c r="B37" i="86"/>
  <c r="E45" i="19"/>
  <c r="D45" i="19"/>
  <c r="D44" i="17"/>
  <c r="E44" i="17"/>
  <c r="G43" i="17"/>
  <c r="I43" i="17" s="1"/>
  <c r="H36" i="91"/>
  <c r="D37" i="91"/>
  <c r="E37" i="91"/>
  <c r="B41" i="55"/>
  <c r="F41" i="55"/>
  <c r="H41" i="55" s="1"/>
  <c r="G36" i="91"/>
  <c r="D41" i="61"/>
  <c r="E41" i="61"/>
  <c r="H46" i="70"/>
  <c r="G40" i="64"/>
  <c r="I40" i="64" s="1"/>
  <c r="D41" i="64"/>
  <c r="E41" i="64"/>
  <c r="H40" i="59"/>
  <c r="I40" i="59" s="1"/>
  <c r="E41" i="59"/>
  <c r="D41" i="59"/>
  <c r="J123" i="31"/>
  <c r="B36" i="26"/>
  <c r="F36" i="26"/>
  <c r="D37" i="26" s="1"/>
  <c r="J121" i="74"/>
  <c r="J119" i="56"/>
  <c r="J114" i="86"/>
  <c r="G128" i="70"/>
  <c r="D129" i="70"/>
  <c r="E129" i="70"/>
  <c r="J120" i="45"/>
  <c r="J119" i="46"/>
  <c r="J115" i="80"/>
  <c r="J116" i="76"/>
  <c r="J120" i="62"/>
  <c r="J125" i="17"/>
  <c r="D121" i="60"/>
  <c r="E121" i="60"/>
  <c r="G120" i="60"/>
  <c r="J122" i="22"/>
  <c r="J118" i="64"/>
  <c r="E127" i="17"/>
  <c r="D127" i="17"/>
  <c r="G126" i="17"/>
  <c r="J121" i="73"/>
  <c r="J127" i="70"/>
  <c r="J119" i="54"/>
  <c r="H118" i="66"/>
  <c r="I118" i="66"/>
  <c r="I123" i="34"/>
  <c r="H123" i="34"/>
  <c r="F41" i="54"/>
  <c r="G41" i="54" s="1"/>
  <c r="B41" i="54"/>
  <c r="J115" i="83"/>
  <c r="D116" i="86"/>
  <c r="G115" i="86"/>
  <c r="E116" i="86"/>
  <c r="B128" i="29"/>
  <c r="F128" i="29"/>
  <c r="G123" i="3"/>
  <c r="D124" i="3"/>
  <c r="E124" i="3"/>
  <c r="G116" i="81"/>
  <c r="D117" i="81"/>
  <c r="E117" i="81"/>
  <c r="D123" i="39"/>
  <c r="G122" i="39"/>
  <c r="E123" i="39"/>
  <c r="G122" i="41"/>
  <c r="D123" i="41"/>
  <c r="E123" i="41"/>
  <c r="J121" i="39"/>
  <c r="D117" i="80"/>
  <c r="G116" i="80"/>
  <c r="E117" i="80"/>
  <c r="G115" i="88"/>
  <c r="D116" i="88"/>
  <c r="E116" i="88"/>
  <c r="B36" i="89"/>
  <c r="F36" i="89"/>
  <c r="G36" i="89" s="1"/>
  <c r="B119" i="66"/>
  <c r="F119" i="66"/>
  <c r="I118" i="78"/>
  <c r="H118" i="78"/>
  <c r="J115" i="100"/>
  <c r="B36" i="87"/>
  <c r="F36" i="87"/>
  <c r="H36" i="87" s="1"/>
  <c r="J125" i="28"/>
  <c r="G123" i="21"/>
  <c r="D124" i="21"/>
  <c r="E124" i="21"/>
  <c r="B46" i="30"/>
  <c r="F46" i="30"/>
  <c r="H127" i="29"/>
  <c r="I127" i="29"/>
  <c r="F126" i="23"/>
  <c r="B126" i="23"/>
  <c r="J121" i="55"/>
  <c r="G118" i="65"/>
  <c r="D119" i="65"/>
  <c r="E119" i="65"/>
  <c r="D124" i="18"/>
  <c r="G123" i="18"/>
  <c r="E124" i="18"/>
  <c r="G120" i="72"/>
  <c r="D121" i="72"/>
  <c r="E121" i="72"/>
  <c r="J114" i="98"/>
  <c r="J118" i="59"/>
  <c r="B35" i="96"/>
  <c r="F35" i="96"/>
  <c r="H35" i="96" s="1"/>
  <c r="D118" i="76"/>
  <c r="G117" i="76"/>
  <c r="E118" i="76"/>
  <c r="F119" i="78"/>
  <c r="B119" i="78"/>
  <c r="D119" i="82"/>
  <c r="G118" i="82"/>
  <c r="E119" i="82"/>
  <c r="G119" i="64"/>
  <c r="D120" i="64"/>
  <c r="E120" i="64"/>
  <c r="D121" i="56"/>
  <c r="G120" i="56"/>
  <c r="E121" i="56"/>
  <c r="G116" i="100"/>
  <c r="E117" i="100"/>
  <c r="D117" i="100"/>
  <c r="D127" i="28"/>
  <c r="G126" i="28"/>
  <c r="E127" i="28"/>
  <c r="J118" i="75"/>
  <c r="G125" i="69"/>
  <c r="D126" i="69"/>
  <c r="E126" i="69"/>
  <c r="J114" i="96"/>
  <c r="F120" i="63"/>
  <c r="B120" i="63"/>
  <c r="G119" i="61"/>
  <c r="D120" i="61"/>
  <c r="E120" i="61"/>
  <c r="J114" i="90"/>
  <c r="B37" i="88"/>
  <c r="F37" i="88"/>
  <c r="H37" i="88" s="1"/>
  <c r="G118" i="85"/>
  <c r="D119" i="85"/>
  <c r="E119" i="85"/>
  <c r="G122" i="74"/>
  <c r="D123" i="74"/>
  <c r="E123" i="74"/>
  <c r="D120" i="75"/>
  <c r="E120" i="75"/>
  <c r="G119" i="75"/>
  <c r="D116" i="96"/>
  <c r="G115" i="96"/>
  <c r="E116" i="96"/>
  <c r="J118" i="61"/>
  <c r="F39" i="13"/>
  <c r="G39" i="13" s="1"/>
  <c r="B39" i="13"/>
  <c r="H119" i="63"/>
  <c r="I119" i="63"/>
  <c r="F40" i="62"/>
  <c r="H40" i="62" s="1"/>
  <c r="B40" i="62"/>
  <c r="G121" i="62"/>
  <c r="D122" i="62"/>
  <c r="E122" i="62"/>
  <c r="J121" i="41"/>
  <c r="D36" i="25"/>
  <c r="E36" i="25" s="1"/>
  <c r="H123" i="19"/>
  <c r="I123" i="19"/>
  <c r="J124" i="69"/>
  <c r="H139" i="35"/>
  <c r="I139" i="35"/>
  <c r="D121" i="58"/>
  <c r="G120" i="58"/>
  <c r="E121" i="58"/>
  <c r="B43" i="39"/>
  <c r="F43" i="39"/>
  <c r="G43" i="39" s="1"/>
  <c r="B46" i="29"/>
  <c r="F46" i="29"/>
  <c r="G122" i="73"/>
  <c r="D123" i="73"/>
  <c r="E123" i="73"/>
  <c r="G115" i="84"/>
  <c r="D116" i="84"/>
  <c r="E116" i="84"/>
  <c r="D118" i="79"/>
  <c r="G117" i="79"/>
  <c r="E118" i="79"/>
  <c r="F45" i="32"/>
  <c r="G45" i="32" s="1"/>
  <c r="B45" i="32"/>
  <c r="D116" i="98"/>
  <c r="G115" i="98"/>
  <c r="E116" i="98"/>
  <c r="D126" i="30"/>
  <c r="G125" i="30"/>
  <c r="E126" i="30"/>
  <c r="G124" i="24"/>
  <c r="D125" i="24"/>
  <c r="E125" i="24"/>
  <c r="D125" i="32"/>
  <c r="G124" i="32"/>
  <c r="E125" i="32"/>
  <c r="D121" i="54"/>
  <c r="G120" i="54"/>
  <c r="E121" i="54"/>
  <c r="B38" i="78"/>
  <c r="F38" i="78"/>
  <c r="H38" i="78" s="1"/>
  <c r="G126" i="20"/>
  <c r="E127" i="20"/>
  <c r="D127" i="20"/>
  <c r="D116" i="90"/>
  <c r="G115" i="90"/>
  <c r="E116" i="90"/>
  <c r="F124" i="19"/>
  <c r="B124" i="19"/>
  <c r="G115" i="89"/>
  <c r="D116" i="89"/>
  <c r="E116" i="89"/>
  <c r="D117" i="83"/>
  <c r="G116" i="83"/>
  <c r="E117" i="83"/>
  <c r="D121" i="46"/>
  <c r="G120" i="46"/>
  <c r="E121" i="46"/>
  <c r="J116" i="79"/>
  <c r="D124" i="22"/>
  <c r="G123" i="22"/>
  <c r="E124" i="22"/>
  <c r="D125" i="71"/>
  <c r="G124" i="71"/>
  <c r="E125" i="71"/>
  <c r="D126" i="27"/>
  <c r="G125" i="27"/>
  <c r="E126" i="27"/>
  <c r="G120" i="57"/>
  <c r="D121" i="57"/>
  <c r="E121" i="57"/>
  <c r="H35" i="25"/>
  <c r="I35" i="25" s="1"/>
  <c r="G140" i="35"/>
  <c r="B141" i="35"/>
  <c r="E141" i="35"/>
  <c r="F141" i="35" s="1"/>
  <c r="G115" i="92"/>
  <c r="E116" i="92"/>
  <c r="D116" i="92"/>
  <c r="J125" i="20"/>
  <c r="G116" i="99"/>
  <c r="D117" i="99"/>
  <c r="E117" i="99"/>
  <c r="J119" i="72"/>
  <c r="J114" i="84"/>
  <c r="J119" i="53"/>
  <c r="F35" i="100"/>
  <c r="G35" i="100" s="1"/>
  <c r="B35" i="100"/>
  <c r="B121" i="67"/>
  <c r="F121" i="67"/>
  <c r="B44" i="21"/>
  <c r="F44" i="21"/>
  <c r="G44" i="21" s="1"/>
  <c r="D121" i="53"/>
  <c r="G120" i="53"/>
  <c r="E121" i="53"/>
  <c r="G122" i="55"/>
  <c r="D123" i="55"/>
  <c r="E123" i="55"/>
  <c r="G121" i="45"/>
  <c r="D122" i="45"/>
  <c r="E122" i="45"/>
  <c r="G119" i="59"/>
  <c r="D120" i="59"/>
  <c r="E120" i="59"/>
  <c r="J123" i="24"/>
  <c r="D116" i="91"/>
  <c r="G115" i="91"/>
  <c r="E116" i="91"/>
  <c r="J138" i="35"/>
  <c r="F124" i="34"/>
  <c r="B124" i="34"/>
  <c r="F44" i="18"/>
  <c r="G44" i="18" s="1"/>
  <c r="B44" i="18"/>
  <c r="F36" i="90"/>
  <c r="B36" i="90"/>
  <c r="G117" i="77"/>
  <c r="D118" i="77"/>
  <c r="E118" i="77"/>
  <c r="I125" i="23"/>
  <c r="H125" i="23"/>
  <c r="I120" i="67"/>
  <c r="H120" i="67"/>
  <c r="B44" i="22"/>
  <c r="F44" i="22"/>
  <c r="G44" i="22" s="1"/>
  <c r="B38" i="75"/>
  <c r="F38" i="75"/>
  <c r="H38" i="75" s="1"/>
  <c r="G118" i="68"/>
  <c r="D119" i="68"/>
  <c r="E119" i="68"/>
  <c r="J124" i="27"/>
  <c r="G116" i="33" l="1"/>
  <c r="G116" i="25"/>
  <c r="D117" i="25"/>
  <c r="B117" i="25" s="1"/>
  <c r="E117" i="25"/>
  <c r="F117" i="25" s="1"/>
  <c r="G117" i="25" s="1"/>
  <c r="I115" i="25"/>
  <c r="H115" i="25"/>
  <c r="I55" i="35"/>
  <c r="I38" i="13"/>
  <c r="H35" i="101"/>
  <c r="I35" i="101" s="1"/>
  <c r="E36" i="101"/>
  <c r="D36" i="101"/>
  <c r="E117" i="101"/>
  <c r="G116" i="101"/>
  <c r="D117" i="101"/>
  <c r="D118" i="13"/>
  <c r="G117" i="13"/>
  <c r="J116" i="13"/>
  <c r="J121" i="43"/>
  <c r="G35" i="97"/>
  <c r="I35" i="97" s="1"/>
  <c r="G37" i="88"/>
  <c r="I37" i="88" s="1"/>
  <c r="H37" i="86"/>
  <c r="I37" i="86" s="1"/>
  <c r="I36" i="82"/>
  <c r="H43" i="42"/>
  <c r="I43" i="42" s="1"/>
  <c r="F117" i="95"/>
  <c r="B117" i="95"/>
  <c r="J115" i="33"/>
  <c r="D118" i="25"/>
  <c r="H43" i="39"/>
  <c r="I43" i="39" s="1"/>
  <c r="I40" i="57"/>
  <c r="G37" i="81"/>
  <c r="I37" i="81" s="1"/>
  <c r="H35" i="98"/>
  <c r="I35" i="98" s="1"/>
  <c r="I116" i="95"/>
  <c r="H116" i="95"/>
  <c r="I115" i="87"/>
  <c r="H115" i="87"/>
  <c r="G38" i="78"/>
  <c r="I38" i="78" s="1"/>
  <c r="F116" i="87"/>
  <c r="B116" i="87"/>
  <c r="F37" i="92"/>
  <c r="B37" i="92"/>
  <c r="G38" i="76"/>
  <c r="I38" i="76" s="1"/>
  <c r="F37" i="84"/>
  <c r="B37" i="84"/>
  <c r="B39" i="68"/>
  <c r="F39" i="68"/>
  <c r="H39" i="68" s="1"/>
  <c r="F39" i="65"/>
  <c r="H39" i="65" s="1"/>
  <c r="B39" i="65"/>
  <c r="B47" i="28"/>
  <c r="F47" i="28"/>
  <c r="G47" i="28" s="1"/>
  <c r="F40" i="63"/>
  <c r="H40" i="63" s="1"/>
  <c r="B40" i="63"/>
  <c r="H38" i="77"/>
  <c r="I38" i="77" s="1"/>
  <c r="F123" i="44"/>
  <c r="B123" i="44"/>
  <c r="G44" i="3"/>
  <c r="I44" i="3" s="1"/>
  <c r="H44" i="18"/>
  <c r="I44" i="18" s="1"/>
  <c r="I36" i="91"/>
  <c r="D117" i="97"/>
  <c r="G116" i="97"/>
  <c r="E117" i="97"/>
  <c r="B41" i="58"/>
  <c r="F41" i="58"/>
  <c r="H41" i="58" s="1"/>
  <c r="F41" i="46"/>
  <c r="H41" i="46" s="1"/>
  <c r="B41" i="46"/>
  <c r="F43" i="41"/>
  <c r="G43" i="41" s="1"/>
  <c r="B43" i="41"/>
  <c r="F117" i="33"/>
  <c r="B117" i="33"/>
  <c r="F43" i="44"/>
  <c r="H43" i="44" s="1"/>
  <c r="B43" i="44"/>
  <c r="D38" i="81"/>
  <c r="E38" i="81"/>
  <c r="F39" i="67"/>
  <c r="B39" i="67"/>
  <c r="G41" i="72"/>
  <c r="I41" i="72" s="1"/>
  <c r="D42" i="72"/>
  <c r="E42" i="72"/>
  <c r="D36" i="97"/>
  <c r="E36" i="97"/>
  <c r="G116" i="26"/>
  <c r="D117" i="26"/>
  <c r="H122" i="44"/>
  <c r="I122" i="44"/>
  <c r="F46" i="27"/>
  <c r="G46" i="27" s="1"/>
  <c r="B46" i="27"/>
  <c r="G36" i="26"/>
  <c r="H45" i="23"/>
  <c r="I45" i="23" s="1"/>
  <c r="D46" i="23"/>
  <c r="E46" i="23"/>
  <c r="D39" i="76"/>
  <c r="E39" i="76"/>
  <c r="H39" i="33"/>
  <c r="D40" i="33"/>
  <c r="G39" i="33"/>
  <c r="F38" i="79"/>
  <c r="H38" i="79" s="1"/>
  <c r="B38" i="79"/>
  <c r="B45" i="34"/>
  <c r="F45" i="34"/>
  <c r="H45" i="34" s="1"/>
  <c r="B37" i="83"/>
  <c r="F37" i="83"/>
  <c r="H37" i="83" s="1"/>
  <c r="G122" i="42"/>
  <c r="E123" i="42"/>
  <c r="D123" i="42"/>
  <c r="F41" i="56"/>
  <c r="H41" i="56" s="1"/>
  <c r="B41" i="56"/>
  <c r="F35" i="99"/>
  <c r="H35" i="99" s="1"/>
  <c r="B35" i="99"/>
  <c r="I116" i="33"/>
  <c r="H116" i="33"/>
  <c r="D39" i="77"/>
  <c r="E39" i="77"/>
  <c r="B46" i="69"/>
  <c r="F46" i="69"/>
  <c r="B42" i="45"/>
  <c r="F42" i="45"/>
  <c r="H42" i="45"/>
  <c r="B37" i="82"/>
  <c r="F37" i="82"/>
  <c r="H37" i="82" s="1"/>
  <c r="D45" i="3"/>
  <c r="E45" i="3"/>
  <c r="F43" i="73"/>
  <c r="G43" i="73" s="1"/>
  <c r="B43" i="73"/>
  <c r="H56" i="35"/>
  <c r="E57" i="35"/>
  <c r="F57" i="35" s="1"/>
  <c r="G56" i="35"/>
  <c r="B57" i="35"/>
  <c r="B43" i="74"/>
  <c r="F43" i="74"/>
  <c r="D38" i="85"/>
  <c r="E38" i="85"/>
  <c r="E44" i="42"/>
  <c r="D44" i="42"/>
  <c r="B35" i="95"/>
  <c r="F35" i="95"/>
  <c r="G35" i="95" s="1"/>
  <c r="B45" i="24"/>
  <c r="F45" i="24"/>
  <c r="E123" i="43"/>
  <c r="G122" i="43"/>
  <c r="D123" i="43"/>
  <c r="I38" i="65"/>
  <c r="B40" i="60"/>
  <c r="F40" i="60"/>
  <c r="F44" i="20"/>
  <c r="H44" i="20" s="1"/>
  <c r="B44" i="20"/>
  <c r="B45" i="31"/>
  <c r="F45" i="31"/>
  <c r="B39" i="66"/>
  <c r="F39" i="66"/>
  <c r="F41" i="57"/>
  <c r="G41" i="57" s="1"/>
  <c r="B41" i="57"/>
  <c r="B41" i="53"/>
  <c r="F41" i="53"/>
  <c r="G41" i="53" s="1"/>
  <c r="J121" i="42"/>
  <c r="D36" i="98"/>
  <c r="E36" i="98"/>
  <c r="H37" i="85"/>
  <c r="I37" i="85" s="1"/>
  <c r="I46" i="70"/>
  <c r="H45" i="32"/>
  <c r="I45" i="32" s="1"/>
  <c r="E37" i="26"/>
  <c r="F37" i="26" s="1"/>
  <c r="B37" i="26"/>
  <c r="E44" i="43"/>
  <c r="D44" i="43"/>
  <c r="B45" i="19"/>
  <c r="F45" i="19"/>
  <c r="B41" i="59"/>
  <c r="F41" i="59"/>
  <c r="G41" i="59" s="1"/>
  <c r="F41" i="64"/>
  <c r="H41" i="64" s="1"/>
  <c r="B41" i="64"/>
  <c r="F41" i="61"/>
  <c r="G41" i="61" s="1"/>
  <c r="B41" i="61"/>
  <c r="G41" i="55"/>
  <c r="I41" i="55" s="1"/>
  <c r="E42" i="55"/>
  <c r="D42" i="55"/>
  <c r="B37" i="91"/>
  <c r="F37" i="91"/>
  <c r="H37" i="91" s="1"/>
  <c r="G37" i="80"/>
  <c r="I37" i="80" s="1"/>
  <c r="E38" i="80"/>
  <c r="D38" i="80"/>
  <c r="H43" i="43"/>
  <c r="H124" i="31"/>
  <c r="I124" i="31"/>
  <c r="H36" i="26"/>
  <c r="I36" i="26" s="1"/>
  <c r="B44" i="17"/>
  <c r="F44" i="17"/>
  <c r="G44" i="17" s="1"/>
  <c r="C53" i="17"/>
  <c r="E38" i="86"/>
  <c r="D38" i="86"/>
  <c r="G43" i="43"/>
  <c r="F125" i="31"/>
  <c r="B125" i="31"/>
  <c r="F46" i="71"/>
  <c r="G46" i="71" s="1"/>
  <c r="B46" i="71"/>
  <c r="F47" i="70"/>
  <c r="H47" i="70" s="1"/>
  <c r="B47" i="70"/>
  <c r="J139" i="35"/>
  <c r="J127" i="29"/>
  <c r="J118" i="66"/>
  <c r="I120" i="60"/>
  <c r="J120" i="60" s="1"/>
  <c r="H120" i="60"/>
  <c r="B121" i="60"/>
  <c r="F121" i="60"/>
  <c r="B129" i="70"/>
  <c r="F129" i="70"/>
  <c r="H128" i="70"/>
  <c r="I128" i="70"/>
  <c r="J125" i="23"/>
  <c r="H126" i="17"/>
  <c r="I126" i="17"/>
  <c r="B127" i="17"/>
  <c r="F127" i="17"/>
  <c r="G38" i="75"/>
  <c r="I38" i="75" s="1"/>
  <c r="D45" i="22"/>
  <c r="E45" i="22"/>
  <c r="D37" i="90"/>
  <c r="E37" i="90"/>
  <c r="H120" i="53"/>
  <c r="I120" i="53"/>
  <c r="E122" i="67"/>
  <c r="D122" i="67"/>
  <c r="G121" i="67"/>
  <c r="B126" i="27"/>
  <c r="F126" i="27"/>
  <c r="I116" i="83"/>
  <c r="H116" i="83"/>
  <c r="F121" i="54"/>
  <c r="B121" i="54"/>
  <c r="B116" i="84"/>
  <c r="F116" i="84"/>
  <c r="J119" i="63"/>
  <c r="H126" i="28"/>
  <c r="I126" i="28"/>
  <c r="G126" i="23"/>
  <c r="D127" i="23"/>
  <c r="E127" i="23"/>
  <c r="H123" i="3"/>
  <c r="I123" i="3"/>
  <c r="D129" i="29"/>
  <c r="G128" i="29"/>
  <c r="E129" i="29"/>
  <c r="B121" i="53"/>
  <c r="F121" i="53"/>
  <c r="H115" i="92"/>
  <c r="I115" i="92"/>
  <c r="F117" i="83"/>
  <c r="B117" i="83"/>
  <c r="I115" i="90"/>
  <c r="H115" i="90"/>
  <c r="F125" i="24"/>
  <c r="B125" i="24"/>
  <c r="H115" i="84"/>
  <c r="I115" i="84"/>
  <c r="D47" i="29"/>
  <c r="E47" i="29"/>
  <c r="H120" i="58"/>
  <c r="I120" i="58"/>
  <c r="B36" i="25"/>
  <c r="F36" i="25"/>
  <c r="B123" i="74"/>
  <c r="F123" i="74"/>
  <c r="E121" i="63"/>
  <c r="D121" i="63"/>
  <c r="G120" i="63"/>
  <c r="F127" i="28"/>
  <c r="B127" i="28"/>
  <c r="F120" i="64"/>
  <c r="B120" i="64"/>
  <c r="B124" i="21"/>
  <c r="F124" i="21"/>
  <c r="J118" i="78"/>
  <c r="D42" i="54"/>
  <c r="E42" i="54"/>
  <c r="F122" i="45"/>
  <c r="B122" i="45"/>
  <c r="D45" i="21"/>
  <c r="E45" i="21"/>
  <c r="H120" i="46"/>
  <c r="I120" i="46"/>
  <c r="B116" i="90"/>
  <c r="F116" i="90"/>
  <c r="D39" i="78"/>
  <c r="E39" i="78"/>
  <c r="I124" i="24"/>
  <c r="H124" i="24"/>
  <c r="F121" i="58"/>
  <c r="B121" i="58"/>
  <c r="I122" i="74"/>
  <c r="H122" i="74"/>
  <c r="F117" i="100"/>
  <c r="B117" i="100"/>
  <c r="I119" i="64"/>
  <c r="H119" i="64"/>
  <c r="I117" i="76"/>
  <c r="H117" i="76"/>
  <c r="I123" i="21"/>
  <c r="H123" i="21"/>
  <c r="D120" i="66"/>
  <c r="E120" i="66"/>
  <c r="G119" i="66"/>
  <c r="I116" i="80"/>
  <c r="H116" i="80"/>
  <c r="F123" i="41"/>
  <c r="B123" i="41"/>
  <c r="B118" i="77"/>
  <c r="F118" i="77"/>
  <c r="F120" i="59"/>
  <c r="B120" i="59"/>
  <c r="H121" i="45"/>
  <c r="I121" i="45"/>
  <c r="G141" i="35"/>
  <c r="E142" i="35"/>
  <c r="F142" i="35" s="1"/>
  <c r="B142" i="35"/>
  <c r="F121" i="46"/>
  <c r="B121" i="46"/>
  <c r="F127" i="20"/>
  <c r="B127" i="20"/>
  <c r="H115" i="98"/>
  <c r="I115" i="98"/>
  <c r="D46" i="32"/>
  <c r="E46" i="32"/>
  <c r="B123" i="73"/>
  <c r="F123" i="73"/>
  <c r="G46" i="29"/>
  <c r="I115" i="96"/>
  <c r="H115" i="96"/>
  <c r="E120" i="78"/>
  <c r="D120" i="78"/>
  <c r="G119" i="78"/>
  <c r="B118" i="76"/>
  <c r="F118" i="76"/>
  <c r="F121" i="72"/>
  <c r="B121" i="72"/>
  <c r="F116" i="88"/>
  <c r="B116" i="88"/>
  <c r="F117" i="80"/>
  <c r="B117" i="80"/>
  <c r="H122" i="41"/>
  <c r="I122" i="41"/>
  <c r="H115" i="86"/>
  <c r="I115" i="86"/>
  <c r="J123" i="34"/>
  <c r="H117" i="77"/>
  <c r="I117" i="77"/>
  <c r="D45" i="18"/>
  <c r="E45" i="18"/>
  <c r="H119" i="59"/>
  <c r="I119" i="59"/>
  <c r="D36" i="100"/>
  <c r="E36" i="100"/>
  <c r="F121" i="57"/>
  <c r="B121" i="57"/>
  <c r="H124" i="71"/>
  <c r="I124" i="71"/>
  <c r="F116" i="89"/>
  <c r="B116" i="89"/>
  <c r="F116" i="98"/>
  <c r="B116" i="98"/>
  <c r="H122" i="73"/>
  <c r="I122" i="73"/>
  <c r="H46" i="29"/>
  <c r="F116" i="96"/>
  <c r="B116" i="96"/>
  <c r="B119" i="85"/>
  <c r="F119" i="85"/>
  <c r="B126" i="69"/>
  <c r="F126" i="69"/>
  <c r="H116" i="100"/>
  <c r="I116" i="100"/>
  <c r="I118" i="82"/>
  <c r="H118" i="82"/>
  <c r="D36" i="96"/>
  <c r="E36" i="96"/>
  <c r="H120" i="72"/>
  <c r="I120" i="72"/>
  <c r="F119" i="65"/>
  <c r="B119" i="65"/>
  <c r="D47" i="30"/>
  <c r="E47" i="30"/>
  <c r="E37" i="87"/>
  <c r="D37" i="87"/>
  <c r="I115" i="88"/>
  <c r="H115" i="88"/>
  <c r="B117" i="81"/>
  <c r="F117" i="81"/>
  <c r="B116" i="86"/>
  <c r="F116" i="86"/>
  <c r="J120" i="67"/>
  <c r="G36" i="90"/>
  <c r="H115" i="91"/>
  <c r="I115" i="91"/>
  <c r="F123" i="55"/>
  <c r="B123" i="55"/>
  <c r="H44" i="21"/>
  <c r="I44" i="21" s="1"/>
  <c r="H35" i="100"/>
  <c r="I35" i="100" s="1"/>
  <c r="F117" i="99"/>
  <c r="B117" i="99"/>
  <c r="H140" i="35"/>
  <c r="I140" i="35"/>
  <c r="I120" i="57"/>
  <c r="H120" i="57"/>
  <c r="F125" i="71"/>
  <c r="B125" i="71"/>
  <c r="H123" i="22"/>
  <c r="I123" i="22"/>
  <c r="J123" i="22" s="1"/>
  <c r="I115" i="89"/>
  <c r="H115" i="89"/>
  <c r="H126" i="20"/>
  <c r="I126" i="20"/>
  <c r="H117" i="79"/>
  <c r="I117" i="79"/>
  <c r="D44" i="39"/>
  <c r="E44" i="39"/>
  <c r="G40" i="62"/>
  <c r="I40" i="62" s="1"/>
  <c r="H39" i="13"/>
  <c r="I39" i="13" s="1"/>
  <c r="H119" i="75"/>
  <c r="I119" i="75"/>
  <c r="I118" i="85"/>
  <c r="H118" i="85"/>
  <c r="H125" i="69"/>
  <c r="I125" i="69"/>
  <c r="F119" i="82"/>
  <c r="B119" i="82"/>
  <c r="G35" i="96"/>
  <c r="I35" i="96" s="1"/>
  <c r="I118" i="65"/>
  <c r="H118" i="65"/>
  <c r="G46" i="30"/>
  <c r="D37" i="89"/>
  <c r="E37" i="89"/>
  <c r="H122" i="39"/>
  <c r="I122" i="39"/>
  <c r="H116" i="81"/>
  <c r="I116" i="81"/>
  <c r="D39" i="75"/>
  <c r="E39" i="75"/>
  <c r="F119" i="68"/>
  <c r="B119" i="68"/>
  <c r="H44" i="22"/>
  <c r="I44" i="22" s="1"/>
  <c r="D125" i="34"/>
  <c r="G124" i="34"/>
  <c r="E125" i="34"/>
  <c r="B116" i="91"/>
  <c r="F116" i="91"/>
  <c r="H122" i="55"/>
  <c r="I122" i="55"/>
  <c r="H116" i="99"/>
  <c r="I116" i="99"/>
  <c r="B124" i="22"/>
  <c r="F124" i="22"/>
  <c r="I124" i="32"/>
  <c r="H124" i="32"/>
  <c r="H125" i="30"/>
  <c r="I125" i="30"/>
  <c r="B118" i="79"/>
  <c r="F118" i="79"/>
  <c r="J123" i="19"/>
  <c r="F122" i="62"/>
  <c r="B122" i="62"/>
  <c r="E38" i="88"/>
  <c r="D38" i="88"/>
  <c r="B120" i="61"/>
  <c r="F120" i="61"/>
  <c r="H120" i="56"/>
  <c r="I120" i="56"/>
  <c r="I123" i="18"/>
  <c r="H123" i="18"/>
  <c r="H46" i="30"/>
  <c r="G36" i="87"/>
  <c r="I36" i="87" s="1"/>
  <c r="H36" i="89"/>
  <c r="I36" i="89" s="1"/>
  <c r="B123" i="39"/>
  <c r="F123" i="39"/>
  <c r="H41" i="54"/>
  <c r="I41" i="54" s="1"/>
  <c r="I118" i="68"/>
  <c r="H118" i="68"/>
  <c r="H36" i="90"/>
  <c r="F116" i="92"/>
  <c r="B116" i="92"/>
  <c r="H125" i="27"/>
  <c r="I125" i="27"/>
  <c r="E125" i="19"/>
  <c r="D125" i="19"/>
  <c r="G124" i="19"/>
  <c r="H120" i="54"/>
  <c r="I120" i="54"/>
  <c r="B125" i="32"/>
  <c r="F125" i="32"/>
  <c r="B126" i="30"/>
  <c r="F126" i="30"/>
  <c r="H121" i="62"/>
  <c r="I121" i="62"/>
  <c r="D41" i="62"/>
  <c r="E41" i="62"/>
  <c r="D40" i="13"/>
  <c r="E40" i="13" s="1"/>
  <c r="B120" i="75"/>
  <c r="F120" i="75"/>
  <c r="H119" i="61"/>
  <c r="I119" i="61"/>
  <c r="B121" i="56"/>
  <c r="F121" i="56"/>
  <c r="B124" i="18"/>
  <c r="F124" i="18"/>
  <c r="B124" i="3"/>
  <c r="F124" i="3"/>
  <c r="H116" i="25" l="1"/>
  <c r="I116" i="25"/>
  <c r="J116" i="25" s="1"/>
  <c r="J115" i="25"/>
  <c r="H44" i="17"/>
  <c r="I44" i="17" s="1"/>
  <c r="G37" i="91"/>
  <c r="F36" i="101"/>
  <c r="G36" i="101" s="1"/>
  <c r="B36" i="101"/>
  <c r="B117" i="101"/>
  <c r="F117" i="101"/>
  <c r="H116" i="101"/>
  <c r="I116" i="101"/>
  <c r="J116" i="101" s="1"/>
  <c r="G37" i="83"/>
  <c r="I37" i="83" s="1"/>
  <c r="J125" i="27"/>
  <c r="J122" i="39"/>
  <c r="J140" i="35"/>
  <c r="I117" i="13"/>
  <c r="J117" i="13" s="1"/>
  <c r="H117" i="13"/>
  <c r="E118" i="13"/>
  <c r="F118" i="13" s="1"/>
  <c r="B118" i="13"/>
  <c r="H35" i="95"/>
  <c r="I35" i="95" s="1"/>
  <c r="G37" i="82"/>
  <c r="J116" i="81"/>
  <c r="J117" i="79"/>
  <c r="J119" i="75"/>
  <c r="J122" i="73"/>
  <c r="J120" i="57"/>
  <c r="H41" i="57"/>
  <c r="I41" i="57" s="1"/>
  <c r="H41" i="53"/>
  <c r="I41" i="53" s="1"/>
  <c r="G43" i="44"/>
  <c r="I43" i="44" s="1"/>
  <c r="J124" i="32"/>
  <c r="H47" i="28"/>
  <c r="G44" i="20"/>
  <c r="I44" i="20" s="1"/>
  <c r="J123" i="18"/>
  <c r="J123" i="3"/>
  <c r="G116" i="87"/>
  <c r="E117" i="87"/>
  <c r="D117" i="87"/>
  <c r="G40" i="63"/>
  <c r="I40" i="63" s="1"/>
  <c r="J116" i="95"/>
  <c r="H46" i="27"/>
  <c r="I46" i="27" s="1"/>
  <c r="B118" i="25"/>
  <c r="E118" i="25"/>
  <c r="F118" i="25" s="1"/>
  <c r="G117" i="95"/>
  <c r="E118" i="95"/>
  <c r="D118" i="95"/>
  <c r="J115" i="87"/>
  <c r="H117" i="25"/>
  <c r="I117" i="25"/>
  <c r="D40" i="66"/>
  <c r="E40" i="66"/>
  <c r="H122" i="43"/>
  <c r="I122" i="43"/>
  <c r="H57" i="35"/>
  <c r="B58" i="35"/>
  <c r="G57" i="35"/>
  <c r="E58" i="35"/>
  <c r="F58" i="35" s="1"/>
  <c r="H122" i="42"/>
  <c r="I122" i="42"/>
  <c r="G123" i="44"/>
  <c r="D124" i="44"/>
  <c r="E124" i="44"/>
  <c r="D38" i="84"/>
  <c r="E38" i="84"/>
  <c r="B39" i="77"/>
  <c r="F39" i="77"/>
  <c r="G39" i="77" s="1"/>
  <c r="E117" i="26"/>
  <c r="F117" i="26" s="1"/>
  <c r="B117" i="26"/>
  <c r="E40" i="67"/>
  <c r="D40" i="67"/>
  <c r="H46" i="71"/>
  <c r="I46" i="71" s="1"/>
  <c r="B36" i="98"/>
  <c r="F36" i="98"/>
  <c r="H36" i="98" s="1"/>
  <c r="E42" i="53"/>
  <c r="D42" i="53"/>
  <c r="F38" i="85"/>
  <c r="H38" i="85" s="1"/>
  <c r="B38" i="85"/>
  <c r="I56" i="35"/>
  <c r="E44" i="73"/>
  <c r="D44" i="73"/>
  <c r="I37" i="82"/>
  <c r="G42" i="45"/>
  <c r="I42" i="45" s="1"/>
  <c r="D43" i="45"/>
  <c r="E43" i="45"/>
  <c r="G35" i="99"/>
  <c r="I35" i="99" s="1"/>
  <c r="D36" i="99"/>
  <c r="E36" i="99"/>
  <c r="D42" i="56"/>
  <c r="E42" i="56"/>
  <c r="G45" i="34"/>
  <c r="I45" i="34" s="1"/>
  <c r="I39" i="33"/>
  <c r="F39" i="76"/>
  <c r="H39" i="76" s="1"/>
  <c r="B39" i="76"/>
  <c r="D47" i="27"/>
  <c r="E47" i="27"/>
  <c r="H116" i="26"/>
  <c r="I116" i="26"/>
  <c r="F42" i="72"/>
  <c r="B42" i="72"/>
  <c r="H39" i="67"/>
  <c r="E44" i="41"/>
  <c r="D44" i="41"/>
  <c r="G41" i="46"/>
  <c r="I41" i="46" s="1"/>
  <c r="D42" i="46"/>
  <c r="E42" i="46"/>
  <c r="E48" i="28"/>
  <c r="D48" i="28"/>
  <c r="G39" i="65"/>
  <c r="I39" i="65" s="1"/>
  <c r="D40" i="65"/>
  <c r="E40" i="65"/>
  <c r="H37" i="84"/>
  <c r="E38" i="92"/>
  <c r="D38" i="92"/>
  <c r="D46" i="31"/>
  <c r="E46" i="31"/>
  <c r="H40" i="60"/>
  <c r="E41" i="60"/>
  <c r="D41" i="60"/>
  <c r="E46" i="24"/>
  <c r="D46" i="24"/>
  <c r="E44" i="74"/>
  <c r="D44" i="74"/>
  <c r="H46" i="69"/>
  <c r="D47" i="69"/>
  <c r="E47" i="69"/>
  <c r="D39" i="79"/>
  <c r="E39" i="79"/>
  <c r="F38" i="81"/>
  <c r="B38" i="81"/>
  <c r="I46" i="29"/>
  <c r="I37" i="91"/>
  <c r="E42" i="57"/>
  <c r="D42" i="57"/>
  <c r="G39" i="66"/>
  <c r="H45" i="31"/>
  <c r="D45" i="20"/>
  <c r="E45" i="20"/>
  <c r="H45" i="24"/>
  <c r="B44" i="42"/>
  <c r="F44" i="42"/>
  <c r="H44" i="42" s="1"/>
  <c r="H43" i="74"/>
  <c r="H43" i="73"/>
  <c r="I43" i="73" s="1"/>
  <c r="E38" i="82"/>
  <c r="D38" i="82"/>
  <c r="J116" i="33"/>
  <c r="G41" i="56"/>
  <c r="I41" i="56" s="1"/>
  <c r="B123" i="42"/>
  <c r="F123" i="42"/>
  <c r="E38" i="83"/>
  <c r="D38" i="83"/>
  <c r="G38" i="79"/>
  <c r="I38" i="79" s="1"/>
  <c r="E40" i="33"/>
  <c r="F40" i="33" s="1"/>
  <c r="B40" i="33"/>
  <c r="J122" i="44"/>
  <c r="G39" i="67"/>
  <c r="G117" i="33"/>
  <c r="D118" i="33"/>
  <c r="B118" i="33" s="1"/>
  <c r="H43" i="41"/>
  <c r="I43" i="41" s="1"/>
  <c r="I116" i="97"/>
  <c r="H116" i="97"/>
  <c r="D41" i="63"/>
  <c r="E41" i="63"/>
  <c r="G37" i="84"/>
  <c r="G37" i="92"/>
  <c r="J120" i="53"/>
  <c r="H39" i="66"/>
  <c r="G45" i="31"/>
  <c r="G40" i="60"/>
  <c r="I40" i="60" s="1"/>
  <c r="B123" i="43"/>
  <c r="F123" i="43"/>
  <c r="G45" i="24"/>
  <c r="E36" i="95"/>
  <c r="D36" i="95"/>
  <c r="G43" i="74"/>
  <c r="F45" i="3"/>
  <c r="G45" i="3" s="1"/>
  <c r="B45" i="3"/>
  <c r="G46" i="69"/>
  <c r="D46" i="34"/>
  <c r="E46" i="34"/>
  <c r="F46" i="23"/>
  <c r="H46" i="23" s="1"/>
  <c r="B46" i="23"/>
  <c r="B36" i="97"/>
  <c r="F36" i="97"/>
  <c r="H36" i="97" s="1"/>
  <c r="D44" i="44"/>
  <c r="E44" i="44"/>
  <c r="G41" i="58"/>
  <c r="I41" i="58" s="1"/>
  <c r="D42" i="58"/>
  <c r="E42" i="58"/>
  <c r="F117" i="97"/>
  <c r="B117" i="97"/>
  <c r="I47" i="28"/>
  <c r="G39" i="68"/>
  <c r="I39" i="68" s="1"/>
  <c r="E40" i="68"/>
  <c r="D40" i="68"/>
  <c r="H37" i="92"/>
  <c r="D38" i="26"/>
  <c r="E38" i="26" s="1"/>
  <c r="H37" i="26"/>
  <c r="G37" i="26"/>
  <c r="E46" i="19"/>
  <c r="D46" i="19"/>
  <c r="I36" i="90"/>
  <c r="J115" i="88"/>
  <c r="E126" i="31"/>
  <c r="D126" i="31"/>
  <c r="G125" i="31"/>
  <c r="D45" i="17"/>
  <c r="E45" i="17"/>
  <c r="J124" i="31"/>
  <c r="I43" i="43"/>
  <c r="G41" i="64"/>
  <c r="I41" i="64" s="1"/>
  <c r="H41" i="59"/>
  <c r="I41" i="59" s="1"/>
  <c r="H45" i="19"/>
  <c r="B38" i="86"/>
  <c r="F38" i="86"/>
  <c r="H38" i="86" s="1"/>
  <c r="I46" i="30"/>
  <c r="J118" i="65"/>
  <c r="J115" i="91"/>
  <c r="J116" i="100"/>
  <c r="J122" i="41"/>
  <c r="G47" i="70"/>
  <c r="I47" i="70" s="1"/>
  <c r="D48" i="70"/>
  <c r="E48" i="70"/>
  <c r="D47" i="71"/>
  <c r="E47" i="71"/>
  <c r="B38" i="80"/>
  <c r="F38" i="80"/>
  <c r="H38" i="80" s="1"/>
  <c r="E38" i="91"/>
  <c r="D38" i="91"/>
  <c r="G45" i="19"/>
  <c r="F42" i="55"/>
  <c r="B42" i="55"/>
  <c r="H41" i="61"/>
  <c r="I41" i="61" s="1"/>
  <c r="D42" i="61"/>
  <c r="E42" i="61"/>
  <c r="D42" i="64"/>
  <c r="E42" i="64"/>
  <c r="E42" i="59"/>
  <c r="D42" i="59"/>
  <c r="F44" i="43"/>
  <c r="H44" i="43" s="1"/>
  <c r="B44" i="43"/>
  <c r="E122" i="60"/>
  <c r="D122" i="60"/>
  <c r="G121" i="60"/>
  <c r="J116" i="80"/>
  <c r="J124" i="24"/>
  <c r="J125" i="69"/>
  <c r="J117" i="77"/>
  <c r="J115" i="98"/>
  <c r="J121" i="62"/>
  <c r="J120" i="54"/>
  <c r="J115" i="92"/>
  <c r="G127" i="17"/>
  <c r="D128" i="17"/>
  <c r="E128" i="17"/>
  <c r="J115" i="86"/>
  <c r="J120" i="58"/>
  <c r="J126" i="17"/>
  <c r="J128" i="70"/>
  <c r="D130" i="70"/>
  <c r="G129" i="70"/>
  <c r="E130" i="70"/>
  <c r="F41" i="62"/>
  <c r="B41" i="62"/>
  <c r="J120" i="56"/>
  <c r="J125" i="30"/>
  <c r="J116" i="99"/>
  <c r="B125" i="34"/>
  <c r="F125" i="34"/>
  <c r="B44" i="39"/>
  <c r="F44" i="39"/>
  <c r="G44" i="39" s="1"/>
  <c r="G117" i="80"/>
  <c r="D118" i="80"/>
  <c r="E118" i="80"/>
  <c r="F46" i="32"/>
  <c r="G46" i="32" s="1"/>
  <c r="B46" i="32"/>
  <c r="G116" i="90"/>
  <c r="D117" i="90"/>
  <c r="E117" i="90"/>
  <c r="H120" i="63"/>
  <c r="I120" i="63"/>
  <c r="E124" i="55"/>
  <c r="D124" i="55"/>
  <c r="G123" i="55"/>
  <c r="B37" i="87"/>
  <c r="F37" i="87"/>
  <c r="H37" i="87" s="1"/>
  <c r="D117" i="96"/>
  <c r="G116" i="96"/>
  <c r="E117" i="96"/>
  <c r="B36" i="100"/>
  <c r="F36" i="100"/>
  <c r="G121" i="72"/>
  <c r="D122" i="72"/>
  <c r="E122" i="72"/>
  <c r="D122" i="58"/>
  <c r="G121" i="58"/>
  <c r="E122" i="58"/>
  <c r="B45" i="21"/>
  <c r="F45" i="21"/>
  <c r="H45" i="21" s="1"/>
  <c r="B121" i="63"/>
  <c r="F121" i="63"/>
  <c r="J118" i="68"/>
  <c r="G120" i="61"/>
  <c r="D121" i="61"/>
  <c r="E121" i="61"/>
  <c r="D119" i="79"/>
  <c r="G118" i="79"/>
  <c r="E119" i="79"/>
  <c r="J122" i="55"/>
  <c r="G119" i="68"/>
  <c r="D120" i="68"/>
  <c r="E120" i="68"/>
  <c r="J118" i="85"/>
  <c r="J115" i="89"/>
  <c r="B36" i="96"/>
  <c r="F36" i="96"/>
  <c r="G36" i="96" s="1"/>
  <c r="D117" i="89"/>
  <c r="G116" i="89"/>
  <c r="E117" i="89"/>
  <c r="J119" i="59"/>
  <c r="D119" i="76"/>
  <c r="G118" i="76"/>
  <c r="E119" i="76"/>
  <c r="J115" i="96"/>
  <c r="G142" i="35"/>
  <c r="B143" i="35"/>
  <c r="E143" i="35"/>
  <c r="F143" i="35" s="1"/>
  <c r="J121" i="45"/>
  <c r="H119" i="66"/>
  <c r="I119" i="66"/>
  <c r="J119" i="64"/>
  <c r="D37" i="25"/>
  <c r="E37" i="25" s="1"/>
  <c r="J115" i="90"/>
  <c r="G116" i="84"/>
  <c r="D117" i="84"/>
  <c r="E117" i="84"/>
  <c r="G121" i="54"/>
  <c r="D122" i="54"/>
  <c r="E122" i="54"/>
  <c r="G124" i="18"/>
  <c r="D125" i="18"/>
  <c r="E125" i="18"/>
  <c r="E121" i="75"/>
  <c r="G120" i="75"/>
  <c r="D121" i="75"/>
  <c r="H124" i="19"/>
  <c r="I124" i="19"/>
  <c r="F37" i="89"/>
  <c r="B37" i="89"/>
  <c r="G116" i="86"/>
  <c r="D117" i="86"/>
  <c r="E117" i="86"/>
  <c r="H141" i="35"/>
  <c r="I141" i="35"/>
  <c r="D123" i="45"/>
  <c r="G122" i="45"/>
  <c r="E123" i="45"/>
  <c r="B47" i="29"/>
  <c r="F47" i="29"/>
  <c r="G47" i="29" s="1"/>
  <c r="H121" i="67"/>
  <c r="I121" i="67"/>
  <c r="F37" i="90"/>
  <c r="G37" i="90" s="1"/>
  <c r="B37" i="90"/>
  <c r="G124" i="3"/>
  <c r="D125" i="3"/>
  <c r="E125" i="3"/>
  <c r="B125" i="19"/>
  <c r="F125" i="19"/>
  <c r="D124" i="39"/>
  <c r="G123" i="39"/>
  <c r="E124" i="39"/>
  <c r="B38" i="88"/>
  <c r="F38" i="88"/>
  <c r="G38" i="88" s="1"/>
  <c r="G116" i="91"/>
  <c r="D117" i="91"/>
  <c r="E117" i="91"/>
  <c r="F39" i="75"/>
  <c r="H39" i="75" s="1"/>
  <c r="B39" i="75"/>
  <c r="F47" i="30"/>
  <c r="H47" i="30" s="1"/>
  <c r="B47" i="30"/>
  <c r="J118" i="82"/>
  <c r="D117" i="98"/>
  <c r="G116" i="98"/>
  <c r="E117" i="98"/>
  <c r="J124" i="71"/>
  <c r="H119" i="78"/>
  <c r="I119" i="78"/>
  <c r="J119" i="78" s="1"/>
  <c r="D128" i="20"/>
  <c r="G127" i="20"/>
  <c r="E128" i="20"/>
  <c r="B120" i="66"/>
  <c r="F120" i="66"/>
  <c r="E118" i="100"/>
  <c r="D118" i="100"/>
  <c r="G117" i="100"/>
  <c r="J120" i="46"/>
  <c r="H36" i="25"/>
  <c r="J115" i="84"/>
  <c r="G117" i="83"/>
  <c r="D118" i="83"/>
  <c r="E118" i="83"/>
  <c r="H128" i="29"/>
  <c r="I128" i="29"/>
  <c r="J116" i="83"/>
  <c r="B122" i="67"/>
  <c r="F122" i="67"/>
  <c r="J119" i="61"/>
  <c r="D127" i="30"/>
  <c r="G126" i="30"/>
  <c r="E127" i="30"/>
  <c r="D125" i="22"/>
  <c r="G124" i="22"/>
  <c r="E125" i="22"/>
  <c r="D120" i="82"/>
  <c r="E120" i="82"/>
  <c r="G119" i="82"/>
  <c r="D118" i="99"/>
  <c r="G117" i="99"/>
  <c r="E118" i="99"/>
  <c r="G117" i="81"/>
  <c r="D118" i="81"/>
  <c r="E118" i="81"/>
  <c r="F45" i="18"/>
  <c r="B45" i="18"/>
  <c r="B120" i="78"/>
  <c r="F120" i="78"/>
  <c r="D124" i="73"/>
  <c r="G123" i="73"/>
  <c r="E124" i="73"/>
  <c r="G120" i="59"/>
  <c r="D121" i="59"/>
  <c r="E121" i="59"/>
  <c r="D121" i="64"/>
  <c r="G120" i="64"/>
  <c r="E121" i="64"/>
  <c r="D124" i="74"/>
  <c r="G123" i="74"/>
  <c r="E124" i="74"/>
  <c r="G36" i="25"/>
  <c r="B129" i="29"/>
  <c r="F129" i="29"/>
  <c r="B127" i="23"/>
  <c r="F127" i="23"/>
  <c r="J126" i="28"/>
  <c r="D127" i="27"/>
  <c r="G126" i="27"/>
  <c r="E127" i="27"/>
  <c r="F40" i="13"/>
  <c r="B40" i="13"/>
  <c r="G125" i="71"/>
  <c r="D126" i="71"/>
  <c r="E126" i="71"/>
  <c r="D120" i="65"/>
  <c r="G119" i="65"/>
  <c r="E120" i="65"/>
  <c r="E120" i="85"/>
  <c r="D120" i="85"/>
  <c r="G119" i="85"/>
  <c r="D117" i="88"/>
  <c r="G116" i="88"/>
  <c r="E117" i="88"/>
  <c r="D122" i="46"/>
  <c r="G121" i="46"/>
  <c r="E122" i="46"/>
  <c r="D119" i="77"/>
  <c r="G118" i="77"/>
  <c r="E119" i="77"/>
  <c r="J123" i="21"/>
  <c r="J117" i="76"/>
  <c r="I126" i="23"/>
  <c r="H126" i="23"/>
  <c r="B45" i="22"/>
  <c r="F45" i="22"/>
  <c r="G45" i="22" s="1"/>
  <c r="G121" i="56"/>
  <c r="D122" i="56"/>
  <c r="E122" i="56"/>
  <c r="G125" i="32"/>
  <c r="D126" i="32"/>
  <c r="E126" i="32"/>
  <c r="G116" i="92"/>
  <c r="D117" i="92"/>
  <c r="E117" i="92"/>
  <c r="G122" i="62"/>
  <c r="E123" i="62"/>
  <c r="D123" i="62"/>
  <c r="H124" i="34"/>
  <c r="I124" i="34"/>
  <c r="J126" i="20"/>
  <c r="J120" i="72"/>
  <c r="D127" i="69"/>
  <c r="G126" i="69"/>
  <c r="E127" i="69"/>
  <c r="D122" i="57"/>
  <c r="G121" i="57"/>
  <c r="E122" i="57"/>
  <c r="G123" i="41"/>
  <c r="D124" i="41"/>
  <c r="E124" i="41"/>
  <c r="J122" i="74"/>
  <c r="F39" i="78"/>
  <c r="B39" i="78"/>
  <c r="B42" i="54"/>
  <c r="F42" i="54"/>
  <c r="H42" i="54" s="1"/>
  <c r="D125" i="21"/>
  <c r="G124" i="21"/>
  <c r="E125" i="21"/>
  <c r="G127" i="28"/>
  <c r="D128" i="28"/>
  <c r="E128" i="28"/>
  <c r="D126" i="24"/>
  <c r="G125" i="24"/>
  <c r="E126" i="24"/>
  <c r="D122" i="53"/>
  <c r="G121" i="53"/>
  <c r="E122" i="53"/>
  <c r="I37" i="26" l="1"/>
  <c r="H36" i="101"/>
  <c r="I36" i="101" s="1"/>
  <c r="D37" i="101"/>
  <c r="E37" i="101"/>
  <c r="I57" i="35"/>
  <c r="G117" i="101"/>
  <c r="D118" i="101"/>
  <c r="E118" i="101"/>
  <c r="G46" i="23"/>
  <c r="I46" i="23" s="1"/>
  <c r="J122" i="43"/>
  <c r="J117" i="25"/>
  <c r="D119" i="13"/>
  <c r="G118" i="13"/>
  <c r="J141" i="35"/>
  <c r="J119" i="66"/>
  <c r="G39" i="76"/>
  <c r="I39" i="76" s="1"/>
  <c r="G39" i="75"/>
  <c r="H38" i="88"/>
  <c r="H39" i="77"/>
  <c r="I39" i="77" s="1"/>
  <c r="I117" i="95"/>
  <c r="H117" i="95"/>
  <c r="I116" i="87"/>
  <c r="H116" i="87"/>
  <c r="I46" i="69"/>
  <c r="I45" i="31"/>
  <c r="J116" i="26"/>
  <c r="D119" i="25"/>
  <c r="B119" i="25" s="1"/>
  <c r="G118" i="25"/>
  <c r="H47" i="29"/>
  <c r="I47" i="29" s="1"/>
  <c r="J122" i="42"/>
  <c r="F118" i="95"/>
  <c r="B118" i="95"/>
  <c r="F117" i="87"/>
  <c r="B117" i="87"/>
  <c r="G117" i="26"/>
  <c r="D118" i="26"/>
  <c r="G38" i="86"/>
  <c r="I38" i="86" s="1"/>
  <c r="F42" i="58"/>
  <c r="B42" i="58"/>
  <c r="B36" i="95"/>
  <c r="F36" i="95"/>
  <c r="D124" i="42"/>
  <c r="E124" i="42"/>
  <c r="G123" i="42"/>
  <c r="F38" i="82"/>
  <c r="G38" i="82" s="1"/>
  <c r="B38" i="82"/>
  <c r="I45" i="24"/>
  <c r="I39" i="66"/>
  <c r="E39" i="81"/>
  <c r="D39" i="81"/>
  <c r="B47" i="69"/>
  <c r="F47" i="69"/>
  <c r="G47" i="69" s="1"/>
  <c r="F46" i="24"/>
  <c r="H46" i="24" s="1"/>
  <c r="B46" i="24"/>
  <c r="B42" i="46"/>
  <c r="F42" i="46"/>
  <c r="H42" i="46" s="1"/>
  <c r="I39" i="67"/>
  <c r="D43" i="72"/>
  <c r="E43" i="72"/>
  <c r="B47" i="27"/>
  <c r="F47" i="27"/>
  <c r="H47" i="27" s="1"/>
  <c r="E40" i="76"/>
  <c r="D40" i="76"/>
  <c r="G38" i="85"/>
  <c r="I38" i="85" s="1"/>
  <c r="F42" i="53"/>
  <c r="G42" i="53" s="1"/>
  <c r="B42" i="53"/>
  <c r="H123" i="44"/>
  <c r="I123" i="44"/>
  <c r="H58" i="35"/>
  <c r="B59" i="35"/>
  <c r="G58" i="35"/>
  <c r="E59" i="35"/>
  <c r="F59" i="35" s="1"/>
  <c r="B40" i="68"/>
  <c r="F40" i="68"/>
  <c r="H40" i="68" s="1"/>
  <c r="F44" i="44"/>
  <c r="G44" i="44" s="1"/>
  <c r="B44" i="44"/>
  <c r="D47" i="23"/>
  <c r="E47" i="23"/>
  <c r="B41" i="63"/>
  <c r="F41" i="63"/>
  <c r="H41" i="63" s="1"/>
  <c r="E118" i="33"/>
  <c r="F118" i="33" s="1"/>
  <c r="D45" i="42"/>
  <c r="E45" i="42"/>
  <c r="B42" i="57"/>
  <c r="F42" i="57"/>
  <c r="H42" i="57" s="1"/>
  <c r="I37" i="84"/>
  <c r="F48" i="28"/>
  <c r="H48" i="28" s="1"/>
  <c r="B48" i="28"/>
  <c r="G42" i="72"/>
  <c r="F42" i="56"/>
  <c r="H42" i="56" s="1"/>
  <c r="B42" i="56"/>
  <c r="F44" i="73"/>
  <c r="H44" i="73" s="1"/>
  <c r="B44" i="73"/>
  <c r="D40" i="77"/>
  <c r="E40" i="77"/>
  <c r="F38" i="84"/>
  <c r="H38" i="84" s="1"/>
  <c r="B38" i="84"/>
  <c r="E118" i="97"/>
  <c r="D118" i="97"/>
  <c r="G117" i="97"/>
  <c r="G36" i="97"/>
  <c r="I36" i="97" s="1"/>
  <c r="E37" i="97"/>
  <c r="D37" i="97"/>
  <c r="E46" i="3"/>
  <c r="D46" i="3"/>
  <c r="I37" i="92"/>
  <c r="G40" i="33"/>
  <c r="H40" i="33"/>
  <c r="D41" i="33"/>
  <c r="B38" i="83"/>
  <c r="F38" i="83"/>
  <c r="G38" i="83" s="1"/>
  <c r="F45" i="20"/>
  <c r="G45" i="20" s="1"/>
  <c r="B45" i="20"/>
  <c r="H38" i="81"/>
  <c r="B39" i="79"/>
  <c r="F39" i="79"/>
  <c r="G39" i="79" s="1"/>
  <c r="F44" i="74"/>
  <c r="G44" i="74" s="1"/>
  <c r="B44" i="74"/>
  <c r="F41" i="60"/>
  <c r="G41" i="60" s="1"/>
  <c r="B41" i="60"/>
  <c r="F46" i="31"/>
  <c r="H46" i="31" s="1"/>
  <c r="B46" i="31"/>
  <c r="B44" i="41"/>
  <c r="F44" i="41"/>
  <c r="H44" i="41" s="1"/>
  <c r="F43" i="45"/>
  <c r="H43" i="45" s="1"/>
  <c r="B43" i="45"/>
  <c r="G36" i="98"/>
  <c r="I36" i="98" s="1"/>
  <c r="D37" i="98"/>
  <c r="E37" i="98"/>
  <c r="F46" i="34"/>
  <c r="H46" i="34" s="1"/>
  <c r="B46" i="34"/>
  <c r="H45" i="3"/>
  <c r="I45" i="3" s="1"/>
  <c r="D124" i="43"/>
  <c r="G123" i="43"/>
  <c r="E124" i="43"/>
  <c r="J116" i="97"/>
  <c r="H117" i="33"/>
  <c r="I117" i="33"/>
  <c r="I43" i="74"/>
  <c r="G44" i="42"/>
  <c r="I44" i="42" s="1"/>
  <c r="G38" i="81"/>
  <c r="F38" i="92"/>
  <c r="H38" i="92" s="1"/>
  <c r="B38" i="92"/>
  <c r="F40" i="65"/>
  <c r="B40" i="65"/>
  <c r="H42" i="72"/>
  <c r="B36" i="99"/>
  <c r="F36" i="99"/>
  <c r="G36" i="99" s="1"/>
  <c r="D39" i="85"/>
  <c r="E39" i="85"/>
  <c r="F40" i="67"/>
  <c r="H40" i="67" s="1"/>
  <c r="B40" i="67"/>
  <c r="F124" i="44"/>
  <c r="B124" i="44"/>
  <c r="B40" i="66"/>
  <c r="F40" i="66"/>
  <c r="H40" i="66" s="1"/>
  <c r="B42" i="61"/>
  <c r="F42" i="61"/>
  <c r="H42" i="61" s="1"/>
  <c r="D43" i="55"/>
  <c r="E43" i="55"/>
  <c r="B38" i="91"/>
  <c r="F38" i="91"/>
  <c r="G38" i="91" s="1"/>
  <c r="E39" i="80"/>
  <c r="D39" i="80"/>
  <c r="B48" i="70"/>
  <c r="F48" i="70"/>
  <c r="G48" i="70" s="1"/>
  <c r="B126" i="31"/>
  <c r="F126" i="31"/>
  <c r="H125" i="31"/>
  <c r="I125" i="31"/>
  <c r="H45" i="22"/>
  <c r="I45" i="22" s="1"/>
  <c r="E45" i="43"/>
  <c r="D45" i="43"/>
  <c r="F42" i="59"/>
  <c r="G42" i="59" s="1"/>
  <c r="B42" i="59"/>
  <c r="H42" i="55"/>
  <c r="B46" i="19"/>
  <c r="F46" i="19"/>
  <c r="H46" i="19" s="1"/>
  <c r="B38" i="26"/>
  <c r="F38" i="26"/>
  <c r="D39" i="26" s="1"/>
  <c r="G44" i="43"/>
  <c r="I44" i="43" s="1"/>
  <c r="B42" i="64"/>
  <c r="F42" i="64"/>
  <c r="H42" i="64" s="1"/>
  <c r="G42" i="55"/>
  <c r="G38" i="80"/>
  <c r="I38" i="80" s="1"/>
  <c r="B47" i="71"/>
  <c r="F47" i="71"/>
  <c r="H47" i="71" s="1"/>
  <c r="D39" i="86"/>
  <c r="E39" i="86"/>
  <c r="I45" i="19"/>
  <c r="B45" i="17"/>
  <c r="F45" i="17"/>
  <c r="G45" i="17" s="1"/>
  <c r="C54" i="17"/>
  <c r="J121" i="67"/>
  <c r="J120" i="63"/>
  <c r="I129" i="70"/>
  <c r="H129" i="70"/>
  <c r="B122" i="60"/>
  <c r="F122" i="60"/>
  <c r="I121" i="60"/>
  <c r="H121" i="60"/>
  <c r="J126" i="23"/>
  <c r="J128" i="29"/>
  <c r="F128" i="17"/>
  <c r="B128" i="17"/>
  <c r="B130" i="70"/>
  <c r="F130" i="70"/>
  <c r="H127" i="17"/>
  <c r="I127" i="17"/>
  <c r="F122" i="53"/>
  <c r="B122" i="53"/>
  <c r="F128" i="28"/>
  <c r="B128" i="28"/>
  <c r="F124" i="41"/>
  <c r="B124" i="41"/>
  <c r="I121" i="57"/>
  <c r="H121" i="57"/>
  <c r="B123" i="62"/>
  <c r="F123" i="62"/>
  <c r="B117" i="92"/>
  <c r="F117" i="92"/>
  <c r="H125" i="32"/>
  <c r="I125" i="32"/>
  <c r="I116" i="88"/>
  <c r="H116" i="88"/>
  <c r="H119" i="65"/>
  <c r="I119" i="65"/>
  <c r="H120" i="64"/>
  <c r="I120" i="64"/>
  <c r="F121" i="59"/>
  <c r="B121" i="59"/>
  <c r="B124" i="73"/>
  <c r="F124" i="73"/>
  <c r="D46" i="18"/>
  <c r="E46" i="18"/>
  <c r="H119" i="82"/>
  <c r="I119" i="82"/>
  <c r="H124" i="22"/>
  <c r="I124" i="22"/>
  <c r="F127" i="30"/>
  <c r="B127" i="30"/>
  <c r="F118" i="100"/>
  <c r="B118" i="100"/>
  <c r="H127" i="20"/>
  <c r="I127" i="20"/>
  <c r="I116" i="98"/>
  <c r="H116" i="98"/>
  <c r="B117" i="91"/>
  <c r="F117" i="91"/>
  <c r="F124" i="39"/>
  <c r="B124" i="39"/>
  <c r="D38" i="90"/>
  <c r="E38" i="90"/>
  <c r="H122" i="45"/>
  <c r="I122" i="45"/>
  <c r="D38" i="89"/>
  <c r="E38" i="89"/>
  <c r="H142" i="35"/>
  <c r="I142" i="35"/>
  <c r="J142" i="35" s="1"/>
  <c r="H120" i="61"/>
  <c r="I120" i="61"/>
  <c r="D122" i="63"/>
  <c r="E122" i="63"/>
  <c r="G121" i="63"/>
  <c r="F122" i="58"/>
  <c r="B122" i="58"/>
  <c r="B122" i="72"/>
  <c r="F122" i="72"/>
  <c r="F117" i="96"/>
  <c r="B117" i="96"/>
  <c r="F124" i="55"/>
  <c r="B124" i="55"/>
  <c r="H116" i="90"/>
  <c r="I116" i="90"/>
  <c r="D40" i="78"/>
  <c r="E40" i="78"/>
  <c r="I123" i="41"/>
  <c r="H123" i="41"/>
  <c r="B122" i="57"/>
  <c r="F122" i="57"/>
  <c r="H116" i="92"/>
  <c r="I116" i="92"/>
  <c r="H118" i="77"/>
  <c r="I118" i="77"/>
  <c r="B117" i="88"/>
  <c r="F117" i="88"/>
  <c r="F120" i="65"/>
  <c r="B120" i="65"/>
  <c r="D41" i="13"/>
  <c r="E41" i="13" s="1"/>
  <c r="G129" i="29"/>
  <c r="D130" i="29"/>
  <c r="E130" i="29"/>
  <c r="B121" i="64"/>
  <c r="F121" i="64"/>
  <c r="I120" i="59"/>
  <c r="H120" i="59"/>
  <c r="H45" i="18"/>
  <c r="F125" i="22"/>
  <c r="B125" i="22"/>
  <c r="B128" i="20"/>
  <c r="F128" i="20"/>
  <c r="F117" i="98"/>
  <c r="B117" i="98"/>
  <c r="H116" i="91"/>
  <c r="I116" i="91"/>
  <c r="G125" i="19"/>
  <c r="D126" i="19"/>
  <c r="E126" i="19"/>
  <c r="F123" i="45"/>
  <c r="B123" i="45"/>
  <c r="B121" i="75"/>
  <c r="F121" i="75"/>
  <c r="H121" i="72"/>
  <c r="I121" i="72"/>
  <c r="D47" i="32"/>
  <c r="E47" i="32"/>
  <c r="G125" i="34"/>
  <c r="D126" i="34"/>
  <c r="E126" i="34"/>
  <c r="D42" i="62"/>
  <c r="E42" i="62"/>
  <c r="G39" i="78"/>
  <c r="I122" i="62"/>
  <c r="H122" i="62"/>
  <c r="B119" i="77"/>
  <c r="F119" i="77"/>
  <c r="G40" i="13"/>
  <c r="B120" i="82"/>
  <c r="F120" i="82"/>
  <c r="G120" i="66"/>
  <c r="E121" i="66"/>
  <c r="D121" i="66"/>
  <c r="H120" i="75"/>
  <c r="I120" i="75"/>
  <c r="J120" i="75" s="1"/>
  <c r="B122" i="54"/>
  <c r="F122" i="54"/>
  <c r="H116" i="89"/>
  <c r="I116" i="89"/>
  <c r="F120" i="68"/>
  <c r="B120" i="68"/>
  <c r="H118" i="79"/>
  <c r="I118" i="79"/>
  <c r="D37" i="100"/>
  <c r="E37" i="100"/>
  <c r="D38" i="87"/>
  <c r="E38" i="87"/>
  <c r="D45" i="39"/>
  <c r="E45" i="39"/>
  <c r="F122" i="56"/>
  <c r="B122" i="56"/>
  <c r="F126" i="71"/>
  <c r="B126" i="71"/>
  <c r="H40" i="13"/>
  <c r="D121" i="78"/>
  <c r="E121" i="78"/>
  <c r="G120" i="78"/>
  <c r="F118" i="83"/>
  <c r="B118" i="83"/>
  <c r="I38" i="88"/>
  <c r="H121" i="54"/>
  <c r="I121" i="54"/>
  <c r="H118" i="76"/>
  <c r="I118" i="76"/>
  <c r="B117" i="89"/>
  <c r="F117" i="89"/>
  <c r="H119" i="68"/>
  <c r="I119" i="68"/>
  <c r="B119" i="79"/>
  <c r="F119" i="79"/>
  <c r="D46" i="21"/>
  <c r="E46" i="21"/>
  <c r="H44" i="39"/>
  <c r="I44" i="39" s="1"/>
  <c r="H125" i="24"/>
  <c r="I125" i="24"/>
  <c r="I124" i="21"/>
  <c r="H124" i="21"/>
  <c r="B125" i="21"/>
  <c r="F125" i="21"/>
  <c r="J124" i="34"/>
  <c r="H121" i="56"/>
  <c r="I121" i="56"/>
  <c r="D46" i="22"/>
  <c r="E46" i="22"/>
  <c r="H119" i="85"/>
  <c r="I119" i="85"/>
  <c r="H125" i="71"/>
  <c r="I125" i="71"/>
  <c r="H126" i="27"/>
  <c r="I126" i="27"/>
  <c r="H117" i="83"/>
  <c r="I117" i="83"/>
  <c r="G47" i="30"/>
  <c r="I47" i="30" s="1"/>
  <c r="D39" i="88"/>
  <c r="E39" i="88"/>
  <c r="B125" i="3"/>
  <c r="F125" i="3"/>
  <c r="F119" i="76"/>
  <c r="B119" i="76"/>
  <c r="G36" i="100"/>
  <c r="G37" i="87"/>
  <c r="I37" i="87" s="1"/>
  <c r="B126" i="24"/>
  <c r="F126" i="24"/>
  <c r="H126" i="69"/>
  <c r="I126" i="69"/>
  <c r="H121" i="46"/>
  <c r="I121" i="46"/>
  <c r="F120" i="85"/>
  <c r="B120" i="85"/>
  <c r="F127" i="27"/>
  <c r="B127" i="27"/>
  <c r="I123" i="74"/>
  <c r="H123" i="74"/>
  <c r="H117" i="99"/>
  <c r="I117" i="99"/>
  <c r="G122" i="67"/>
  <c r="D123" i="67"/>
  <c r="E123" i="67"/>
  <c r="I39" i="75"/>
  <c r="I124" i="3"/>
  <c r="H124" i="3"/>
  <c r="H37" i="89"/>
  <c r="B125" i="18"/>
  <c r="F125" i="18"/>
  <c r="B117" i="84"/>
  <c r="F117" i="84"/>
  <c r="D37" i="96"/>
  <c r="E37" i="96"/>
  <c r="G45" i="21"/>
  <c r="I45" i="21" s="1"/>
  <c r="H36" i="100"/>
  <c r="B118" i="80"/>
  <c r="F118" i="80"/>
  <c r="E43" i="54"/>
  <c r="D43" i="54"/>
  <c r="B127" i="69"/>
  <c r="F127" i="69"/>
  <c r="B122" i="46"/>
  <c r="F122" i="46"/>
  <c r="F124" i="74"/>
  <c r="B124" i="74"/>
  <c r="B118" i="81"/>
  <c r="F118" i="81"/>
  <c r="F118" i="99"/>
  <c r="B118" i="99"/>
  <c r="I36" i="25"/>
  <c r="E40" i="75"/>
  <c r="D40" i="75"/>
  <c r="H37" i="90"/>
  <c r="I37" i="90" s="1"/>
  <c r="B117" i="86"/>
  <c r="F117" i="86"/>
  <c r="H124" i="18"/>
  <c r="I124" i="18"/>
  <c r="H116" i="84"/>
  <c r="I116" i="84"/>
  <c r="B144" i="35"/>
  <c r="E144" i="35"/>
  <c r="F144" i="35" s="1"/>
  <c r="G143" i="35"/>
  <c r="H36" i="96"/>
  <c r="I36" i="96" s="1"/>
  <c r="H117" i="80"/>
  <c r="I117" i="80"/>
  <c r="G41" i="62"/>
  <c r="I127" i="28"/>
  <c r="H127" i="28"/>
  <c r="H121" i="53"/>
  <c r="I121" i="53"/>
  <c r="G42" i="54"/>
  <c r="I42" i="54" s="1"/>
  <c r="H39" i="78"/>
  <c r="F126" i="32"/>
  <c r="B126" i="32"/>
  <c r="G127" i="23"/>
  <c r="E128" i="23"/>
  <c r="D128" i="23"/>
  <c r="H123" i="73"/>
  <c r="I123" i="73"/>
  <c r="G45" i="18"/>
  <c r="I117" i="81"/>
  <c r="H117" i="81"/>
  <c r="H126" i="30"/>
  <c r="I126" i="30"/>
  <c r="H117" i="100"/>
  <c r="I117" i="100"/>
  <c r="D48" i="30"/>
  <c r="E48" i="30"/>
  <c r="H123" i="39"/>
  <c r="I123" i="39"/>
  <c r="D48" i="29"/>
  <c r="E48" i="29"/>
  <c r="I116" i="86"/>
  <c r="H116" i="86"/>
  <c r="G37" i="89"/>
  <c r="J124" i="19"/>
  <c r="B37" i="25"/>
  <c r="F37" i="25"/>
  <c r="H37" i="25" s="1"/>
  <c r="B121" i="61"/>
  <c r="F121" i="61"/>
  <c r="I121" i="58"/>
  <c r="H121" i="58"/>
  <c r="I116" i="96"/>
  <c r="H116" i="96"/>
  <c r="H123" i="55"/>
  <c r="I123" i="55"/>
  <c r="B117" i="90"/>
  <c r="F117" i="90"/>
  <c r="H46" i="32"/>
  <c r="I46" i="32" s="1"/>
  <c r="H41" i="62"/>
  <c r="I41" i="62" l="1"/>
  <c r="G38" i="26"/>
  <c r="G40" i="66"/>
  <c r="I40" i="66" s="1"/>
  <c r="B37" i="101"/>
  <c r="F37" i="101"/>
  <c r="H45" i="20"/>
  <c r="G47" i="27"/>
  <c r="I47" i="27" s="1"/>
  <c r="I40" i="13"/>
  <c r="J123" i="44"/>
  <c r="F118" i="101"/>
  <c r="B118" i="101"/>
  <c r="I117" i="101"/>
  <c r="J117" i="101" s="1"/>
  <c r="H117" i="101"/>
  <c r="I118" i="13"/>
  <c r="H118" i="13"/>
  <c r="J127" i="28"/>
  <c r="B119" i="13"/>
  <c r="E119" i="13"/>
  <c r="F119" i="13" s="1"/>
  <c r="J120" i="61"/>
  <c r="E119" i="25"/>
  <c r="F119" i="25" s="1"/>
  <c r="D120" i="25" s="1"/>
  <c r="B120" i="25" s="1"/>
  <c r="J124" i="18"/>
  <c r="J117" i="95"/>
  <c r="J117" i="83"/>
  <c r="J119" i="82"/>
  <c r="J117" i="81"/>
  <c r="I39" i="78"/>
  <c r="J120" i="64"/>
  <c r="G42" i="64"/>
  <c r="I42" i="64" s="1"/>
  <c r="J121" i="60"/>
  <c r="G41" i="63"/>
  <c r="I41" i="63" s="1"/>
  <c r="G42" i="61"/>
  <c r="I42" i="61" s="1"/>
  <c r="G42" i="57"/>
  <c r="I42" i="57" s="1"/>
  <c r="G46" i="34"/>
  <c r="I46" i="34" s="1"/>
  <c r="J125" i="32"/>
  <c r="G46" i="31"/>
  <c r="I46" i="31" s="1"/>
  <c r="J127" i="20"/>
  <c r="D118" i="87"/>
  <c r="E118" i="87"/>
  <c r="G117" i="87"/>
  <c r="G38" i="92"/>
  <c r="I38" i="92" s="1"/>
  <c r="G44" i="73"/>
  <c r="I44" i="73" s="1"/>
  <c r="H38" i="82"/>
  <c r="I38" i="82" s="1"/>
  <c r="I36" i="100"/>
  <c r="H36" i="99"/>
  <c r="I36" i="99" s="1"/>
  <c r="D119" i="95"/>
  <c r="E119" i="95"/>
  <c r="G118" i="95"/>
  <c r="H118" i="25"/>
  <c r="I118" i="25"/>
  <c r="J116" i="87"/>
  <c r="J116" i="91"/>
  <c r="H38" i="26"/>
  <c r="I38" i="26" s="1"/>
  <c r="I58" i="35"/>
  <c r="J116" i="96"/>
  <c r="H38" i="91"/>
  <c r="I38" i="91" s="1"/>
  <c r="B39" i="85"/>
  <c r="F39" i="85"/>
  <c r="H39" i="85" s="1"/>
  <c r="F124" i="43"/>
  <c r="B124" i="43"/>
  <c r="G44" i="41"/>
  <c r="I44" i="41" s="1"/>
  <c r="E40" i="79"/>
  <c r="D40" i="79"/>
  <c r="H38" i="83"/>
  <c r="I38" i="83" s="1"/>
  <c r="E41" i="33"/>
  <c r="F41" i="33" s="1"/>
  <c r="B41" i="33"/>
  <c r="F46" i="3"/>
  <c r="G46" i="3" s="1"/>
  <c r="B46" i="3"/>
  <c r="E43" i="56"/>
  <c r="D43" i="56"/>
  <c r="B47" i="23"/>
  <c r="F47" i="23"/>
  <c r="G47" i="23" s="1"/>
  <c r="G40" i="68"/>
  <c r="I40" i="68" s="1"/>
  <c r="E60" i="35"/>
  <c r="F60" i="35" s="1"/>
  <c r="H59" i="35"/>
  <c r="B60" i="35"/>
  <c r="G59" i="35"/>
  <c r="H42" i="53"/>
  <c r="I42" i="53" s="1"/>
  <c r="G42" i="46"/>
  <c r="I42" i="46" s="1"/>
  <c r="H123" i="42"/>
  <c r="I123" i="42"/>
  <c r="D37" i="95"/>
  <c r="E37" i="95"/>
  <c r="J119" i="65"/>
  <c r="D47" i="34"/>
  <c r="E47" i="34"/>
  <c r="I45" i="20"/>
  <c r="I40" i="33"/>
  <c r="H117" i="97"/>
  <c r="I117" i="97"/>
  <c r="F40" i="77"/>
  <c r="G40" i="77" s="1"/>
  <c r="B40" i="77"/>
  <c r="D45" i="73"/>
  <c r="E45" i="73"/>
  <c r="G42" i="56"/>
  <c r="D43" i="57"/>
  <c r="E43" i="57"/>
  <c r="F45" i="42"/>
  <c r="G45" i="42" s="1"/>
  <c r="B45" i="42"/>
  <c r="E48" i="69"/>
  <c r="D48" i="69"/>
  <c r="G36" i="95"/>
  <c r="H42" i="58"/>
  <c r="D43" i="58"/>
  <c r="E43" i="58"/>
  <c r="J116" i="86"/>
  <c r="D125" i="44"/>
  <c r="E125" i="44"/>
  <c r="G124" i="44"/>
  <c r="D41" i="67"/>
  <c r="E41" i="67"/>
  <c r="E45" i="41"/>
  <c r="D45" i="41"/>
  <c r="H41" i="60"/>
  <c r="I41" i="60" s="1"/>
  <c r="D42" i="60"/>
  <c r="E42" i="60"/>
  <c r="E45" i="74"/>
  <c r="D45" i="74"/>
  <c r="D39" i="83"/>
  <c r="E39" i="83"/>
  <c r="F37" i="97"/>
  <c r="G37" i="97" s="1"/>
  <c r="B37" i="97"/>
  <c r="B118" i="97"/>
  <c r="F118" i="97"/>
  <c r="D39" i="84"/>
  <c r="E39" i="84"/>
  <c r="I42" i="56"/>
  <c r="I42" i="72"/>
  <c r="E49" i="28"/>
  <c r="D49" i="28"/>
  <c r="G118" i="33"/>
  <c r="D119" i="33"/>
  <c r="E41" i="68"/>
  <c r="D41" i="68"/>
  <c r="B43" i="72"/>
  <c r="F43" i="72"/>
  <c r="G43" i="72" s="1"/>
  <c r="E43" i="46"/>
  <c r="D43" i="46"/>
  <c r="G46" i="24"/>
  <c r="I46" i="24" s="1"/>
  <c r="E47" i="24"/>
  <c r="D47" i="24"/>
  <c r="F124" i="42"/>
  <c r="B124" i="42"/>
  <c r="E118" i="26"/>
  <c r="F118" i="26" s="1"/>
  <c r="B118" i="26"/>
  <c r="J122" i="45"/>
  <c r="D41" i="66"/>
  <c r="E41" i="66"/>
  <c r="G40" i="67"/>
  <c r="I40" i="67" s="1"/>
  <c r="E37" i="99"/>
  <c r="D37" i="99"/>
  <c r="H40" i="65"/>
  <c r="E41" i="65"/>
  <c r="G40" i="65"/>
  <c r="D41" i="65"/>
  <c r="E39" i="92"/>
  <c r="D39" i="92"/>
  <c r="J117" i="33"/>
  <c r="H123" i="43"/>
  <c r="I123" i="43"/>
  <c r="F37" i="98"/>
  <c r="H37" i="98" s="1"/>
  <c r="B37" i="98"/>
  <c r="G43" i="45"/>
  <c r="I43" i="45" s="1"/>
  <c r="D44" i="45"/>
  <c r="E44" i="45"/>
  <c r="D47" i="31"/>
  <c r="E47" i="31"/>
  <c r="H44" i="74"/>
  <c r="I44" i="74" s="1"/>
  <c r="H39" i="79"/>
  <c r="I39" i="79" s="1"/>
  <c r="I38" i="81"/>
  <c r="E46" i="20"/>
  <c r="D46" i="20"/>
  <c r="G38" i="84"/>
  <c r="I38" i="84" s="1"/>
  <c r="G48" i="28"/>
  <c r="I48" i="28" s="1"/>
  <c r="D42" i="63"/>
  <c r="E42" i="63"/>
  <c r="H44" i="44"/>
  <c r="I44" i="44" s="1"/>
  <c r="D45" i="44"/>
  <c r="E45" i="44"/>
  <c r="D43" i="53"/>
  <c r="E43" i="53"/>
  <c r="B40" i="76"/>
  <c r="F40" i="76"/>
  <c r="G40" i="76" s="1"/>
  <c r="D48" i="27"/>
  <c r="E48" i="27"/>
  <c r="H47" i="69"/>
  <c r="I47" i="69" s="1"/>
  <c r="F39" i="81"/>
  <c r="G39" i="81" s="1"/>
  <c r="B39" i="81"/>
  <c r="E39" i="82"/>
  <c r="D39" i="82"/>
  <c r="H36" i="95"/>
  <c r="I36" i="95" s="1"/>
  <c r="G42" i="58"/>
  <c r="I117" i="26"/>
  <c r="H117" i="26"/>
  <c r="B43" i="55"/>
  <c r="F43" i="55"/>
  <c r="H43" i="55" s="1"/>
  <c r="D48" i="71"/>
  <c r="E48" i="71"/>
  <c r="D47" i="19"/>
  <c r="E47" i="19"/>
  <c r="I42" i="55"/>
  <c r="F45" i="43"/>
  <c r="B45" i="43"/>
  <c r="D127" i="31"/>
  <c r="E127" i="31"/>
  <c r="G126" i="31"/>
  <c r="J117" i="99"/>
  <c r="G47" i="71"/>
  <c r="I47" i="71" s="1"/>
  <c r="E39" i="26"/>
  <c r="F39" i="26" s="1"/>
  <c r="B39" i="26"/>
  <c r="H48" i="70"/>
  <c r="I48" i="70" s="1"/>
  <c r="D49" i="70"/>
  <c r="E49" i="70"/>
  <c r="D39" i="91"/>
  <c r="E39" i="91"/>
  <c r="D43" i="61"/>
  <c r="E43" i="61"/>
  <c r="H42" i="59"/>
  <c r="I42" i="59" s="1"/>
  <c r="E43" i="59"/>
  <c r="D43" i="59"/>
  <c r="J126" i="30"/>
  <c r="H45" i="17"/>
  <c r="I45" i="17" s="1"/>
  <c r="D46" i="17"/>
  <c r="E46" i="17"/>
  <c r="F39" i="86"/>
  <c r="G39" i="86" s="1"/>
  <c r="B39" i="86"/>
  <c r="E43" i="64"/>
  <c r="D43" i="64"/>
  <c r="G46" i="19"/>
  <c r="I46" i="19" s="1"/>
  <c r="J125" i="31"/>
  <c r="B39" i="80"/>
  <c r="F39" i="80"/>
  <c r="H39" i="80" s="1"/>
  <c r="J121" i="58"/>
  <c r="J117" i="100"/>
  <c r="J126" i="27"/>
  <c r="J124" i="21"/>
  <c r="J116" i="89"/>
  <c r="E131" i="70"/>
  <c r="D131" i="70"/>
  <c r="G130" i="70"/>
  <c r="E123" i="60"/>
  <c r="D123" i="60"/>
  <c r="G122" i="60"/>
  <c r="J123" i="73"/>
  <c r="J116" i="84"/>
  <c r="J124" i="22"/>
  <c r="J123" i="41"/>
  <c r="D129" i="17"/>
  <c r="G128" i="17"/>
  <c r="E129" i="17"/>
  <c r="J127" i="17"/>
  <c r="J129" i="70"/>
  <c r="J121" i="54"/>
  <c r="B48" i="29"/>
  <c r="F48" i="29"/>
  <c r="G48" i="29" s="1"/>
  <c r="J123" i="39"/>
  <c r="B128" i="23"/>
  <c r="F128" i="23"/>
  <c r="D128" i="69"/>
  <c r="G127" i="69"/>
  <c r="E128" i="69"/>
  <c r="G118" i="80"/>
  <c r="D119" i="80"/>
  <c r="E119" i="80"/>
  <c r="G125" i="18"/>
  <c r="D126" i="18"/>
  <c r="E126" i="18"/>
  <c r="H122" i="67"/>
  <c r="I122" i="67"/>
  <c r="J121" i="46"/>
  <c r="G119" i="76"/>
  <c r="D120" i="76"/>
  <c r="E120" i="76"/>
  <c r="J125" i="71"/>
  <c r="B46" i="21"/>
  <c r="F46" i="21"/>
  <c r="J119" i="68"/>
  <c r="F126" i="34"/>
  <c r="B126" i="34"/>
  <c r="G121" i="75"/>
  <c r="D122" i="75"/>
  <c r="E122" i="75"/>
  <c r="J116" i="92"/>
  <c r="G122" i="72"/>
  <c r="D123" i="72"/>
  <c r="E123" i="72"/>
  <c r="D125" i="39"/>
  <c r="G124" i="39"/>
  <c r="E125" i="39"/>
  <c r="E119" i="100"/>
  <c r="G118" i="100"/>
  <c r="D119" i="100"/>
  <c r="F46" i="18"/>
  <c r="G46" i="18" s="1"/>
  <c r="B46" i="18"/>
  <c r="D129" i="28"/>
  <c r="G128" i="28"/>
  <c r="E129" i="28"/>
  <c r="D125" i="74"/>
  <c r="G124" i="74"/>
  <c r="E125" i="74"/>
  <c r="B121" i="78"/>
  <c r="F121" i="78"/>
  <c r="B38" i="87"/>
  <c r="F38" i="87"/>
  <c r="H38" i="87" s="1"/>
  <c r="F121" i="66"/>
  <c r="B121" i="66"/>
  <c r="I125" i="34"/>
  <c r="H125" i="34"/>
  <c r="B126" i="19"/>
  <c r="F126" i="19"/>
  <c r="B41" i="13"/>
  <c r="F41" i="13"/>
  <c r="H41" i="13" s="1"/>
  <c r="D118" i="91"/>
  <c r="G117" i="91"/>
  <c r="E118" i="91"/>
  <c r="D125" i="73"/>
  <c r="G124" i="73"/>
  <c r="E125" i="73"/>
  <c r="D124" i="62"/>
  <c r="G123" i="62"/>
  <c r="E124" i="62"/>
  <c r="D122" i="61"/>
  <c r="G121" i="61"/>
  <c r="E122" i="61"/>
  <c r="G126" i="32"/>
  <c r="D127" i="32"/>
  <c r="E127" i="32"/>
  <c r="D118" i="90"/>
  <c r="G117" i="90"/>
  <c r="E118" i="90"/>
  <c r="H127" i="23"/>
  <c r="I127" i="23"/>
  <c r="I37" i="89"/>
  <c r="J123" i="74"/>
  <c r="D126" i="3"/>
  <c r="G125" i="3"/>
  <c r="E126" i="3"/>
  <c r="J119" i="85"/>
  <c r="D118" i="89"/>
  <c r="G117" i="89"/>
  <c r="E118" i="89"/>
  <c r="J121" i="72"/>
  <c r="H125" i="19"/>
  <c r="I125" i="19"/>
  <c r="G125" i="22"/>
  <c r="D126" i="22"/>
  <c r="E126" i="22"/>
  <c r="J120" i="59"/>
  <c r="D123" i="57"/>
  <c r="G122" i="57"/>
  <c r="E123" i="57"/>
  <c r="J116" i="90"/>
  <c r="G127" i="30"/>
  <c r="D128" i="30"/>
  <c r="E128" i="30"/>
  <c r="G122" i="53"/>
  <c r="D123" i="53"/>
  <c r="E123" i="53"/>
  <c r="F48" i="30"/>
  <c r="G48" i="30" s="1"/>
  <c r="B48" i="30"/>
  <c r="G122" i="46"/>
  <c r="D123" i="46"/>
  <c r="E123" i="46"/>
  <c r="B37" i="96"/>
  <c r="F37" i="96"/>
  <c r="G37" i="96" s="1"/>
  <c r="D127" i="24"/>
  <c r="G126" i="24"/>
  <c r="E127" i="24"/>
  <c r="B37" i="100"/>
  <c r="F37" i="100"/>
  <c r="H37" i="100" s="1"/>
  <c r="H120" i="66"/>
  <c r="I120" i="66"/>
  <c r="B47" i="32"/>
  <c r="F47" i="32"/>
  <c r="D122" i="64"/>
  <c r="G121" i="64"/>
  <c r="E122" i="64"/>
  <c r="G120" i="65"/>
  <c r="D121" i="65"/>
  <c r="E121" i="65"/>
  <c r="G122" i="58"/>
  <c r="D123" i="58"/>
  <c r="E123" i="58"/>
  <c r="D38" i="25"/>
  <c r="J121" i="53"/>
  <c r="H143" i="35"/>
  <c r="I143" i="35"/>
  <c r="F40" i="75"/>
  <c r="G40" i="75" s="1"/>
  <c r="B40" i="75"/>
  <c r="G118" i="99"/>
  <c r="D119" i="99"/>
  <c r="E119" i="99"/>
  <c r="B43" i="54"/>
  <c r="F43" i="54"/>
  <c r="H43" i="54" s="1"/>
  <c r="J124" i="3"/>
  <c r="G127" i="27"/>
  <c r="D128" i="27"/>
  <c r="E128" i="27"/>
  <c r="J126" i="69"/>
  <c r="J118" i="76"/>
  <c r="J118" i="79"/>
  <c r="J122" i="62"/>
  <c r="I45" i="18"/>
  <c r="D118" i="88"/>
  <c r="G117" i="88"/>
  <c r="E118" i="88"/>
  <c r="H121" i="63"/>
  <c r="I121" i="63"/>
  <c r="J116" i="98"/>
  <c r="D122" i="59"/>
  <c r="G121" i="59"/>
  <c r="E122" i="59"/>
  <c r="J116" i="88"/>
  <c r="J121" i="57"/>
  <c r="G37" i="25"/>
  <c r="I37" i="25" s="1"/>
  <c r="E145" i="35"/>
  <c r="F145" i="35" s="1"/>
  <c r="G144" i="35"/>
  <c r="B145" i="35"/>
  <c r="D119" i="81"/>
  <c r="G118" i="81"/>
  <c r="E119" i="81"/>
  <c r="B39" i="88"/>
  <c r="F39" i="88"/>
  <c r="B46" i="22"/>
  <c r="F46" i="22"/>
  <c r="G46" i="22" s="1"/>
  <c r="D126" i="21"/>
  <c r="G125" i="21"/>
  <c r="E126" i="21"/>
  <c r="G122" i="56"/>
  <c r="D123" i="56"/>
  <c r="E123" i="56"/>
  <c r="G122" i="54"/>
  <c r="D123" i="54"/>
  <c r="E123" i="54"/>
  <c r="D120" i="77"/>
  <c r="G119" i="77"/>
  <c r="E120" i="77"/>
  <c r="D125" i="55"/>
  <c r="E125" i="55"/>
  <c r="G124" i="55"/>
  <c r="J123" i="55"/>
  <c r="J117" i="80"/>
  <c r="G117" i="86"/>
  <c r="D118" i="86"/>
  <c r="E118" i="86"/>
  <c r="D118" i="84"/>
  <c r="G117" i="84"/>
  <c r="E118" i="84"/>
  <c r="J121" i="56"/>
  <c r="J125" i="24"/>
  <c r="D120" i="79"/>
  <c r="G119" i="79"/>
  <c r="E120" i="79"/>
  <c r="G118" i="83"/>
  <c r="D119" i="83"/>
  <c r="E119" i="83"/>
  <c r="G120" i="82"/>
  <c r="D121" i="82"/>
  <c r="E121" i="82"/>
  <c r="B42" i="62"/>
  <c r="F42" i="62"/>
  <c r="G42" i="62" s="1"/>
  <c r="D118" i="98"/>
  <c r="G117" i="98"/>
  <c r="E118" i="98"/>
  <c r="B130" i="29"/>
  <c r="F130" i="29"/>
  <c r="J118" i="77"/>
  <c r="F122" i="63"/>
  <c r="B122" i="63"/>
  <c r="B38" i="90"/>
  <c r="F38" i="90"/>
  <c r="G38" i="90" s="1"/>
  <c r="D125" i="41"/>
  <c r="G124" i="41"/>
  <c r="E125" i="41"/>
  <c r="F123" i="67"/>
  <c r="B123" i="67"/>
  <c r="G120" i="85"/>
  <c r="D121" i="85"/>
  <c r="E121" i="85"/>
  <c r="H120" i="78"/>
  <c r="I120" i="78"/>
  <c r="J120" i="78" s="1"/>
  <c r="G126" i="71"/>
  <c r="D127" i="71"/>
  <c r="E127" i="71"/>
  <c r="F45" i="39"/>
  <c r="G45" i="39" s="1"/>
  <c r="B45" i="39"/>
  <c r="G120" i="68"/>
  <c r="D121" i="68"/>
  <c r="E121" i="68"/>
  <c r="G123" i="45"/>
  <c r="D124" i="45"/>
  <c r="E124" i="45"/>
  <c r="G128" i="20"/>
  <c r="D129" i="20"/>
  <c r="E129" i="20"/>
  <c r="H129" i="29"/>
  <c r="I129" i="29"/>
  <c r="F40" i="78"/>
  <c r="H40" i="78" s="1"/>
  <c r="B40" i="78"/>
  <c r="G117" i="96"/>
  <c r="D118" i="96"/>
  <c r="E118" i="96"/>
  <c r="F38" i="89"/>
  <c r="B38" i="89"/>
  <c r="D118" i="92"/>
  <c r="G117" i="92"/>
  <c r="E118" i="92"/>
  <c r="G119" i="25" l="1"/>
  <c r="D38" i="101"/>
  <c r="E38" i="101"/>
  <c r="I59" i="35"/>
  <c r="H37" i="101"/>
  <c r="G37" i="101"/>
  <c r="D119" i="101"/>
  <c r="E119" i="101"/>
  <c r="G118" i="101"/>
  <c r="I40" i="65"/>
  <c r="J121" i="63"/>
  <c r="G119" i="13"/>
  <c r="D120" i="13"/>
  <c r="J118" i="13"/>
  <c r="J118" i="25"/>
  <c r="H38" i="90"/>
  <c r="I38" i="90" s="1"/>
  <c r="H40" i="76"/>
  <c r="I40" i="76" s="1"/>
  <c r="H43" i="72"/>
  <c r="I43" i="72" s="1"/>
  <c r="H42" i="62"/>
  <c r="I42" i="58"/>
  <c r="B119" i="95"/>
  <c r="F119" i="95"/>
  <c r="I119" i="25"/>
  <c r="H119" i="25"/>
  <c r="G40" i="78"/>
  <c r="I40" i="78" s="1"/>
  <c r="G38" i="87"/>
  <c r="I38" i="87" s="1"/>
  <c r="H117" i="87"/>
  <c r="I117" i="87"/>
  <c r="H46" i="3"/>
  <c r="I46" i="3" s="1"/>
  <c r="G39" i="85"/>
  <c r="I39" i="85" s="1"/>
  <c r="H118" i="95"/>
  <c r="I118" i="95"/>
  <c r="G39" i="80"/>
  <c r="I39" i="80" s="1"/>
  <c r="J117" i="26"/>
  <c r="E120" i="25"/>
  <c r="F120" i="25" s="1"/>
  <c r="B118" i="87"/>
  <c r="F118" i="87"/>
  <c r="D119" i="26"/>
  <c r="G118" i="26"/>
  <c r="G43" i="54"/>
  <c r="I43" i="54" s="1"/>
  <c r="H39" i="86"/>
  <c r="I39" i="86" s="1"/>
  <c r="F39" i="82"/>
  <c r="G39" i="82" s="1"/>
  <c r="B39" i="82"/>
  <c r="H39" i="81"/>
  <c r="I39" i="81" s="1"/>
  <c r="E40" i="81"/>
  <c r="D40" i="81"/>
  <c r="B41" i="65"/>
  <c r="F41" i="65"/>
  <c r="F37" i="99"/>
  <c r="H37" i="99" s="1"/>
  <c r="B37" i="99"/>
  <c r="B41" i="66"/>
  <c r="F41" i="66"/>
  <c r="H41" i="66" s="1"/>
  <c r="B47" i="24"/>
  <c r="F47" i="24"/>
  <c r="H47" i="24" s="1"/>
  <c r="I118" i="33"/>
  <c r="H118" i="33"/>
  <c r="F43" i="58"/>
  <c r="B43" i="58"/>
  <c r="E48" i="23"/>
  <c r="D48" i="23"/>
  <c r="H41" i="33"/>
  <c r="D42" i="33"/>
  <c r="B43" i="53"/>
  <c r="F43" i="53"/>
  <c r="G43" i="53" s="1"/>
  <c r="F46" i="20"/>
  <c r="B46" i="20"/>
  <c r="B44" i="45"/>
  <c r="F44" i="45"/>
  <c r="H44" i="45" s="1"/>
  <c r="D38" i="98"/>
  <c r="E38" i="98"/>
  <c r="B41" i="68"/>
  <c r="F41" i="68"/>
  <c r="F49" i="28"/>
  <c r="G49" i="28" s="1"/>
  <c r="B49" i="28"/>
  <c r="F39" i="83"/>
  <c r="B39" i="83"/>
  <c r="B42" i="60"/>
  <c r="F42" i="60"/>
  <c r="G42" i="60" s="1"/>
  <c r="F125" i="44"/>
  <c r="B125" i="44"/>
  <c r="D46" i="42"/>
  <c r="E46" i="42"/>
  <c r="F47" i="34"/>
  <c r="H47" i="34" s="1"/>
  <c r="B47" i="34"/>
  <c r="F43" i="56"/>
  <c r="G43" i="56" s="1"/>
  <c r="B43" i="56"/>
  <c r="B40" i="79"/>
  <c r="F40" i="79"/>
  <c r="G40" i="79" s="1"/>
  <c r="G124" i="43"/>
  <c r="E125" i="43"/>
  <c r="D125" i="43"/>
  <c r="E41" i="76"/>
  <c r="D41" i="76"/>
  <c r="B42" i="63"/>
  <c r="F42" i="63"/>
  <c r="H42" i="63" s="1"/>
  <c r="B39" i="92"/>
  <c r="F39" i="92"/>
  <c r="B39" i="84"/>
  <c r="F39" i="84"/>
  <c r="B45" i="74"/>
  <c r="F45" i="74"/>
  <c r="F41" i="67"/>
  <c r="B41" i="67"/>
  <c r="B45" i="73"/>
  <c r="F45" i="73"/>
  <c r="G45" i="73" s="1"/>
  <c r="E41" i="77"/>
  <c r="D41" i="77"/>
  <c r="F37" i="95"/>
  <c r="G37" i="95" s="1"/>
  <c r="B37" i="95"/>
  <c r="B61" i="35"/>
  <c r="H60" i="35"/>
  <c r="E61" i="35"/>
  <c r="F61" i="35" s="1"/>
  <c r="G60" i="35"/>
  <c r="G41" i="33"/>
  <c r="H37" i="96"/>
  <c r="I37" i="96" s="1"/>
  <c r="H48" i="30"/>
  <c r="I48" i="30" s="1"/>
  <c r="F48" i="27"/>
  <c r="B48" i="27"/>
  <c r="B45" i="44"/>
  <c r="F45" i="44"/>
  <c r="G45" i="44" s="1"/>
  <c r="B47" i="31"/>
  <c r="F47" i="31"/>
  <c r="G47" i="31" s="1"/>
  <c r="G37" i="98"/>
  <c r="I37" i="98" s="1"/>
  <c r="J123" i="43"/>
  <c r="E125" i="42"/>
  <c r="D125" i="42"/>
  <c r="G124" i="42"/>
  <c r="B43" i="46"/>
  <c r="F43" i="46"/>
  <c r="E44" i="72"/>
  <c r="D44" i="72"/>
  <c r="E119" i="33"/>
  <c r="F119" i="33" s="1"/>
  <c r="B119" i="33"/>
  <c r="G118" i="97"/>
  <c r="E119" i="97"/>
  <c r="D119" i="97"/>
  <c r="H37" i="97"/>
  <c r="I37" i="97" s="1"/>
  <c r="D38" i="97"/>
  <c r="E38" i="97"/>
  <c r="B45" i="41"/>
  <c r="F45" i="41"/>
  <c r="I124" i="44"/>
  <c r="H124" i="44"/>
  <c r="B48" i="69"/>
  <c r="F48" i="69"/>
  <c r="G48" i="69" s="1"/>
  <c r="H45" i="42"/>
  <c r="I45" i="42" s="1"/>
  <c r="B43" i="57"/>
  <c r="F43" i="57"/>
  <c r="H40" i="77"/>
  <c r="I40" i="77" s="1"/>
  <c r="J117" i="97"/>
  <c r="J123" i="42"/>
  <c r="H47" i="23"/>
  <c r="I47" i="23" s="1"/>
  <c r="D47" i="3"/>
  <c r="E47" i="3"/>
  <c r="E40" i="85"/>
  <c r="D40" i="85"/>
  <c r="D40" i="26"/>
  <c r="G39" i="26"/>
  <c r="H39" i="26"/>
  <c r="B43" i="59"/>
  <c r="F43" i="59"/>
  <c r="H43" i="59" s="1"/>
  <c r="F39" i="91"/>
  <c r="G39" i="91" s="1"/>
  <c r="B39" i="91"/>
  <c r="F127" i="31"/>
  <c r="B127" i="31"/>
  <c r="H45" i="43"/>
  <c r="D46" i="43"/>
  <c r="E46" i="43"/>
  <c r="B48" i="71"/>
  <c r="F48" i="71"/>
  <c r="G43" i="55"/>
  <c r="I43" i="55" s="1"/>
  <c r="D44" i="55"/>
  <c r="E44" i="55"/>
  <c r="D40" i="80"/>
  <c r="E40" i="80"/>
  <c r="C55" i="17"/>
  <c r="F46" i="17"/>
  <c r="B46" i="17"/>
  <c r="F47" i="19"/>
  <c r="G47" i="19" s="1"/>
  <c r="B47" i="19"/>
  <c r="B43" i="64"/>
  <c r="F43" i="64"/>
  <c r="E40" i="86"/>
  <c r="D40" i="86"/>
  <c r="F43" i="61"/>
  <c r="G43" i="61" s="1"/>
  <c r="B43" i="61"/>
  <c r="B49" i="70"/>
  <c r="F49" i="70"/>
  <c r="H126" i="31"/>
  <c r="I126" i="31"/>
  <c r="G45" i="43"/>
  <c r="H130" i="70"/>
  <c r="I130" i="70"/>
  <c r="J130" i="70" s="1"/>
  <c r="B131" i="70"/>
  <c r="F131" i="70"/>
  <c r="H128" i="17"/>
  <c r="I128" i="17"/>
  <c r="J128" i="17" s="1"/>
  <c r="B129" i="17"/>
  <c r="F129" i="17"/>
  <c r="J122" i="67"/>
  <c r="I122" i="60"/>
  <c r="H122" i="60"/>
  <c r="J143" i="35"/>
  <c r="B123" i="60"/>
  <c r="F123" i="60"/>
  <c r="D39" i="89"/>
  <c r="E39" i="89"/>
  <c r="J129" i="29"/>
  <c r="F127" i="71"/>
  <c r="B127" i="71"/>
  <c r="B121" i="82"/>
  <c r="F121" i="82"/>
  <c r="B120" i="79"/>
  <c r="F120" i="79"/>
  <c r="B118" i="84"/>
  <c r="F118" i="84"/>
  <c r="I144" i="35"/>
  <c r="H144" i="35"/>
  <c r="B118" i="88"/>
  <c r="F118" i="88"/>
  <c r="H122" i="58"/>
  <c r="I122" i="58"/>
  <c r="F123" i="46"/>
  <c r="B123" i="46"/>
  <c r="J125" i="19"/>
  <c r="H117" i="89"/>
  <c r="I117" i="89"/>
  <c r="F126" i="3"/>
  <c r="B126" i="3"/>
  <c r="F125" i="74"/>
  <c r="B125" i="74"/>
  <c r="B119" i="100"/>
  <c r="F119" i="100"/>
  <c r="H122" i="72"/>
  <c r="I122" i="72"/>
  <c r="J122" i="72" s="1"/>
  <c r="H121" i="75"/>
  <c r="I121" i="75"/>
  <c r="J121" i="75" s="1"/>
  <c r="E47" i="21"/>
  <c r="D47" i="21"/>
  <c r="F121" i="68"/>
  <c r="B121" i="68"/>
  <c r="I126" i="71"/>
  <c r="H126" i="71"/>
  <c r="D131" i="29"/>
  <c r="G130" i="29"/>
  <c r="E131" i="29"/>
  <c r="I42" i="62"/>
  <c r="H120" i="82"/>
  <c r="I120" i="82"/>
  <c r="B125" i="55"/>
  <c r="F125" i="55"/>
  <c r="D40" i="88"/>
  <c r="E40" i="88"/>
  <c r="B146" i="35"/>
  <c r="G145" i="35"/>
  <c r="E146" i="35"/>
  <c r="F146" i="35" s="1"/>
  <c r="H121" i="59"/>
  <c r="I121" i="59"/>
  <c r="F119" i="99"/>
  <c r="B119" i="99"/>
  <c r="D48" i="32"/>
  <c r="E48" i="32"/>
  <c r="H126" i="24"/>
  <c r="I126" i="24"/>
  <c r="H122" i="46"/>
  <c r="I122" i="46"/>
  <c r="F118" i="89"/>
  <c r="B118" i="89"/>
  <c r="B127" i="32"/>
  <c r="F127" i="32"/>
  <c r="H117" i="91"/>
  <c r="I117" i="91"/>
  <c r="G121" i="78"/>
  <c r="D122" i="78"/>
  <c r="E122" i="78"/>
  <c r="H118" i="100"/>
  <c r="I118" i="100"/>
  <c r="B119" i="80"/>
  <c r="F119" i="80"/>
  <c r="D49" i="29"/>
  <c r="E49" i="29"/>
  <c r="F118" i="96"/>
  <c r="B118" i="96"/>
  <c r="H120" i="68"/>
  <c r="I120" i="68"/>
  <c r="D43" i="62"/>
  <c r="E43" i="62"/>
  <c r="F123" i="56"/>
  <c r="B123" i="56"/>
  <c r="H39" i="88"/>
  <c r="F122" i="59"/>
  <c r="B122" i="59"/>
  <c r="H118" i="99"/>
  <c r="I118" i="99"/>
  <c r="B121" i="65"/>
  <c r="F121" i="65"/>
  <c r="H47" i="32"/>
  <c r="D38" i="100"/>
  <c r="E38" i="100"/>
  <c r="F127" i="24"/>
  <c r="B127" i="24"/>
  <c r="H122" i="57"/>
  <c r="I122" i="57"/>
  <c r="H126" i="32"/>
  <c r="I126" i="32"/>
  <c r="B118" i="91"/>
  <c r="F118" i="91"/>
  <c r="J125" i="34"/>
  <c r="E122" i="66"/>
  <c r="G121" i="66"/>
  <c r="D122" i="66"/>
  <c r="H128" i="28"/>
  <c r="I128" i="28"/>
  <c r="G126" i="34"/>
  <c r="D127" i="34"/>
  <c r="E127" i="34"/>
  <c r="H46" i="21"/>
  <c r="H118" i="80"/>
  <c r="I118" i="80"/>
  <c r="D129" i="23"/>
  <c r="E129" i="23"/>
  <c r="G128" i="23"/>
  <c r="I117" i="92"/>
  <c r="H117" i="92"/>
  <c r="I117" i="96"/>
  <c r="H117" i="96"/>
  <c r="F129" i="20"/>
  <c r="B129" i="20"/>
  <c r="B121" i="85"/>
  <c r="F121" i="85"/>
  <c r="D39" i="90"/>
  <c r="E39" i="90"/>
  <c r="H122" i="56"/>
  <c r="I122" i="56"/>
  <c r="H125" i="21"/>
  <c r="I125" i="21"/>
  <c r="G39" i="88"/>
  <c r="H118" i="81"/>
  <c r="I118" i="81"/>
  <c r="H120" i="65"/>
  <c r="I120" i="65"/>
  <c r="G47" i="32"/>
  <c r="G37" i="100"/>
  <c r="I37" i="100" s="1"/>
  <c r="F123" i="53"/>
  <c r="B123" i="53"/>
  <c r="B123" i="57"/>
  <c r="F123" i="57"/>
  <c r="J127" i="23"/>
  <c r="I123" i="62"/>
  <c r="H123" i="62"/>
  <c r="D42" i="13"/>
  <c r="E42" i="13" s="1"/>
  <c r="F129" i="28"/>
  <c r="B129" i="28"/>
  <c r="I120" i="85"/>
  <c r="H120" i="85"/>
  <c r="B119" i="83"/>
  <c r="F119" i="83"/>
  <c r="B126" i="21"/>
  <c r="F126" i="21"/>
  <c r="B119" i="81"/>
  <c r="F119" i="81"/>
  <c r="I122" i="53"/>
  <c r="H122" i="53"/>
  <c r="I121" i="61"/>
  <c r="H121" i="61"/>
  <c r="F124" i="62"/>
  <c r="B124" i="62"/>
  <c r="I124" i="39"/>
  <c r="H124" i="39"/>
  <c r="B120" i="76"/>
  <c r="F120" i="76"/>
  <c r="I127" i="69"/>
  <c r="H127" i="69"/>
  <c r="H128" i="20"/>
  <c r="I128" i="20"/>
  <c r="H38" i="89"/>
  <c r="D46" i="39"/>
  <c r="E46" i="39"/>
  <c r="F125" i="41"/>
  <c r="B125" i="41"/>
  <c r="H118" i="83"/>
  <c r="I118" i="83"/>
  <c r="F123" i="54"/>
  <c r="B123" i="54"/>
  <c r="D44" i="54"/>
  <c r="E44" i="54"/>
  <c r="D41" i="75"/>
  <c r="E41" i="75"/>
  <c r="B38" i="25"/>
  <c r="H121" i="64"/>
  <c r="I121" i="64"/>
  <c r="B122" i="61"/>
  <c r="F122" i="61"/>
  <c r="G41" i="13"/>
  <c r="I41" i="13" s="1"/>
  <c r="H46" i="18"/>
  <c r="I46" i="18" s="1"/>
  <c r="B125" i="39"/>
  <c r="F125" i="39"/>
  <c r="H119" i="76"/>
  <c r="I119" i="76"/>
  <c r="F126" i="18"/>
  <c r="B126" i="18"/>
  <c r="B128" i="69"/>
  <c r="F128" i="69"/>
  <c r="F124" i="45"/>
  <c r="B124" i="45"/>
  <c r="H45" i="39"/>
  <c r="I45" i="39" s="1"/>
  <c r="G123" i="67"/>
  <c r="E124" i="67"/>
  <c r="D124" i="67"/>
  <c r="H117" i="98"/>
  <c r="I117" i="98"/>
  <c r="F118" i="86"/>
  <c r="B118" i="86"/>
  <c r="I119" i="77"/>
  <c r="H119" i="77"/>
  <c r="H122" i="54"/>
  <c r="I122" i="54"/>
  <c r="E47" i="22"/>
  <c r="D47" i="22"/>
  <c r="F128" i="27"/>
  <c r="B128" i="27"/>
  <c r="H40" i="75"/>
  <c r="I40" i="75" s="1"/>
  <c r="E38" i="25"/>
  <c r="F38" i="25" s="1"/>
  <c r="F122" i="64"/>
  <c r="B122" i="64"/>
  <c r="D49" i="30"/>
  <c r="E49" i="30"/>
  <c r="B128" i="30"/>
  <c r="F128" i="30"/>
  <c r="B126" i="22"/>
  <c r="F126" i="22"/>
  <c r="H117" i="90"/>
  <c r="I117" i="90"/>
  <c r="I124" i="73"/>
  <c r="H124" i="73"/>
  <c r="E39" i="87"/>
  <c r="D39" i="87"/>
  <c r="I125" i="18"/>
  <c r="H125" i="18"/>
  <c r="F118" i="92"/>
  <c r="B118" i="92"/>
  <c r="H124" i="41"/>
  <c r="I124" i="41"/>
  <c r="G38" i="89"/>
  <c r="E41" i="78"/>
  <c r="D41" i="78"/>
  <c r="I123" i="45"/>
  <c r="H123" i="45"/>
  <c r="E123" i="63"/>
  <c r="D123" i="63"/>
  <c r="G122" i="63"/>
  <c r="F118" i="98"/>
  <c r="B118" i="98"/>
  <c r="H119" i="79"/>
  <c r="I119" i="79"/>
  <c r="H117" i="84"/>
  <c r="I117" i="84"/>
  <c r="H117" i="86"/>
  <c r="I117" i="86"/>
  <c r="I124" i="55"/>
  <c r="H124" i="55"/>
  <c r="F120" i="77"/>
  <c r="B120" i="77"/>
  <c r="H46" i="22"/>
  <c r="I46" i="22" s="1"/>
  <c r="I117" i="88"/>
  <c r="H117" i="88"/>
  <c r="H127" i="27"/>
  <c r="I127" i="27"/>
  <c r="B123" i="58"/>
  <c r="F123" i="58"/>
  <c r="J120" i="66"/>
  <c r="E38" i="96"/>
  <c r="D38" i="96"/>
  <c r="I127" i="30"/>
  <c r="H127" i="30"/>
  <c r="H125" i="22"/>
  <c r="I125" i="22"/>
  <c r="H125" i="3"/>
  <c r="I125" i="3"/>
  <c r="F118" i="90"/>
  <c r="B118" i="90"/>
  <c r="F125" i="73"/>
  <c r="B125" i="73"/>
  <c r="D127" i="19"/>
  <c r="G126" i="19"/>
  <c r="E127" i="19"/>
  <c r="H124" i="74"/>
  <c r="I124" i="74"/>
  <c r="D47" i="18"/>
  <c r="E47" i="18"/>
  <c r="B123" i="72"/>
  <c r="F123" i="72"/>
  <c r="F122" i="75"/>
  <c r="B122" i="75"/>
  <c r="G46" i="21"/>
  <c r="H48" i="29"/>
  <c r="I48" i="29" s="1"/>
  <c r="I37" i="101" l="1"/>
  <c r="B38" i="101"/>
  <c r="F38" i="101"/>
  <c r="H38" i="101" s="1"/>
  <c r="G38" i="101"/>
  <c r="I118" i="101"/>
  <c r="H118" i="101"/>
  <c r="B119" i="101"/>
  <c r="F119" i="101"/>
  <c r="G47" i="34"/>
  <c r="I47" i="34" s="1"/>
  <c r="J124" i="55"/>
  <c r="J125" i="21"/>
  <c r="J126" i="24"/>
  <c r="E120" i="13"/>
  <c r="F120" i="13" s="1"/>
  <c r="B120" i="13"/>
  <c r="J118" i="95"/>
  <c r="I119" i="13"/>
  <c r="J119" i="13" s="1"/>
  <c r="H119" i="13"/>
  <c r="J119" i="25"/>
  <c r="J118" i="83"/>
  <c r="H39" i="82"/>
  <c r="I39" i="82" s="1"/>
  <c r="J122" i="60"/>
  <c r="J123" i="62"/>
  <c r="J121" i="61"/>
  <c r="J121" i="59"/>
  <c r="H43" i="56"/>
  <c r="I43" i="56" s="1"/>
  <c r="J122" i="46"/>
  <c r="J126" i="32"/>
  <c r="J128" i="28"/>
  <c r="H49" i="28"/>
  <c r="I49" i="28" s="1"/>
  <c r="J128" i="20"/>
  <c r="H43" i="61"/>
  <c r="I43" i="61" s="1"/>
  <c r="H48" i="69"/>
  <c r="I48" i="69" s="1"/>
  <c r="H37" i="95"/>
  <c r="I37" i="95" s="1"/>
  <c r="H45" i="73"/>
  <c r="I45" i="73" s="1"/>
  <c r="D120" i="95"/>
  <c r="E120" i="95"/>
  <c r="G119" i="95"/>
  <c r="H45" i="44"/>
  <c r="I45" i="44" s="1"/>
  <c r="D121" i="25"/>
  <c r="G120" i="25"/>
  <c r="J117" i="87"/>
  <c r="D119" i="87"/>
  <c r="E119" i="87"/>
  <c r="G118" i="87"/>
  <c r="I39" i="26"/>
  <c r="H47" i="31"/>
  <c r="E44" i="57"/>
  <c r="D44" i="57"/>
  <c r="E46" i="41"/>
  <c r="D46" i="41"/>
  <c r="H124" i="42"/>
  <c r="I124" i="42"/>
  <c r="D49" i="27"/>
  <c r="E49" i="27"/>
  <c r="B41" i="77"/>
  <c r="F41" i="77"/>
  <c r="H41" i="77" s="1"/>
  <c r="H45" i="74"/>
  <c r="E46" i="74"/>
  <c r="D46" i="74"/>
  <c r="E40" i="84"/>
  <c r="D40" i="84"/>
  <c r="D40" i="92"/>
  <c r="E40" i="92"/>
  <c r="B125" i="43"/>
  <c r="F125" i="43"/>
  <c r="F46" i="42"/>
  <c r="B46" i="42"/>
  <c r="G41" i="68"/>
  <c r="D42" i="68"/>
  <c r="E42" i="68"/>
  <c r="E47" i="20"/>
  <c r="D47" i="20"/>
  <c r="E42" i="33"/>
  <c r="F42" i="33" s="1"/>
  <c r="G42" i="33" s="1"/>
  <c r="B42" i="33"/>
  <c r="E44" i="58"/>
  <c r="D44" i="58"/>
  <c r="F40" i="81"/>
  <c r="G40" i="81" s="1"/>
  <c r="B40" i="81"/>
  <c r="H43" i="57"/>
  <c r="J124" i="44"/>
  <c r="B119" i="97"/>
  <c r="F119" i="97"/>
  <c r="G119" i="33"/>
  <c r="D120" i="33"/>
  <c r="E120" i="33" s="1"/>
  <c r="G43" i="46"/>
  <c r="D44" i="46"/>
  <c r="E44" i="46"/>
  <c r="B125" i="42"/>
  <c r="F125" i="42"/>
  <c r="I47" i="31"/>
  <c r="G61" i="35"/>
  <c r="B62" i="35"/>
  <c r="E62" i="35"/>
  <c r="F62" i="35" s="1"/>
  <c r="H61" i="35"/>
  <c r="D42" i="67"/>
  <c r="E42" i="67"/>
  <c r="F41" i="76"/>
  <c r="H41" i="76" s="1"/>
  <c r="B41" i="76"/>
  <c r="E41" i="79"/>
  <c r="D41" i="79"/>
  <c r="E43" i="60"/>
  <c r="D43" i="60"/>
  <c r="D40" i="83"/>
  <c r="E40" i="83"/>
  <c r="G44" i="45"/>
  <c r="I44" i="45" s="1"/>
  <c r="D45" i="45"/>
  <c r="E45" i="45"/>
  <c r="G46" i="20"/>
  <c r="E44" i="53"/>
  <c r="D44" i="53"/>
  <c r="I41" i="33"/>
  <c r="G43" i="58"/>
  <c r="D48" i="24"/>
  <c r="E48" i="24"/>
  <c r="D42" i="66"/>
  <c r="E42" i="66"/>
  <c r="G37" i="99"/>
  <c r="I37" i="99" s="1"/>
  <c r="D38" i="99"/>
  <c r="E38" i="99"/>
  <c r="J117" i="89"/>
  <c r="I45" i="43"/>
  <c r="G43" i="59"/>
  <c r="I43" i="59" s="1"/>
  <c r="F47" i="3"/>
  <c r="G47" i="3" s="1"/>
  <c r="B47" i="3"/>
  <c r="E49" i="69"/>
  <c r="D49" i="69"/>
  <c r="G45" i="41"/>
  <c r="H43" i="46"/>
  <c r="G48" i="27"/>
  <c r="I60" i="35"/>
  <c r="D38" i="95"/>
  <c r="E38" i="95"/>
  <c r="H41" i="67"/>
  <c r="H39" i="84"/>
  <c r="H39" i="92"/>
  <c r="I124" i="43"/>
  <c r="H124" i="43"/>
  <c r="D44" i="56"/>
  <c r="E44" i="56"/>
  <c r="E48" i="34"/>
  <c r="D48" i="34"/>
  <c r="G125" i="44"/>
  <c r="D126" i="44"/>
  <c r="E126" i="44"/>
  <c r="G39" i="83"/>
  <c r="E50" i="28"/>
  <c r="D50" i="28"/>
  <c r="H46" i="20"/>
  <c r="H43" i="58"/>
  <c r="J118" i="33"/>
  <c r="D42" i="65"/>
  <c r="H41" i="65"/>
  <c r="G41" i="65"/>
  <c r="E42" i="65"/>
  <c r="D40" i="82"/>
  <c r="E40" i="82"/>
  <c r="I118" i="26"/>
  <c r="H118" i="26"/>
  <c r="B40" i="85"/>
  <c r="F40" i="85"/>
  <c r="H40" i="85" s="1"/>
  <c r="G43" i="57"/>
  <c r="H45" i="41"/>
  <c r="F38" i="97"/>
  <c r="G38" i="97" s="1"/>
  <c r="B38" i="97"/>
  <c r="H118" i="97"/>
  <c r="I118" i="97"/>
  <c r="B44" i="72"/>
  <c r="F44" i="72"/>
  <c r="D48" i="31"/>
  <c r="E48" i="31"/>
  <c r="D46" i="44"/>
  <c r="E46" i="44"/>
  <c r="H48" i="27"/>
  <c r="I48" i="27" s="1"/>
  <c r="E46" i="73"/>
  <c r="D46" i="73"/>
  <c r="G41" i="67"/>
  <c r="G45" i="74"/>
  <c r="G39" i="84"/>
  <c r="G39" i="92"/>
  <c r="G42" i="63"/>
  <c r="I42" i="63" s="1"/>
  <c r="E43" i="63"/>
  <c r="D43" i="63"/>
  <c r="H40" i="79"/>
  <c r="I40" i="79" s="1"/>
  <c r="H42" i="60"/>
  <c r="I42" i="60" s="1"/>
  <c r="H39" i="83"/>
  <c r="H41" i="68"/>
  <c r="B38" i="98"/>
  <c r="F38" i="98"/>
  <c r="H38" i="98" s="1"/>
  <c r="H43" i="53"/>
  <c r="I43" i="53" s="1"/>
  <c r="B48" i="23"/>
  <c r="F48" i="23"/>
  <c r="G48" i="23" s="1"/>
  <c r="G47" i="24"/>
  <c r="I47" i="24" s="1"/>
  <c r="G41" i="66"/>
  <c r="I41" i="66" s="1"/>
  <c r="E119" i="26"/>
  <c r="F119" i="26" s="1"/>
  <c r="B119" i="26"/>
  <c r="G48" i="71"/>
  <c r="D49" i="71"/>
  <c r="E49" i="71"/>
  <c r="J117" i="88"/>
  <c r="G49" i="70"/>
  <c r="D50" i="70"/>
  <c r="E50" i="70"/>
  <c r="F40" i="86"/>
  <c r="H40" i="86" s="1"/>
  <c r="B40" i="86"/>
  <c r="E47" i="17"/>
  <c r="D47" i="17"/>
  <c r="B44" i="55"/>
  <c r="F44" i="55"/>
  <c r="H44" i="55" s="1"/>
  <c r="H43" i="64"/>
  <c r="D44" i="64"/>
  <c r="E44" i="64"/>
  <c r="D48" i="19"/>
  <c r="E48" i="19"/>
  <c r="H49" i="70"/>
  <c r="G43" i="64"/>
  <c r="H47" i="19"/>
  <c r="I47" i="19" s="1"/>
  <c r="H46" i="17"/>
  <c r="D128" i="31"/>
  <c r="E128" i="31"/>
  <c r="G127" i="31"/>
  <c r="E44" i="59"/>
  <c r="D44" i="59"/>
  <c r="E40" i="26"/>
  <c r="F40" i="26" s="1"/>
  <c r="B40" i="26"/>
  <c r="J117" i="98"/>
  <c r="J117" i="91"/>
  <c r="J126" i="31"/>
  <c r="D44" i="61"/>
  <c r="E44" i="61"/>
  <c r="G46" i="17"/>
  <c r="B40" i="80"/>
  <c r="F40" i="80"/>
  <c r="H40" i="80" s="1"/>
  <c r="H48" i="71"/>
  <c r="B46" i="43"/>
  <c r="F46" i="43"/>
  <c r="H46" i="43" s="1"/>
  <c r="H39" i="91"/>
  <c r="I39" i="91" s="1"/>
  <c r="E40" i="91"/>
  <c r="D40" i="91"/>
  <c r="J125" i="3"/>
  <c r="J127" i="30"/>
  <c r="J127" i="27"/>
  <c r="J122" i="58"/>
  <c r="E132" i="70"/>
  <c r="D132" i="70"/>
  <c r="G131" i="70"/>
  <c r="J124" i="73"/>
  <c r="J121" i="64"/>
  <c r="J120" i="68"/>
  <c r="E124" i="60"/>
  <c r="G123" i="60"/>
  <c r="D124" i="60"/>
  <c r="G129" i="17"/>
  <c r="E130" i="17"/>
  <c r="D130" i="17"/>
  <c r="J123" i="45"/>
  <c r="J120" i="85"/>
  <c r="J118" i="100"/>
  <c r="D39" i="25"/>
  <c r="G38" i="25"/>
  <c r="H38" i="25"/>
  <c r="G122" i="75"/>
  <c r="D123" i="75"/>
  <c r="E123" i="75"/>
  <c r="J125" i="22"/>
  <c r="J119" i="79"/>
  <c r="J117" i="90"/>
  <c r="F49" i="30"/>
  <c r="G49" i="30" s="1"/>
  <c r="B49" i="30"/>
  <c r="J119" i="76"/>
  <c r="D124" i="54"/>
  <c r="G123" i="54"/>
  <c r="E124" i="54"/>
  <c r="I38" i="89"/>
  <c r="D124" i="57"/>
  <c r="G123" i="57"/>
  <c r="E124" i="57"/>
  <c r="J120" i="65"/>
  <c r="H126" i="34"/>
  <c r="I126" i="34"/>
  <c r="F38" i="100"/>
  <c r="H38" i="100" s="1"/>
  <c r="B38" i="100"/>
  <c r="I39" i="88"/>
  <c r="F43" i="62"/>
  <c r="H43" i="62" s="1"/>
  <c r="B43" i="62"/>
  <c r="D120" i="80"/>
  <c r="G119" i="80"/>
  <c r="E120" i="80"/>
  <c r="G118" i="89"/>
  <c r="D119" i="89"/>
  <c r="E119" i="89"/>
  <c r="F48" i="32"/>
  <c r="H48" i="32" s="1"/>
  <c r="B48" i="32"/>
  <c r="H145" i="35"/>
  <c r="I145" i="35"/>
  <c r="D126" i="55"/>
  <c r="E126" i="55"/>
  <c r="G125" i="55"/>
  <c r="G125" i="74"/>
  <c r="D126" i="74"/>
  <c r="E126" i="74"/>
  <c r="D124" i="72"/>
  <c r="G123" i="72"/>
  <c r="E124" i="72"/>
  <c r="G118" i="90"/>
  <c r="D119" i="90"/>
  <c r="E119" i="90"/>
  <c r="F44" i="54"/>
  <c r="B44" i="54"/>
  <c r="G125" i="41"/>
  <c r="D126" i="41"/>
  <c r="E126" i="41"/>
  <c r="B42" i="13"/>
  <c r="F42" i="13"/>
  <c r="H42" i="13" s="1"/>
  <c r="B129" i="23"/>
  <c r="F129" i="23"/>
  <c r="I47" i="32"/>
  <c r="B122" i="78"/>
  <c r="F122" i="78"/>
  <c r="D127" i="3"/>
  <c r="G126" i="3"/>
  <c r="E127" i="3"/>
  <c r="G120" i="79"/>
  <c r="D121" i="79"/>
  <c r="E121" i="79"/>
  <c r="B39" i="89"/>
  <c r="F39" i="89"/>
  <c r="H39" i="89" s="1"/>
  <c r="J117" i="86"/>
  <c r="J124" i="41"/>
  <c r="J119" i="77"/>
  <c r="B124" i="67"/>
  <c r="F124" i="67"/>
  <c r="D126" i="39"/>
  <c r="G125" i="39"/>
  <c r="E126" i="39"/>
  <c r="J118" i="81"/>
  <c r="D130" i="20"/>
  <c r="G129" i="20"/>
  <c r="E130" i="20"/>
  <c r="J118" i="80"/>
  <c r="D122" i="65"/>
  <c r="G121" i="65"/>
  <c r="E122" i="65"/>
  <c r="D124" i="56"/>
  <c r="G123" i="56"/>
  <c r="E124" i="56"/>
  <c r="H121" i="78"/>
  <c r="I121" i="78"/>
  <c r="D120" i="99"/>
  <c r="G119" i="99"/>
  <c r="E120" i="99"/>
  <c r="H126" i="19"/>
  <c r="I126" i="19"/>
  <c r="G118" i="98"/>
  <c r="D119" i="98"/>
  <c r="E119" i="98"/>
  <c r="B39" i="87"/>
  <c r="F39" i="87"/>
  <c r="G39" i="87" s="1"/>
  <c r="G126" i="22"/>
  <c r="D127" i="22"/>
  <c r="E127" i="22"/>
  <c r="D123" i="64"/>
  <c r="G122" i="64"/>
  <c r="E123" i="64"/>
  <c r="F47" i="22"/>
  <c r="H47" i="22" s="1"/>
  <c r="B47" i="22"/>
  <c r="G124" i="45"/>
  <c r="D125" i="45"/>
  <c r="E125" i="45"/>
  <c r="D123" i="61"/>
  <c r="G122" i="61"/>
  <c r="E123" i="61"/>
  <c r="D125" i="62"/>
  <c r="E125" i="62"/>
  <c r="G124" i="62"/>
  <c r="G123" i="53"/>
  <c r="D124" i="53"/>
  <c r="E124" i="53"/>
  <c r="B122" i="66"/>
  <c r="F122" i="66"/>
  <c r="H130" i="29"/>
  <c r="I130" i="29"/>
  <c r="D119" i="88"/>
  <c r="G118" i="88"/>
  <c r="E119" i="88"/>
  <c r="G121" i="82"/>
  <c r="D122" i="82"/>
  <c r="E122" i="82"/>
  <c r="B47" i="18"/>
  <c r="F47" i="18"/>
  <c r="G47" i="18" s="1"/>
  <c r="F127" i="19"/>
  <c r="B127" i="19"/>
  <c r="F38" i="96"/>
  <c r="B38" i="96"/>
  <c r="J117" i="84"/>
  <c r="H122" i="63"/>
  <c r="I122" i="63"/>
  <c r="J125" i="18"/>
  <c r="H123" i="67"/>
  <c r="I123" i="67"/>
  <c r="G128" i="69"/>
  <c r="D129" i="69"/>
  <c r="E129" i="69"/>
  <c r="F46" i="39"/>
  <c r="B46" i="39"/>
  <c r="J124" i="39"/>
  <c r="J122" i="53"/>
  <c r="G119" i="81"/>
  <c r="D120" i="81"/>
  <c r="E120" i="81"/>
  <c r="J117" i="96"/>
  <c r="H121" i="66"/>
  <c r="I121" i="66"/>
  <c r="J122" i="57"/>
  <c r="G127" i="24"/>
  <c r="D128" i="24"/>
  <c r="E128" i="24"/>
  <c r="F131" i="29"/>
  <c r="B131" i="29"/>
  <c r="J126" i="71"/>
  <c r="D128" i="71"/>
  <c r="G127" i="71"/>
  <c r="E128" i="71"/>
  <c r="J124" i="74"/>
  <c r="B123" i="63"/>
  <c r="F123" i="63"/>
  <c r="G118" i="92"/>
  <c r="E119" i="92"/>
  <c r="D119" i="92"/>
  <c r="G128" i="30"/>
  <c r="D129" i="30"/>
  <c r="E129" i="30"/>
  <c r="G118" i="86"/>
  <c r="D119" i="86"/>
  <c r="E119" i="86"/>
  <c r="F39" i="90"/>
  <c r="G39" i="90" s="1"/>
  <c r="B39" i="90"/>
  <c r="I46" i="21"/>
  <c r="D119" i="96"/>
  <c r="G118" i="96"/>
  <c r="E119" i="96"/>
  <c r="G127" i="32"/>
  <c r="D128" i="32"/>
  <c r="E128" i="32"/>
  <c r="G119" i="100"/>
  <c r="D120" i="100"/>
  <c r="E120" i="100"/>
  <c r="D126" i="73"/>
  <c r="G125" i="73"/>
  <c r="E126" i="73"/>
  <c r="D121" i="77"/>
  <c r="G120" i="77"/>
  <c r="E121" i="77"/>
  <c r="J127" i="69"/>
  <c r="G126" i="21"/>
  <c r="D127" i="21"/>
  <c r="E127" i="21"/>
  <c r="G119" i="83"/>
  <c r="D120" i="83"/>
  <c r="E120" i="83"/>
  <c r="G121" i="85"/>
  <c r="D122" i="85"/>
  <c r="E122" i="85"/>
  <c r="J117" i="92"/>
  <c r="J118" i="99"/>
  <c r="G121" i="68"/>
  <c r="D122" i="68"/>
  <c r="E122" i="68"/>
  <c r="G123" i="46"/>
  <c r="D124" i="46"/>
  <c r="E124" i="46"/>
  <c r="J144" i="35"/>
  <c r="D124" i="58"/>
  <c r="G123" i="58"/>
  <c r="E124" i="58"/>
  <c r="F41" i="78"/>
  <c r="H41" i="78" s="1"/>
  <c r="B41" i="78"/>
  <c r="D129" i="27"/>
  <c r="G128" i="27"/>
  <c r="E129" i="27"/>
  <c r="J122" i="54"/>
  <c r="D127" i="18"/>
  <c r="G126" i="18"/>
  <c r="E127" i="18"/>
  <c r="F41" i="75"/>
  <c r="H41" i="75" s="1"/>
  <c r="B41" i="75"/>
  <c r="G120" i="76"/>
  <c r="D121" i="76"/>
  <c r="E121" i="76"/>
  <c r="D130" i="28"/>
  <c r="G129" i="28"/>
  <c r="E130" i="28"/>
  <c r="J122" i="56"/>
  <c r="H128" i="23"/>
  <c r="I128" i="23"/>
  <c r="F127" i="34"/>
  <c r="B127" i="34"/>
  <c r="D119" i="91"/>
  <c r="G118" i="91"/>
  <c r="E119" i="91"/>
  <c r="D123" i="59"/>
  <c r="G122" i="59"/>
  <c r="E123" i="59"/>
  <c r="F49" i="29"/>
  <c r="G49" i="29" s="1"/>
  <c r="B49" i="29"/>
  <c r="G146" i="35"/>
  <c r="B147" i="35"/>
  <c r="E147" i="35"/>
  <c r="F147" i="35" s="1"/>
  <c r="F40" i="88"/>
  <c r="H40" i="88" s="1"/>
  <c r="B40" i="88"/>
  <c r="J120" i="82"/>
  <c r="B47" i="21"/>
  <c r="F47" i="21"/>
  <c r="H47" i="21" s="1"/>
  <c r="D119" i="84"/>
  <c r="G118" i="84"/>
  <c r="E119" i="84"/>
  <c r="I38" i="101" l="1"/>
  <c r="G41" i="77"/>
  <c r="D39" i="101"/>
  <c r="E39" i="101"/>
  <c r="D120" i="101"/>
  <c r="E120" i="101"/>
  <c r="G119" i="101"/>
  <c r="J118" i="101"/>
  <c r="J118" i="97"/>
  <c r="I39" i="83"/>
  <c r="I41" i="65"/>
  <c r="I43" i="46"/>
  <c r="G120" i="13"/>
  <c r="D121" i="13"/>
  <c r="J130" i="29"/>
  <c r="J124" i="43"/>
  <c r="I39" i="92"/>
  <c r="G41" i="76"/>
  <c r="I41" i="76" s="1"/>
  <c r="I45" i="74"/>
  <c r="J123" i="67"/>
  <c r="G43" i="62"/>
  <c r="H47" i="3"/>
  <c r="I47" i="3" s="1"/>
  <c r="H119" i="95"/>
  <c r="I119" i="95"/>
  <c r="I45" i="41"/>
  <c r="H40" i="81"/>
  <c r="I40" i="81" s="1"/>
  <c r="I118" i="87"/>
  <c r="H118" i="87"/>
  <c r="I120" i="25"/>
  <c r="H120" i="25"/>
  <c r="I38" i="25"/>
  <c r="I43" i="58"/>
  <c r="E121" i="25"/>
  <c r="F121" i="25" s="1"/>
  <c r="B121" i="25"/>
  <c r="F120" i="95"/>
  <c r="B120" i="95"/>
  <c r="I48" i="71"/>
  <c r="G39" i="89"/>
  <c r="I46" i="20"/>
  <c r="J124" i="42"/>
  <c r="B119" i="87"/>
  <c r="F119" i="87"/>
  <c r="G119" i="26"/>
  <c r="D120" i="26"/>
  <c r="B46" i="44"/>
  <c r="F46" i="44"/>
  <c r="B38" i="99"/>
  <c r="F38" i="99"/>
  <c r="G38" i="99" s="1"/>
  <c r="F45" i="45"/>
  <c r="B45" i="45"/>
  <c r="G125" i="42"/>
  <c r="D126" i="42"/>
  <c r="E126" i="42"/>
  <c r="D47" i="42"/>
  <c r="E47" i="42"/>
  <c r="F44" i="57"/>
  <c r="H44" i="57" s="1"/>
  <c r="B44" i="57"/>
  <c r="B42" i="65"/>
  <c r="F42" i="65"/>
  <c r="H42" i="65" s="1"/>
  <c r="B126" i="44"/>
  <c r="F126" i="44"/>
  <c r="B48" i="24"/>
  <c r="F48" i="24"/>
  <c r="G48" i="24" s="1"/>
  <c r="H42" i="33"/>
  <c r="I42" i="33" s="1"/>
  <c r="D43" i="33"/>
  <c r="H46" i="42"/>
  <c r="G125" i="43"/>
  <c r="E126" i="43"/>
  <c r="D126" i="43"/>
  <c r="G47" i="21"/>
  <c r="I47" i="21" s="1"/>
  <c r="I39" i="89"/>
  <c r="D39" i="98"/>
  <c r="E39" i="98"/>
  <c r="I41" i="68"/>
  <c r="B48" i="31"/>
  <c r="F48" i="31"/>
  <c r="H48" i="31" s="1"/>
  <c r="E39" i="97"/>
  <c r="D39" i="97"/>
  <c r="I125" i="44"/>
  <c r="H125" i="44"/>
  <c r="F44" i="56"/>
  <c r="B44" i="56"/>
  <c r="I39" i="84"/>
  <c r="B49" i="69"/>
  <c r="F49" i="69"/>
  <c r="G49" i="69" s="1"/>
  <c r="F41" i="79"/>
  <c r="G41" i="79" s="1"/>
  <c r="B41" i="79"/>
  <c r="I61" i="35"/>
  <c r="B120" i="33"/>
  <c r="F120" i="33"/>
  <c r="I41" i="77"/>
  <c r="B46" i="41"/>
  <c r="F46" i="41"/>
  <c r="H46" i="41" s="1"/>
  <c r="B43" i="63"/>
  <c r="F43" i="63"/>
  <c r="G43" i="63" s="1"/>
  <c r="H44" i="72"/>
  <c r="D45" i="72"/>
  <c r="E45" i="72"/>
  <c r="D41" i="85"/>
  <c r="E41" i="85"/>
  <c r="F44" i="53"/>
  <c r="H44" i="53" s="1"/>
  <c r="B44" i="53"/>
  <c r="B43" i="60"/>
  <c r="F43" i="60"/>
  <c r="H43" i="60" s="1"/>
  <c r="E120" i="97"/>
  <c r="G119" i="97"/>
  <c r="D120" i="97"/>
  <c r="F40" i="92"/>
  <c r="G40" i="92" s="1"/>
  <c r="B40" i="92"/>
  <c r="B40" i="82"/>
  <c r="F40" i="82"/>
  <c r="G40" i="82" s="1"/>
  <c r="B50" i="28"/>
  <c r="F50" i="28"/>
  <c r="H50" i="28" s="1"/>
  <c r="B38" i="95"/>
  <c r="F38" i="95"/>
  <c r="H38" i="95" s="1"/>
  <c r="F42" i="67"/>
  <c r="B42" i="67"/>
  <c r="B44" i="58"/>
  <c r="F44" i="58"/>
  <c r="G44" i="58" s="1"/>
  <c r="F40" i="84"/>
  <c r="B40" i="84"/>
  <c r="H48" i="23"/>
  <c r="I48" i="23" s="1"/>
  <c r="E49" i="23"/>
  <c r="D49" i="23"/>
  <c r="G38" i="98"/>
  <c r="I38" i="98" s="1"/>
  <c r="F46" i="73"/>
  <c r="B46" i="73"/>
  <c r="G44" i="72"/>
  <c r="H38" i="97"/>
  <c r="I38" i="97" s="1"/>
  <c r="G40" i="85"/>
  <c r="I40" i="85" s="1"/>
  <c r="J118" i="26"/>
  <c r="B48" i="34"/>
  <c r="F48" i="34"/>
  <c r="G48" i="34" s="1"/>
  <c r="I41" i="67"/>
  <c r="E48" i="3"/>
  <c r="D48" i="3"/>
  <c r="B42" i="66"/>
  <c r="F42" i="66"/>
  <c r="F40" i="83"/>
  <c r="H40" i="83" s="1"/>
  <c r="B40" i="83"/>
  <c r="E42" i="76"/>
  <c r="D42" i="76"/>
  <c r="H62" i="35"/>
  <c r="G62" i="35"/>
  <c r="E63" i="35"/>
  <c r="F63" i="35" s="1"/>
  <c r="B63" i="35"/>
  <c r="B44" i="46"/>
  <c r="F44" i="46"/>
  <c r="H119" i="33"/>
  <c r="I119" i="33"/>
  <c r="I43" i="57"/>
  <c r="D41" i="81"/>
  <c r="E41" i="81"/>
  <c r="B47" i="20"/>
  <c r="F47" i="20"/>
  <c r="G47" i="20" s="1"/>
  <c r="B42" i="68"/>
  <c r="F42" i="68"/>
  <c r="G42" i="68" s="1"/>
  <c r="G46" i="42"/>
  <c r="B46" i="74"/>
  <c r="F46" i="74"/>
  <c r="H46" i="74" s="1"/>
  <c r="D42" i="77"/>
  <c r="E42" i="77"/>
  <c r="B49" i="27"/>
  <c r="F49" i="27"/>
  <c r="H40" i="26"/>
  <c r="D41" i="26"/>
  <c r="E41" i="26" s="1"/>
  <c r="G40" i="26"/>
  <c r="H49" i="29"/>
  <c r="I49" i="29" s="1"/>
  <c r="G41" i="75"/>
  <c r="I41" i="75" s="1"/>
  <c r="H49" i="30"/>
  <c r="I49" i="30" s="1"/>
  <c r="B40" i="91"/>
  <c r="F40" i="91"/>
  <c r="G40" i="91" s="1"/>
  <c r="B44" i="59"/>
  <c r="F44" i="59"/>
  <c r="B128" i="31"/>
  <c r="F128" i="31"/>
  <c r="E45" i="55"/>
  <c r="D45" i="55"/>
  <c r="F47" i="17"/>
  <c r="G47" i="17" s="1"/>
  <c r="B47" i="17"/>
  <c r="C56" i="17"/>
  <c r="F49" i="71"/>
  <c r="G49" i="71" s="1"/>
  <c r="B49" i="71"/>
  <c r="E47" i="43"/>
  <c r="D47" i="43"/>
  <c r="E41" i="80"/>
  <c r="D41" i="80"/>
  <c r="B44" i="64"/>
  <c r="F44" i="64"/>
  <c r="H44" i="64" s="1"/>
  <c r="F50" i="70"/>
  <c r="G50" i="70" s="1"/>
  <c r="B50" i="70"/>
  <c r="F44" i="61"/>
  <c r="H44" i="61" s="1"/>
  <c r="B44" i="61"/>
  <c r="E41" i="86"/>
  <c r="D41" i="86"/>
  <c r="G47" i="22"/>
  <c r="I47" i="22" s="1"/>
  <c r="I43" i="62"/>
  <c r="G46" i="43"/>
  <c r="I46" i="43" s="1"/>
  <c r="G40" i="80"/>
  <c r="I40" i="80" s="1"/>
  <c r="I127" i="31"/>
  <c r="H127" i="31"/>
  <c r="I46" i="17"/>
  <c r="F48" i="19"/>
  <c r="B48" i="19"/>
  <c r="I43" i="64"/>
  <c r="G44" i="55"/>
  <c r="I44" i="55" s="1"/>
  <c r="G40" i="86"/>
  <c r="I40" i="86" s="1"/>
  <c r="I49" i="70"/>
  <c r="B124" i="60"/>
  <c r="F124" i="60"/>
  <c r="H123" i="60"/>
  <c r="I123" i="60"/>
  <c r="H131" i="70"/>
  <c r="I131" i="70"/>
  <c r="B132" i="70"/>
  <c r="F132" i="70"/>
  <c r="J126" i="34"/>
  <c r="F130" i="17"/>
  <c r="B130" i="17"/>
  <c r="J121" i="66"/>
  <c r="H129" i="17"/>
  <c r="I129" i="17"/>
  <c r="B148" i="35"/>
  <c r="G147" i="35"/>
  <c r="E148" i="35"/>
  <c r="F148" i="35" s="1"/>
  <c r="H122" i="59"/>
  <c r="I122" i="59"/>
  <c r="B121" i="77"/>
  <c r="F121" i="77"/>
  <c r="B126" i="73"/>
  <c r="F126" i="73"/>
  <c r="H119" i="100"/>
  <c r="I119" i="100"/>
  <c r="B128" i="32"/>
  <c r="F128" i="32"/>
  <c r="F119" i="86"/>
  <c r="B119" i="86"/>
  <c r="B129" i="30"/>
  <c r="F129" i="30"/>
  <c r="H119" i="81"/>
  <c r="I119" i="81"/>
  <c r="D47" i="39"/>
  <c r="E47" i="39"/>
  <c r="B120" i="80"/>
  <c r="F120" i="80"/>
  <c r="B123" i="59"/>
  <c r="F123" i="59"/>
  <c r="D128" i="34"/>
  <c r="G127" i="34"/>
  <c r="E128" i="34"/>
  <c r="G41" i="78"/>
  <c r="I41" i="78" s="1"/>
  <c r="F127" i="21"/>
  <c r="B127" i="21"/>
  <c r="H127" i="32"/>
  <c r="I127" i="32"/>
  <c r="H118" i="86"/>
  <c r="I118" i="86"/>
  <c r="I128" i="30"/>
  <c r="H128" i="30"/>
  <c r="D39" i="96"/>
  <c r="E39" i="96"/>
  <c r="B124" i="53"/>
  <c r="F124" i="53"/>
  <c r="B125" i="62"/>
  <c r="F125" i="62"/>
  <c r="F125" i="45"/>
  <c r="B125" i="45"/>
  <c r="H122" i="64"/>
  <c r="I122" i="64"/>
  <c r="H125" i="39"/>
  <c r="I125" i="39"/>
  <c r="J125" i="39" s="1"/>
  <c r="D45" i="54"/>
  <c r="E45" i="54"/>
  <c r="D49" i="32"/>
  <c r="E49" i="32"/>
  <c r="I146" i="35"/>
  <c r="H146" i="35"/>
  <c r="J128" i="23"/>
  <c r="H128" i="27"/>
  <c r="I128" i="27"/>
  <c r="H123" i="58"/>
  <c r="I123" i="58"/>
  <c r="H126" i="21"/>
  <c r="I126" i="21"/>
  <c r="F119" i="92"/>
  <c r="B119" i="92"/>
  <c r="H38" i="96"/>
  <c r="H118" i="88"/>
  <c r="I118" i="88"/>
  <c r="H123" i="53"/>
  <c r="I123" i="53"/>
  <c r="I124" i="45"/>
  <c r="H124" i="45"/>
  <c r="B123" i="64"/>
  <c r="F123" i="64"/>
  <c r="J126" i="19"/>
  <c r="H123" i="56"/>
  <c r="I123" i="56"/>
  <c r="H129" i="20"/>
  <c r="I129" i="20"/>
  <c r="F126" i="39"/>
  <c r="B126" i="39"/>
  <c r="H126" i="3"/>
  <c r="I126" i="3"/>
  <c r="G129" i="23"/>
  <c r="D130" i="23"/>
  <c r="E130" i="23"/>
  <c r="G44" i="54"/>
  <c r="H125" i="55"/>
  <c r="I125" i="55"/>
  <c r="G48" i="32"/>
  <c r="I48" i="32" s="1"/>
  <c r="E39" i="100"/>
  <c r="D39" i="100"/>
  <c r="I123" i="54"/>
  <c r="H123" i="54"/>
  <c r="F129" i="27"/>
  <c r="B129" i="27"/>
  <c r="B124" i="58"/>
  <c r="F124" i="58"/>
  <c r="H118" i="96"/>
  <c r="I118" i="96"/>
  <c r="I127" i="71"/>
  <c r="H127" i="71"/>
  <c r="E132" i="29"/>
  <c r="G131" i="29"/>
  <c r="D132" i="29"/>
  <c r="G38" i="96"/>
  <c r="B122" i="82"/>
  <c r="F122" i="82"/>
  <c r="B119" i="88"/>
  <c r="F119" i="88"/>
  <c r="E123" i="66"/>
  <c r="D123" i="66"/>
  <c r="G122" i="66"/>
  <c r="F124" i="56"/>
  <c r="B124" i="56"/>
  <c r="F130" i="20"/>
  <c r="B130" i="20"/>
  <c r="E125" i="67"/>
  <c r="D125" i="67"/>
  <c r="G124" i="67"/>
  <c r="B127" i="3"/>
  <c r="F127" i="3"/>
  <c r="I123" i="72"/>
  <c r="H123" i="72"/>
  <c r="G38" i="100"/>
  <c r="I38" i="100" s="1"/>
  <c r="B124" i="54"/>
  <c r="F124" i="54"/>
  <c r="B121" i="76"/>
  <c r="F121" i="76"/>
  <c r="D42" i="78"/>
  <c r="E42" i="78"/>
  <c r="F122" i="68"/>
  <c r="B122" i="68"/>
  <c r="F119" i="96"/>
  <c r="B119" i="96"/>
  <c r="E40" i="90"/>
  <c r="D40" i="90"/>
  <c r="H118" i="92"/>
  <c r="I118" i="92"/>
  <c r="B128" i="71"/>
  <c r="F128" i="71"/>
  <c r="B129" i="69"/>
  <c r="F129" i="69"/>
  <c r="H121" i="82"/>
  <c r="I121" i="82"/>
  <c r="F127" i="22"/>
  <c r="B127" i="22"/>
  <c r="B119" i="98"/>
  <c r="F119" i="98"/>
  <c r="F119" i="90"/>
  <c r="B119" i="90"/>
  <c r="F124" i="72"/>
  <c r="B124" i="72"/>
  <c r="F126" i="55"/>
  <c r="B126" i="55"/>
  <c r="B119" i="89"/>
  <c r="F119" i="89"/>
  <c r="D44" i="62"/>
  <c r="E44" i="62"/>
  <c r="H123" i="57"/>
  <c r="I123" i="57"/>
  <c r="I118" i="84"/>
  <c r="H118" i="84"/>
  <c r="G40" i="88"/>
  <c r="I40" i="88" s="1"/>
  <c r="I120" i="76"/>
  <c r="H120" i="76"/>
  <c r="H126" i="18"/>
  <c r="I126" i="18"/>
  <c r="H121" i="68"/>
  <c r="I121" i="68"/>
  <c r="F122" i="85"/>
  <c r="B122" i="85"/>
  <c r="H39" i="90"/>
  <c r="I39" i="90" s="1"/>
  <c r="D124" i="63"/>
  <c r="E124" i="63"/>
  <c r="G123" i="63"/>
  <c r="B128" i="24"/>
  <c r="F128" i="24"/>
  <c r="H128" i="69"/>
  <c r="I128" i="69"/>
  <c r="J122" i="63"/>
  <c r="G127" i="19"/>
  <c r="D128" i="19"/>
  <c r="E128" i="19"/>
  <c r="H126" i="22"/>
  <c r="I126" i="22"/>
  <c r="I118" i="98"/>
  <c r="H118" i="98"/>
  <c r="I119" i="99"/>
  <c r="H119" i="99"/>
  <c r="B121" i="79"/>
  <c r="F121" i="79"/>
  <c r="E123" i="78"/>
  <c r="G122" i="78"/>
  <c r="D123" i="78"/>
  <c r="D43" i="13"/>
  <c r="E43" i="13" s="1"/>
  <c r="B126" i="41"/>
  <c r="F126" i="41"/>
  <c r="H118" i="90"/>
  <c r="I118" i="90"/>
  <c r="J145" i="35"/>
  <c r="I118" i="89"/>
  <c r="H118" i="89"/>
  <c r="F124" i="57"/>
  <c r="B124" i="57"/>
  <c r="B119" i="84"/>
  <c r="F119" i="84"/>
  <c r="D50" i="29"/>
  <c r="E50" i="29"/>
  <c r="H118" i="91"/>
  <c r="I118" i="91"/>
  <c r="H129" i="28"/>
  <c r="I129" i="28"/>
  <c r="B127" i="18"/>
  <c r="F127" i="18"/>
  <c r="F124" i="46"/>
  <c r="B124" i="46"/>
  <c r="I121" i="85"/>
  <c r="H121" i="85"/>
  <c r="B120" i="83"/>
  <c r="F120" i="83"/>
  <c r="H127" i="24"/>
  <c r="I127" i="24"/>
  <c r="J127" i="24" s="1"/>
  <c r="H46" i="39"/>
  <c r="D48" i="18"/>
  <c r="E48" i="18"/>
  <c r="I122" i="61"/>
  <c r="H122" i="61"/>
  <c r="D40" i="87"/>
  <c r="E40" i="87"/>
  <c r="F120" i="99"/>
  <c r="B120" i="99"/>
  <c r="H121" i="65"/>
  <c r="I121" i="65"/>
  <c r="H120" i="79"/>
  <c r="I120" i="79"/>
  <c r="H125" i="41"/>
  <c r="I125" i="41"/>
  <c r="F126" i="74"/>
  <c r="B126" i="74"/>
  <c r="F123" i="75"/>
  <c r="B123" i="75"/>
  <c r="B39" i="25"/>
  <c r="D48" i="21"/>
  <c r="E48" i="21"/>
  <c r="E41" i="88"/>
  <c r="D41" i="88"/>
  <c r="F119" i="91"/>
  <c r="B119" i="91"/>
  <c r="B130" i="28"/>
  <c r="F130" i="28"/>
  <c r="E42" i="75"/>
  <c r="D42" i="75"/>
  <c r="I123" i="46"/>
  <c r="H123" i="46"/>
  <c r="H119" i="83"/>
  <c r="I119" i="83"/>
  <c r="I120" i="77"/>
  <c r="H120" i="77"/>
  <c r="H125" i="73"/>
  <c r="I125" i="73"/>
  <c r="B120" i="100"/>
  <c r="F120" i="100"/>
  <c r="F120" i="81"/>
  <c r="B120" i="81"/>
  <c r="G46" i="39"/>
  <c r="H47" i="18"/>
  <c r="I47" i="18" s="1"/>
  <c r="I124" i="62"/>
  <c r="H124" i="62"/>
  <c r="F123" i="61"/>
  <c r="B123" i="61"/>
  <c r="D48" i="22"/>
  <c r="E48" i="22"/>
  <c r="H39" i="87"/>
  <c r="I39" i="87" s="1"/>
  <c r="J121" i="78"/>
  <c r="B122" i="65"/>
  <c r="F122" i="65"/>
  <c r="E40" i="89"/>
  <c r="D40" i="89"/>
  <c r="G42" i="13"/>
  <c r="I42" i="13" s="1"/>
  <c r="H44" i="54"/>
  <c r="H125" i="74"/>
  <c r="I125" i="74"/>
  <c r="H119" i="80"/>
  <c r="I119" i="80"/>
  <c r="D50" i="30"/>
  <c r="E50" i="30"/>
  <c r="H122" i="75"/>
  <c r="I122" i="75"/>
  <c r="E39" i="25"/>
  <c r="F39" i="25" s="1"/>
  <c r="I44" i="54" l="1"/>
  <c r="H48" i="24"/>
  <c r="G42" i="65"/>
  <c r="I42" i="65" s="1"/>
  <c r="F39" i="101"/>
  <c r="H39" i="101" s="1"/>
  <c r="B39" i="101"/>
  <c r="H41" i="79"/>
  <c r="I119" i="101"/>
  <c r="H119" i="101"/>
  <c r="B120" i="101"/>
  <c r="F120" i="101"/>
  <c r="B121" i="13"/>
  <c r="E121" i="13"/>
  <c r="F121" i="13" s="1"/>
  <c r="J129" i="17"/>
  <c r="J131" i="70"/>
  <c r="I120" i="13"/>
  <c r="H120" i="13"/>
  <c r="G38" i="95"/>
  <c r="I38" i="95" s="1"/>
  <c r="J120" i="25"/>
  <c r="J118" i="87"/>
  <c r="G40" i="83"/>
  <c r="I40" i="83" s="1"/>
  <c r="J121" i="82"/>
  <c r="G46" i="74"/>
  <c r="I44" i="72"/>
  <c r="J128" i="69"/>
  <c r="H49" i="69"/>
  <c r="I49" i="69" s="1"/>
  <c r="G44" i="64"/>
  <c r="J122" i="59"/>
  <c r="J123" i="57"/>
  <c r="J125" i="55"/>
  <c r="J127" i="32"/>
  <c r="J127" i="31"/>
  <c r="J128" i="27"/>
  <c r="I48" i="24"/>
  <c r="D122" i="25"/>
  <c r="G121" i="25"/>
  <c r="I41" i="79"/>
  <c r="G46" i="41"/>
  <c r="I46" i="41" s="1"/>
  <c r="E121" i="95"/>
  <c r="D121" i="95"/>
  <c r="G120" i="95"/>
  <c r="J119" i="95"/>
  <c r="J118" i="91"/>
  <c r="J123" i="53"/>
  <c r="H40" i="82"/>
  <c r="I40" i="82" s="1"/>
  <c r="H43" i="63"/>
  <c r="I43" i="63" s="1"/>
  <c r="G119" i="87"/>
  <c r="D120" i="87"/>
  <c r="E120" i="87"/>
  <c r="J121" i="65"/>
  <c r="J118" i="92"/>
  <c r="G44" i="53"/>
  <c r="I44" i="53" s="1"/>
  <c r="G48" i="31"/>
  <c r="I48" i="31" s="1"/>
  <c r="B42" i="77"/>
  <c r="F42" i="77"/>
  <c r="G42" i="77" s="1"/>
  <c r="E43" i="66"/>
  <c r="D43" i="66"/>
  <c r="H46" i="73"/>
  <c r="D47" i="73"/>
  <c r="E47" i="73"/>
  <c r="D41" i="84"/>
  <c r="E41" i="84"/>
  <c r="D43" i="67"/>
  <c r="E43" i="67"/>
  <c r="H50" i="70"/>
  <c r="I50" i="70" s="1"/>
  <c r="I46" i="74"/>
  <c r="H42" i="68"/>
  <c r="I42" i="68" s="1"/>
  <c r="J119" i="33"/>
  <c r="I62" i="35"/>
  <c r="H42" i="66"/>
  <c r="G40" i="84"/>
  <c r="H44" i="58"/>
  <c r="I44" i="58" s="1"/>
  <c r="H42" i="67"/>
  <c r="E51" i="28"/>
  <c r="D51" i="28"/>
  <c r="F120" i="97"/>
  <c r="B120" i="97"/>
  <c r="G43" i="60"/>
  <c r="I43" i="60" s="1"/>
  <c r="E44" i="60"/>
  <c r="D44" i="60"/>
  <c r="G120" i="33"/>
  <c r="D121" i="33"/>
  <c r="E121" i="33" s="1"/>
  <c r="E50" i="69"/>
  <c r="D50" i="69"/>
  <c r="J125" i="44"/>
  <c r="I46" i="42"/>
  <c r="E127" i="44"/>
  <c r="D127" i="44"/>
  <c r="G126" i="44"/>
  <c r="D45" i="57"/>
  <c r="E45" i="57"/>
  <c r="B126" i="42"/>
  <c r="F126" i="42"/>
  <c r="H45" i="45"/>
  <c r="E46" i="45"/>
  <c r="D46" i="45"/>
  <c r="H46" i="44"/>
  <c r="D47" i="44"/>
  <c r="E47" i="44"/>
  <c r="D50" i="27"/>
  <c r="E50" i="27"/>
  <c r="F48" i="3"/>
  <c r="G48" i="3" s="1"/>
  <c r="B48" i="3"/>
  <c r="D41" i="92"/>
  <c r="E41" i="92"/>
  <c r="B41" i="85"/>
  <c r="F41" i="85"/>
  <c r="G41" i="85" s="1"/>
  <c r="G49" i="27"/>
  <c r="D47" i="74"/>
  <c r="E47" i="74"/>
  <c r="F42" i="76"/>
  <c r="G42" i="76" s="1"/>
  <c r="B42" i="76"/>
  <c r="G42" i="66"/>
  <c r="G46" i="73"/>
  <c r="F49" i="23"/>
  <c r="G49" i="23" s="1"/>
  <c r="B49" i="23"/>
  <c r="G42" i="67"/>
  <c r="H40" i="92"/>
  <c r="I40" i="92" s="1"/>
  <c r="I119" i="97"/>
  <c r="H119" i="97"/>
  <c r="D45" i="53"/>
  <c r="E45" i="53"/>
  <c r="B45" i="72"/>
  <c r="F45" i="72"/>
  <c r="E44" i="63"/>
  <c r="D44" i="63"/>
  <c r="E47" i="41"/>
  <c r="D47" i="41"/>
  <c r="H44" i="56"/>
  <c r="D45" i="56"/>
  <c r="E45" i="56"/>
  <c r="F39" i="97"/>
  <c r="B39" i="97"/>
  <c r="E49" i="31"/>
  <c r="D49" i="31"/>
  <c r="F39" i="98"/>
  <c r="G39" i="98" s="1"/>
  <c r="B39" i="98"/>
  <c r="B126" i="43"/>
  <c r="F126" i="43"/>
  <c r="E43" i="33"/>
  <c r="F43" i="33" s="1"/>
  <c r="B43" i="33"/>
  <c r="H125" i="42"/>
  <c r="I125" i="42"/>
  <c r="E120" i="26"/>
  <c r="F120" i="26" s="1"/>
  <c r="B120" i="26"/>
  <c r="D48" i="20"/>
  <c r="E48" i="20"/>
  <c r="G44" i="46"/>
  <c r="E45" i="46"/>
  <c r="D45" i="46"/>
  <c r="H125" i="43"/>
  <c r="I125" i="43"/>
  <c r="H49" i="27"/>
  <c r="D43" i="68"/>
  <c r="E43" i="68"/>
  <c r="H47" i="20"/>
  <c r="I47" i="20" s="1"/>
  <c r="F41" i="81"/>
  <c r="H41" i="81" s="1"/>
  <c r="B41" i="81"/>
  <c r="H44" i="46"/>
  <c r="B64" i="35"/>
  <c r="H63" i="35"/>
  <c r="E64" i="35"/>
  <c r="F64" i="35" s="1"/>
  <c r="G63" i="35"/>
  <c r="D41" i="83"/>
  <c r="E41" i="83"/>
  <c r="H48" i="34"/>
  <c r="I48" i="34" s="1"/>
  <c r="D49" i="34"/>
  <c r="E49" i="34"/>
  <c r="H40" i="84"/>
  <c r="I40" i="84" s="1"/>
  <c r="D45" i="58"/>
  <c r="E45" i="58"/>
  <c r="D39" i="95"/>
  <c r="E39" i="95"/>
  <c r="G50" i="28"/>
  <c r="I50" i="28" s="1"/>
  <c r="E41" i="82"/>
  <c r="D41" i="82"/>
  <c r="D42" i="79"/>
  <c r="E42" i="79"/>
  <c r="G44" i="56"/>
  <c r="D49" i="24"/>
  <c r="E49" i="24"/>
  <c r="E43" i="65"/>
  <c r="D43" i="65"/>
  <c r="G44" i="57"/>
  <c r="I44" i="57" s="1"/>
  <c r="F47" i="42"/>
  <c r="G47" i="42" s="1"/>
  <c r="B47" i="42"/>
  <c r="G45" i="45"/>
  <c r="H38" i="99"/>
  <c r="I38" i="99" s="1"/>
  <c r="E39" i="99"/>
  <c r="D39" i="99"/>
  <c r="G46" i="44"/>
  <c r="H119" i="26"/>
  <c r="I119" i="26"/>
  <c r="H48" i="19"/>
  <c r="E49" i="19"/>
  <c r="D49" i="19"/>
  <c r="G48" i="19"/>
  <c r="I44" i="64"/>
  <c r="E48" i="17"/>
  <c r="D48" i="17"/>
  <c r="D41" i="91"/>
  <c r="E41" i="91"/>
  <c r="H44" i="59"/>
  <c r="E45" i="59"/>
  <c r="D45" i="59"/>
  <c r="F41" i="26"/>
  <c r="G41" i="26" s="1"/>
  <c r="B41" i="26"/>
  <c r="J118" i="96"/>
  <c r="J128" i="30"/>
  <c r="F41" i="86"/>
  <c r="H41" i="86" s="1"/>
  <c r="B41" i="86"/>
  <c r="D45" i="61"/>
  <c r="E45" i="61"/>
  <c r="E45" i="64"/>
  <c r="D45" i="64"/>
  <c r="B47" i="43"/>
  <c r="F47" i="43"/>
  <c r="G47" i="43" s="1"/>
  <c r="H47" i="17"/>
  <c r="I47" i="17" s="1"/>
  <c r="F45" i="55"/>
  <c r="H45" i="55" s="1"/>
  <c r="B45" i="55"/>
  <c r="B41" i="80"/>
  <c r="F41" i="80"/>
  <c r="D50" i="71"/>
  <c r="E50" i="71"/>
  <c r="J118" i="86"/>
  <c r="G44" i="61"/>
  <c r="I44" i="61" s="1"/>
  <c r="D51" i="70"/>
  <c r="E51" i="70"/>
  <c r="H49" i="71"/>
  <c r="I49" i="71" s="1"/>
  <c r="D129" i="31"/>
  <c r="G128" i="31"/>
  <c r="E129" i="31"/>
  <c r="G44" i="59"/>
  <c r="H40" i="91"/>
  <c r="I40" i="91" s="1"/>
  <c r="I40" i="26"/>
  <c r="J125" i="73"/>
  <c r="J119" i="99"/>
  <c r="J121" i="68"/>
  <c r="J123" i="72"/>
  <c r="G132" i="70"/>
  <c r="D133" i="70"/>
  <c r="E133" i="70"/>
  <c r="J123" i="46"/>
  <c r="J129" i="20"/>
  <c r="J124" i="45"/>
  <c r="J121" i="85"/>
  <c r="G130" i="17"/>
  <c r="D131" i="17"/>
  <c r="E131" i="17"/>
  <c r="J127" i="71"/>
  <c r="J126" i="3"/>
  <c r="J123" i="56"/>
  <c r="D125" i="60"/>
  <c r="G124" i="60"/>
  <c r="E125" i="60"/>
  <c r="J118" i="88"/>
  <c r="J119" i="100"/>
  <c r="J123" i="60"/>
  <c r="D40" i="25"/>
  <c r="E40" i="25" s="1"/>
  <c r="H39" i="25"/>
  <c r="G39" i="25"/>
  <c r="E121" i="100"/>
  <c r="D121" i="100"/>
  <c r="G120" i="100"/>
  <c r="J122" i="75"/>
  <c r="D124" i="75"/>
  <c r="G123" i="75"/>
  <c r="E124" i="75"/>
  <c r="D127" i="74"/>
  <c r="G126" i="74"/>
  <c r="E127" i="74"/>
  <c r="J120" i="79"/>
  <c r="G127" i="18"/>
  <c r="D128" i="18"/>
  <c r="E128" i="18"/>
  <c r="D120" i="84"/>
  <c r="G119" i="84"/>
  <c r="E120" i="84"/>
  <c r="J118" i="89"/>
  <c r="G121" i="79"/>
  <c r="D122" i="79"/>
  <c r="E122" i="79"/>
  <c r="B124" i="63"/>
  <c r="F124" i="63"/>
  <c r="D127" i="55"/>
  <c r="E127" i="55"/>
  <c r="G126" i="55"/>
  <c r="D123" i="68"/>
  <c r="G122" i="68"/>
  <c r="E123" i="68"/>
  <c r="D128" i="3"/>
  <c r="G127" i="3"/>
  <c r="E128" i="3"/>
  <c r="D125" i="56"/>
  <c r="G124" i="56"/>
  <c r="E125" i="56"/>
  <c r="G119" i="88"/>
  <c r="D120" i="88"/>
  <c r="E120" i="88"/>
  <c r="J123" i="58"/>
  <c r="D128" i="21"/>
  <c r="G127" i="21"/>
  <c r="E128" i="21"/>
  <c r="I127" i="34"/>
  <c r="H127" i="34"/>
  <c r="H147" i="35"/>
  <c r="I147" i="35"/>
  <c r="F42" i="75"/>
  <c r="H42" i="75" s="1"/>
  <c r="B42" i="75"/>
  <c r="G119" i="98"/>
  <c r="D120" i="98"/>
  <c r="E120" i="98"/>
  <c r="D125" i="58"/>
  <c r="G124" i="58"/>
  <c r="E125" i="58"/>
  <c r="F130" i="23"/>
  <c r="B130" i="23"/>
  <c r="J126" i="21"/>
  <c r="J122" i="64"/>
  <c r="F128" i="34"/>
  <c r="B128" i="34"/>
  <c r="D121" i="80"/>
  <c r="G120" i="80"/>
  <c r="E121" i="80"/>
  <c r="G129" i="30"/>
  <c r="D130" i="30"/>
  <c r="E130" i="30"/>
  <c r="D131" i="28"/>
  <c r="G130" i="28"/>
  <c r="E131" i="28"/>
  <c r="J119" i="80"/>
  <c r="G122" i="65"/>
  <c r="D123" i="65"/>
  <c r="E123" i="65"/>
  <c r="F48" i="22"/>
  <c r="G48" i="22" s="1"/>
  <c r="B48" i="22"/>
  <c r="B48" i="21"/>
  <c r="F48" i="21"/>
  <c r="G48" i="21" s="1"/>
  <c r="J125" i="41"/>
  <c r="D121" i="99"/>
  <c r="G120" i="99"/>
  <c r="E121" i="99"/>
  <c r="G120" i="83"/>
  <c r="D121" i="83"/>
  <c r="E121" i="83"/>
  <c r="J129" i="28"/>
  <c r="J118" i="90"/>
  <c r="J126" i="18"/>
  <c r="D125" i="72"/>
  <c r="G124" i="72"/>
  <c r="E125" i="72"/>
  <c r="G119" i="96"/>
  <c r="D120" i="96"/>
  <c r="E120" i="96"/>
  <c r="H124" i="67"/>
  <c r="I124" i="67"/>
  <c r="E123" i="82"/>
  <c r="D123" i="82"/>
  <c r="G122" i="82"/>
  <c r="I129" i="23"/>
  <c r="H129" i="23"/>
  <c r="G119" i="92"/>
  <c r="D120" i="92"/>
  <c r="E120" i="92"/>
  <c r="B39" i="96"/>
  <c r="F39" i="96"/>
  <c r="G39" i="96" s="1"/>
  <c r="D124" i="59"/>
  <c r="G123" i="59"/>
  <c r="E124" i="59"/>
  <c r="D123" i="85"/>
  <c r="G122" i="85"/>
  <c r="E123" i="85"/>
  <c r="D129" i="71"/>
  <c r="G128" i="71"/>
  <c r="E129" i="71"/>
  <c r="F125" i="67"/>
  <c r="B125" i="67"/>
  <c r="J123" i="54"/>
  <c r="J146" i="35"/>
  <c r="D127" i="73"/>
  <c r="G126" i="73"/>
  <c r="E127" i="73"/>
  <c r="F50" i="30"/>
  <c r="G50" i="30" s="1"/>
  <c r="B50" i="30"/>
  <c r="J125" i="74"/>
  <c r="G123" i="61"/>
  <c r="D124" i="61"/>
  <c r="E124" i="61"/>
  <c r="J120" i="77"/>
  <c r="B40" i="87"/>
  <c r="F40" i="87"/>
  <c r="H40" i="87" s="1"/>
  <c r="F128" i="19"/>
  <c r="B128" i="19"/>
  <c r="G128" i="24"/>
  <c r="D129" i="24"/>
  <c r="E129" i="24"/>
  <c r="J118" i="84"/>
  <c r="B44" i="62"/>
  <c r="F44" i="62"/>
  <c r="G119" i="90"/>
  <c r="D120" i="90"/>
  <c r="E120" i="90"/>
  <c r="G127" i="22"/>
  <c r="D128" i="22"/>
  <c r="E128" i="22"/>
  <c r="F42" i="78"/>
  <c r="H42" i="78" s="1"/>
  <c r="B42" i="78"/>
  <c r="G129" i="27"/>
  <c r="D130" i="27"/>
  <c r="E130" i="27"/>
  <c r="B39" i="100"/>
  <c r="F39" i="100"/>
  <c r="G125" i="45"/>
  <c r="D126" i="45"/>
  <c r="E126" i="45"/>
  <c r="D120" i="86"/>
  <c r="G119" i="86"/>
  <c r="E120" i="86"/>
  <c r="F48" i="18"/>
  <c r="H48" i="18" s="1"/>
  <c r="B48" i="18"/>
  <c r="D127" i="41"/>
  <c r="G126" i="41"/>
  <c r="E127" i="41"/>
  <c r="B123" i="78"/>
  <c r="F123" i="78"/>
  <c r="J118" i="98"/>
  <c r="I127" i="19"/>
  <c r="H127" i="19"/>
  <c r="J120" i="76"/>
  <c r="D120" i="89"/>
  <c r="G119" i="89"/>
  <c r="E120" i="89"/>
  <c r="D130" i="69"/>
  <c r="G129" i="69"/>
  <c r="E130" i="69"/>
  <c r="G121" i="76"/>
  <c r="D122" i="76"/>
  <c r="E122" i="76"/>
  <c r="H122" i="66"/>
  <c r="I122" i="66"/>
  <c r="F132" i="29"/>
  <c r="B132" i="29"/>
  <c r="F45" i="54"/>
  <c r="H45" i="54" s="1"/>
  <c r="B45" i="54"/>
  <c r="G125" i="62"/>
  <c r="D126" i="62"/>
  <c r="E126" i="62"/>
  <c r="B47" i="39"/>
  <c r="F47" i="39"/>
  <c r="H47" i="39" s="1"/>
  <c r="D122" i="77"/>
  <c r="G121" i="77"/>
  <c r="E122" i="77"/>
  <c r="B43" i="13"/>
  <c r="F43" i="13"/>
  <c r="H43" i="13" s="1"/>
  <c r="B40" i="89"/>
  <c r="F40" i="89"/>
  <c r="H40" i="89" s="1"/>
  <c r="J124" i="62"/>
  <c r="G120" i="81"/>
  <c r="D121" i="81"/>
  <c r="E121" i="81"/>
  <c r="J119" i="83"/>
  <c r="D120" i="91"/>
  <c r="G119" i="91"/>
  <c r="E120" i="91"/>
  <c r="J122" i="61"/>
  <c r="I46" i="39"/>
  <c r="D125" i="57"/>
  <c r="G124" i="57"/>
  <c r="E125" i="57"/>
  <c r="H122" i="78"/>
  <c r="I122" i="78"/>
  <c r="J126" i="22"/>
  <c r="H123" i="63"/>
  <c r="I123" i="63"/>
  <c r="J123" i="63" s="1"/>
  <c r="D131" i="20"/>
  <c r="G130" i="20"/>
  <c r="E131" i="20"/>
  <c r="B123" i="66"/>
  <c r="F123" i="66"/>
  <c r="H131" i="29"/>
  <c r="I131" i="29"/>
  <c r="D127" i="39"/>
  <c r="G126" i="39"/>
  <c r="E127" i="39"/>
  <c r="G123" i="64"/>
  <c r="D124" i="64"/>
  <c r="E124" i="64"/>
  <c r="I38" i="96"/>
  <c r="J119" i="81"/>
  <c r="F41" i="88"/>
  <c r="H41" i="88" s="1"/>
  <c r="B41" i="88"/>
  <c r="D125" i="46"/>
  <c r="G124" i="46"/>
  <c r="E125" i="46"/>
  <c r="F50" i="29"/>
  <c r="G50" i="29" s="1"/>
  <c r="B50" i="29"/>
  <c r="B40" i="90"/>
  <c r="F40" i="90"/>
  <c r="H40" i="90" s="1"/>
  <c r="G124" i="54"/>
  <c r="D125" i="54"/>
  <c r="E125" i="54"/>
  <c r="F49" i="32"/>
  <c r="B49" i="32"/>
  <c r="D125" i="53"/>
  <c r="G124" i="53"/>
  <c r="E125" i="53"/>
  <c r="D129" i="32"/>
  <c r="G128" i="32"/>
  <c r="E129" i="32"/>
  <c r="G148" i="35"/>
  <c r="B149" i="35"/>
  <c r="E149" i="35"/>
  <c r="F149" i="35" s="1"/>
  <c r="J120" i="13" l="1"/>
  <c r="J119" i="101"/>
  <c r="G39" i="101"/>
  <c r="I39" i="101" s="1"/>
  <c r="H41" i="26"/>
  <c r="D40" i="101"/>
  <c r="E40" i="101"/>
  <c r="D121" i="101"/>
  <c r="E121" i="101"/>
  <c r="G120" i="101"/>
  <c r="I44" i="46"/>
  <c r="I63" i="35"/>
  <c r="G121" i="13"/>
  <c r="D122" i="13"/>
  <c r="J147" i="35"/>
  <c r="G40" i="90"/>
  <c r="H41" i="85"/>
  <c r="I41" i="85" s="1"/>
  <c r="H42" i="77"/>
  <c r="I42" i="77" s="1"/>
  <c r="H47" i="43"/>
  <c r="I47" i="43" s="1"/>
  <c r="I49" i="27"/>
  <c r="H48" i="21"/>
  <c r="I48" i="21" s="1"/>
  <c r="H119" i="87"/>
  <c r="I119" i="87"/>
  <c r="J119" i="87" s="1"/>
  <c r="B121" i="95"/>
  <c r="F121" i="95"/>
  <c r="G41" i="86"/>
  <c r="J119" i="97"/>
  <c r="I40" i="90"/>
  <c r="H47" i="42"/>
  <c r="I47" i="42" s="1"/>
  <c r="H39" i="98"/>
  <c r="I39" i="98" s="1"/>
  <c r="I42" i="67"/>
  <c r="I121" i="25"/>
  <c r="H121" i="25"/>
  <c r="G45" i="55"/>
  <c r="I45" i="55" s="1"/>
  <c r="J119" i="26"/>
  <c r="J125" i="42"/>
  <c r="I44" i="56"/>
  <c r="B120" i="87"/>
  <c r="F120" i="87"/>
  <c r="I120" i="95"/>
  <c r="H120" i="95"/>
  <c r="E122" i="25"/>
  <c r="F122" i="25" s="1"/>
  <c r="B122" i="25"/>
  <c r="G120" i="26"/>
  <c r="D121" i="26"/>
  <c r="F49" i="24"/>
  <c r="B49" i="24"/>
  <c r="F39" i="95"/>
  <c r="B39" i="95"/>
  <c r="F43" i="68"/>
  <c r="G43" i="68" s="1"/>
  <c r="B43" i="68"/>
  <c r="F45" i="46"/>
  <c r="G45" i="46" s="1"/>
  <c r="B45" i="46"/>
  <c r="B49" i="31"/>
  <c r="F49" i="31"/>
  <c r="H49" i="31" s="1"/>
  <c r="H39" i="97"/>
  <c r="D40" i="97"/>
  <c r="E40" i="97"/>
  <c r="D46" i="72"/>
  <c r="E46" i="72"/>
  <c r="F47" i="74"/>
  <c r="G47" i="74" s="1"/>
  <c r="B47" i="74"/>
  <c r="H50" i="29"/>
  <c r="I50" i="29" s="1"/>
  <c r="G45" i="54"/>
  <c r="G42" i="75"/>
  <c r="I42" i="75" s="1"/>
  <c r="B43" i="65"/>
  <c r="F43" i="65"/>
  <c r="F49" i="34"/>
  <c r="H49" i="34" s="1"/>
  <c r="B49" i="34"/>
  <c r="E42" i="81"/>
  <c r="D42" i="81"/>
  <c r="F45" i="53"/>
  <c r="G45" i="53" s="1"/>
  <c r="B45" i="53"/>
  <c r="D50" i="23"/>
  <c r="E50" i="23"/>
  <c r="E42" i="85"/>
  <c r="D42" i="85"/>
  <c r="E49" i="3"/>
  <c r="D49" i="3"/>
  <c r="F47" i="44"/>
  <c r="G47" i="44" s="1"/>
  <c r="B47" i="44"/>
  <c r="I45" i="45"/>
  <c r="F45" i="57"/>
  <c r="G45" i="57" s="1"/>
  <c r="B45" i="57"/>
  <c r="B51" i="28"/>
  <c r="F51" i="28"/>
  <c r="H51" i="28" s="1"/>
  <c r="B41" i="84"/>
  <c r="F41" i="84"/>
  <c r="H41" i="84" s="1"/>
  <c r="B43" i="66"/>
  <c r="F43" i="66"/>
  <c r="H43" i="66" s="1"/>
  <c r="B39" i="99"/>
  <c r="F39" i="99"/>
  <c r="H39" i="99" s="1"/>
  <c r="F41" i="82"/>
  <c r="G41" i="82" s="1"/>
  <c r="B41" i="82"/>
  <c r="B41" i="83"/>
  <c r="F41" i="83"/>
  <c r="G41" i="83" s="1"/>
  <c r="B48" i="20"/>
  <c r="F48" i="20"/>
  <c r="G48" i="20" s="1"/>
  <c r="B47" i="41"/>
  <c r="F47" i="41"/>
  <c r="H47" i="41" s="1"/>
  <c r="B41" i="92"/>
  <c r="F41" i="92"/>
  <c r="H41" i="92" s="1"/>
  <c r="B44" i="60"/>
  <c r="F44" i="60"/>
  <c r="H44" i="60" s="1"/>
  <c r="E121" i="97"/>
  <c r="G120" i="97"/>
  <c r="D121" i="97"/>
  <c r="I48" i="19"/>
  <c r="F45" i="58"/>
  <c r="G45" i="58" s="1"/>
  <c r="B45" i="58"/>
  <c r="E65" i="35"/>
  <c r="F65" i="35" s="1"/>
  <c r="H64" i="35"/>
  <c r="G64" i="35"/>
  <c r="B65" i="35"/>
  <c r="G41" i="81"/>
  <c r="I41" i="81" s="1"/>
  <c r="J125" i="43"/>
  <c r="G126" i="43"/>
  <c r="D127" i="43"/>
  <c r="E127" i="43"/>
  <c r="G39" i="97"/>
  <c r="B45" i="56"/>
  <c r="F45" i="56"/>
  <c r="G45" i="56" s="1"/>
  <c r="B44" i="63"/>
  <c r="F44" i="63"/>
  <c r="G44" i="63" s="1"/>
  <c r="H45" i="72"/>
  <c r="H49" i="23"/>
  <c r="I46" i="73"/>
  <c r="H42" i="76"/>
  <c r="I42" i="76" s="1"/>
  <c r="D43" i="76"/>
  <c r="E43" i="76"/>
  <c r="H48" i="3"/>
  <c r="I48" i="3" s="1"/>
  <c r="I46" i="44"/>
  <c r="G126" i="42"/>
  <c r="E127" i="42"/>
  <c r="D127" i="42"/>
  <c r="I126" i="44"/>
  <c r="H126" i="44"/>
  <c r="B121" i="33"/>
  <c r="F121" i="33"/>
  <c r="I42" i="66"/>
  <c r="I41" i="26"/>
  <c r="I45" i="54"/>
  <c r="E48" i="42"/>
  <c r="D48" i="42"/>
  <c r="B42" i="79"/>
  <c r="F42" i="79"/>
  <c r="G42" i="79" s="1"/>
  <c r="H43" i="33"/>
  <c r="D44" i="33"/>
  <c r="G43" i="33"/>
  <c r="E40" i="98"/>
  <c r="D40" i="98"/>
  <c r="G45" i="72"/>
  <c r="I49" i="23"/>
  <c r="F50" i="27"/>
  <c r="G50" i="27" s="1"/>
  <c r="B50" i="27"/>
  <c r="B46" i="45"/>
  <c r="F46" i="45"/>
  <c r="G46" i="45" s="1"/>
  <c r="F127" i="44"/>
  <c r="B127" i="44"/>
  <c r="F50" i="69"/>
  <c r="G50" i="69" s="1"/>
  <c r="B50" i="69"/>
  <c r="H120" i="33"/>
  <c r="I120" i="33"/>
  <c r="B43" i="67"/>
  <c r="F43" i="67"/>
  <c r="F47" i="73"/>
  <c r="H47" i="73" s="1"/>
  <c r="B47" i="73"/>
  <c r="E43" i="77"/>
  <c r="D43" i="77"/>
  <c r="B51" i="70"/>
  <c r="F51" i="70"/>
  <c r="G51" i="70" s="1"/>
  <c r="D42" i="80"/>
  <c r="E42" i="80"/>
  <c r="G47" i="39"/>
  <c r="I47" i="39" s="1"/>
  <c r="G48" i="18"/>
  <c r="I48" i="18" s="1"/>
  <c r="I128" i="31"/>
  <c r="H128" i="31"/>
  <c r="H41" i="80"/>
  <c r="E48" i="43"/>
  <c r="D48" i="43"/>
  <c r="I41" i="86"/>
  <c r="F41" i="91"/>
  <c r="B41" i="91"/>
  <c r="B48" i="17"/>
  <c r="F48" i="17"/>
  <c r="G48" i="17" s="1"/>
  <c r="C57" i="17"/>
  <c r="H48" i="22"/>
  <c r="I48" i="22" s="1"/>
  <c r="F129" i="31"/>
  <c r="B129" i="31"/>
  <c r="B45" i="64"/>
  <c r="F45" i="64"/>
  <c r="B45" i="61"/>
  <c r="F45" i="61"/>
  <c r="H45" i="61" s="1"/>
  <c r="B45" i="59"/>
  <c r="F45" i="59"/>
  <c r="H45" i="59" s="1"/>
  <c r="I44" i="59"/>
  <c r="B50" i="71"/>
  <c r="F50" i="71"/>
  <c r="G50" i="71" s="1"/>
  <c r="G41" i="80"/>
  <c r="D46" i="55"/>
  <c r="E46" i="55"/>
  <c r="D42" i="86"/>
  <c r="E42" i="86"/>
  <c r="D42" i="26"/>
  <c r="E42" i="26" s="1"/>
  <c r="F49" i="19"/>
  <c r="H49" i="19" s="1"/>
  <c r="B49" i="19"/>
  <c r="J131" i="29"/>
  <c r="H124" i="60"/>
  <c r="I124" i="60"/>
  <c r="J124" i="60" s="1"/>
  <c r="B125" i="60"/>
  <c r="F125" i="60"/>
  <c r="J129" i="23"/>
  <c r="F131" i="17"/>
  <c r="B131" i="17"/>
  <c r="F133" i="70"/>
  <c r="B133" i="70"/>
  <c r="I130" i="17"/>
  <c r="H130" i="17"/>
  <c r="H132" i="70"/>
  <c r="I132" i="70"/>
  <c r="J132" i="70" s="1"/>
  <c r="J122" i="66"/>
  <c r="H123" i="64"/>
  <c r="I123" i="64"/>
  <c r="B129" i="32"/>
  <c r="F129" i="32"/>
  <c r="F125" i="46"/>
  <c r="B125" i="46"/>
  <c r="G41" i="88"/>
  <c r="I41" i="88" s="1"/>
  <c r="I119" i="91"/>
  <c r="H119" i="91"/>
  <c r="G40" i="89"/>
  <c r="I40" i="89" s="1"/>
  <c r="D44" i="13"/>
  <c r="E44" i="13" s="1"/>
  <c r="J127" i="19"/>
  <c r="B126" i="45"/>
  <c r="F126" i="45"/>
  <c r="B130" i="27"/>
  <c r="F130" i="27"/>
  <c r="G42" i="78"/>
  <c r="I42" i="78" s="1"/>
  <c r="F120" i="90"/>
  <c r="B120" i="90"/>
  <c r="F129" i="24"/>
  <c r="B129" i="24"/>
  <c r="F127" i="73"/>
  <c r="B127" i="73"/>
  <c r="G125" i="67"/>
  <c r="D126" i="67"/>
  <c r="E126" i="67"/>
  <c r="B123" i="85"/>
  <c r="F123" i="85"/>
  <c r="H124" i="72"/>
  <c r="I124" i="72"/>
  <c r="D49" i="21"/>
  <c r="E49" i="21"/>
  <c r="B121" i="80"/>
  <c r="F121" i="80"/>
  <c r="H127" i="21"/>
  <c r="I127" i="21"/>
  <c r="H119" i="88"/>
  <c r="I119" i="88"/>
  <c r="H121" i="79"/>
  <c r="I121" i="79"/>
  <c r="H120" i="80"/>
  <c r="I120" i="80"/>
  <c r="F124" i="75"/>
  <c r="B124" i="75"/>
  <c r="H126" i="39"/>
  <c r="I126" i="39"/>
  <c r="H124" i="57"/>
  <c r="I124" i="57"/>
  <c r="F120" i="91"/>
  <c r="B120" i="91"/>
  <c r="B121" i="81"/>
  <c r="F121" i="81"/>
  <c r="D133" i="29"/>
  <c r="G132" i="29"/>
  <c r="E133" i="29"/>
  <c r="H129" i="69"/>
  <c r="I129" i="69"/>
  <c r="I125" i="45"/>
  <c r="H125" i="45"/>
  <c r="H129" i="27"/>
  <c r="I129" i="27"/>
  <c r="H119" i="90"/>
  <c r="I119" i="90"/>
  <c r="J119" i="90" s="1"/>
  <c r="H128" i="24"/>
  <c r="I128" i="24"/>
  <c r="F124" i="61"/>
  <c r="B124" i="61"/>
  <c r="F125" i="72"/>
  <c r="B125" i="72"/>
  <c r="D49" i="22"/>
  <c r="E49" i="22"/>
  <c r="H130" i="28"/>
  <c r="I130" i="28"/>
  <c r="B128" i="21"/>
  <c r="F128" i="21"/>
  <c r="H122" i="68"/>
  <c r="I122" i="68"/>
  <c r="H120" i="100"/>
  <c r="I120" i="100"/>
  <c r="J120" i="100" s="1"/>
  <c r="F120" i="88"/>
  <c r="B120" i="88"/>
  <c r="F125" i="57"/>
  <c r="B125" i="57"/>
  <c r="H120" i="81"/>
  <c r="I120" i="81"/>
  <c r="D41" i="89"/>
  <c r="E41" i="89"/>
  <c r="F130" i="69"/>
  <c r="B130" i="69"/>
  <c r="G123" i="78"/>
  <c r="E124" i="78"/>
  <c r="D124" i="78"/>
  <c r="D43" i="78"/>
  <c r="E43" i="78"/>
  <c r="D45" i="62"/>
  <c r="E45" i="62"/>
  <c r="H123" i="61"/>
  <c r="I123" i="61"/>
  <c r="E40" i="96"/>
  <c r="D40" i="96"/>
  <c r="B131" i="28"/>
  <c r="F131" i="28"/>
  <c r="G128" i="34"/>
  <c r="D129" i="34"/>
  <c r="E129" i="34"/>
  <c r="G130" i="23"/>
  <c r="D131" i="23"/>
  <c r="E131" i="23"/>
  <c r="H124" i="56"/>
  <c r="I124" i="56"/>
  <c r="J124" i="56" s="1"/>
  <c r="B123" i="68"/>
  <c r="F123" i="68"/>
  <c r="B121" i="100"/>
  <c r="F121" i="100"/>
  <c r="H125" i="62"/>
  <c r="I125" i="62"/>
  <c r="H126" i="73"/>
  <c r="I126" i="73"/>
  <c r="B122" i="79"/>
  <c r="F122" i="79"/>
  <c r="D50" i="32"/>
  <c r="E50" i="32"/>
  <c r="G149" i="35"/>
  <c r="E150" i="35"/>
  <c r="F150" i="35" s="1"/>
  <c r="B150" i="35"/>
  <c r="H49" i="32"/>
  <c r="H124" i="54"/>
  <c r="I124" i="54"/>
  <c r="D46" i="54"/>
  <c r="E46" i="54"/>
  <c r="E40" i="100"/>
  <c r="D40" i="100"/>
  <c r="D129" i="19"/>
  <c r="G128" i="19"/>
  <c r="E129" i="19"/>
  <c r="D51" i="30"/>
  <c r="E51" i="30"/>
  <c r="H39" i="96"/>
  <c r="I39" i="96" s="1"/>
  <c r="J124" i="67"/>
  <c r="B120" i="98"/>
  <c r="F120" i="98"/>
  <c r="E43" i="75"/>
  <c r="D43" i="75"/>
  <c r="F125" i="56"/>
  <c r="B125" i="56"/>
  <c r="I126" i="55"/>
  <c r="H126" i="55"/>
  <c r="I119" i="84"/>
  <c r="H119" i="84"/>
  <c r="I126" i="74"/>
  <c r="H126" i="74"/>
  <c r="I39" i="25"/>
  <c r="H128" i="32"/>
  <c r="I128" i="32"/>
  <c r="F120" i="86"/>
  <c r="B120" i="86"/>
  <c r="I122" i="85"/>
  <c r="H122" i="85"/>
  <c r="F128" i="3"/>
  <c r="B128" i="3"/>
  <c r="F125" i="54"/>
  <c r="B125" i="54"/>
  <c r="E42" i="88"/>
  <c r="D42" i="88"/>
  <c r="D124" i="66"/>
  <c r="E124" i="66"/>
  <c r="G123" i="66"/>
  <c r="G49" i="32"/>
  <c r="D48" i="39"/>
  <c r="E48" i="39"/>
  <c r="H119" i="89"/>
  <c r="I119" i="89"/>
  <c r="H39" i="100"/>
  <c r="H44" i="62"/>
  <c r="H50" i="30"/>
  <c r="I50" i="30" s="1"/>
  <c r="H128" i="71"/>
  <c r="I128" i="71"/>
  <c r="I123" i="59"/>
  <c r="H123" i="59"/>
  <c r="H122" i="82"/>
  <c r="I122" i="82"/>
  <c r="B120" i="96"/>
  <c r="F120" i="96"/>
  <c r="H120" i="99"/>
  <c r="I120" i="99"/>
  <c r="B123" i="65"/>
  <c r="F123" i="65"/>
  <c r="B130" i="30"/>
  <c r="F130" i="30"/>
  <c r="H119" i="98"/>
  <c r="I119" i="98"/>
  <c r="G124" i="63"/>
  <c r="E125" i="63"/>
  <c r="D125" i="63"/>
  <c r="B120" i="84"/>
  <c r="F120" i="84"/>
  <c r="F127" i="74"/>
  <c r="B127" i="74"/>
  <c r="H119" i="92"/>
  <c r="I119" i="92"/>
  <c r="H127" i="18"/>
  <c r="I127" i="18"/>
  <c r="F127" i="39"/>
  <c r="B127" i="39"/>
  <c r="I148" i="35"/>
  <c r="H148" i="35"/>
  <c r="D51" i="29"/>
  <c r="E51" i="29"/>
  <c r="H130" i="20"/>
  <c r="I130" i="20"/>
  <c r="H121" i="77"/>
  <c r="I121" i="77"/>
  <c r="F120" i="89"/>
  <c r="B120" i="89"/>
  <c r="H126" i="41"/>
  <c r="I126" i="41"/>
  <c r="G39" i="100"/>
  <c r="B128" i="22"/>
  <c r="F128" i="22"/>
  <c r="G44" i="62"/>
  <c r="E41" i="87"/>
  <c r="D41" i="87"/>
  <c r="F129" i="71"/>
  <c r="B129" i="71"/>
  <c r="B124" i="59"/>
  <c r="F124" i="59"/>
  <c r="B123" i="82"/>
  <c r="F123" i="82"/>
  <c r="H119" i="96"/>
  <c r="I119" i="96"/>
  <c r="B121" i="83"/>
  <c r="F121" i="83"/>
  <c r="B121" i="99"/>
  <c r="F121" i="99"/>
  <c r="I122" i="65"/>
  <c r="H122" i="65"/>
  <c r="H129" i="30"/>
  <c r="I129" i="30"/>
  <c r="H124" i="58"/>
  <c r="I124" i="58"/>
  <c r="F127" i="55"/>
  <c r="B127" i="55"/>
  <c r="B40" i="25"/>
  <c r="F40" i="25"/>
  <c r="G40" i="25" s="1"/>
  <c r="B125" i="53"/>
  <c r="F125" i="53"/>
  <c r="H124" i="46"/>
  <c r="I124" i="46"/>
  <c r="I121" i="76"/>
  <c r="H121" i="76"/>
  <c r="I124" i="53"/>
  <c r="H124" i="53"/>
  <c r="E41" i="90"/>
  <c r="D41" i="90"/>
  <c r="B124" i="64"/>
  <c r="F124" i="64"/>
  <c r="F131" i="20"/>
  <c r="B131" i="20"/>
  <c r="J122" i="78"/>
  <c r="G43" i="13"/>
  <c r="I43" i="13" s="1"/>
  <c r="B122" i="77"/>
  <c r="F122" i="77"/>
  <c r="B126" i="62"/>
  <c r="F126" i="62"/>
  <c r="B122" i="76"/>
  <c r="F122" i="76"/>
  <c r="B127" i="41"/>
  <c r="F127" i="41"/>
  <c r="E49" i="18"/>
  <c r="D49" i="18"/>
  <c r="H119" i="86"/>
  <c r="I119" i="86"/>
  <c r="H127" i="22"/>
  <c r="I127" i="22"/>
  <c r="G40" i="87"/>
  <c r="I40" i="87" s="1"/>
  <c r="B120" i="92"/>
  <c r="F120" i="92"/>
  <c r="H120" i="83"/>
  <c r="I120" i="83"/>
  <c r="J120" i="83" s="1"/>
  <c r="B125" i="58"/>
  <c r="F125" i="58"/>
  <c r="J127" i="34"/>
  <c r="I127" i="3"/>
  <c r="H127" i="3"/>
  <c r="F128" i="18"/>
  <c r="B128" i="18"/>
  <c r="I123" i="75"/>
  <c r="H123" i="75"/>
  <c r="J120" i="33" l="1"/>
  <c r="H41" i="82"/>
  <c r="F40" i="101"/>
  <c r="H40" i="101" s="1"/>
  <c r="B40" i="101"/>
  <c r="H45" i="56"/>
  <c r="J121" i="25"/>
  <c r="H120" i="101"/>
  <c r="I120" i="101"/>
  <c r="F121" i="101"/>
  <c r="B121" i="101"/>
  <c r="G43" i="66"/>
  <c r="I43" i="66" s="1"/>
  <c r="G47" i="41"/>
  <c r="I47" i="41" s="1"/>
  <c r="J130" i="17"/>
  <c r="B122" i="13"/>
  <c r="E122" i="13"/>
  <c r="F122" i="13" s="1"/>
  <c r="H121" i="13"/>
  <c r="I121" i="13"/>
  <c r="J120" i="95"/>
  <c r="G41" i="84"/>
  <c r="I41" i="84" s="1"/>
  <c r="I39" i="97"/>
  <c r="J122" i="85"/>
  <c r="J121" i="79"/>
  <c r="J121" i="77"/>
  <c r="J126" i="73"/>
  <c r="J124" i="72"/>
  <c r="J124" i="57"/>
  <c r="H45" i="57"/>
  <c r="I45" i="57" s="1"/>
  <c r="H47" i="44"/>
  <c r="G49" i="34"/>
  <c r="J128" i="32"/>
  <c r="J127" i="21"/>
  <c r="I47" i="44"/>
  <c r="I64" i="35"/>
  <c r="G122" i="25"/>
  <c r="D123" i="25"/>
  <c r="G120" i="87"/>
  <c r="D121" i="87"/>
  <c r="E121" i="87"/>
  <c r="J126" i="44"/>
  <c r="E122" i="95"/>
  <c r="D122" i="95"/>
  <c r="G121" i="95"/>
  <c r="D44" i="67"/>
  <c r="E44" i="67"/>
  <c r="H120" i="97"/>
  <c r="I120" i="97"/>
  <c r="J120" i="97" s="1"/>
  <c r="F46" i="72"/>
  <c r="B46" i="72"/>
  <c r="J119" i="84"/>
  <c r="D51" i="69"/>
  <c r="E51" i="69"/>
  <c r="E44" i="33"/>
  <c r="F44" i="33" s="1"/>
  <c r="B44" i="33"/>
  <c r="E43" i="79"/>
  <c r="D43" i="79"/>
  <c r="D122" i="33"/>
  <c r="B122" i="33" s="1"/>
  <c r="G121" i="33"/>
  <c r="D45" i="63"/>
  <c r="E45" i="63"/>
  <c r="G65" i="35"/>
  <c r="B66" i="35"/>
  <c r="H65" i="35"/>
  <c r="E66" i="35"/>
  <c r="F66" i="35" s="1"/>
  <c r="I41" i="82"/>
  <c r="I49" i="34"/>
  <c r="D44" i="65"/>
  <c r="H43" i="65"/>
  <c r="E44" i="65"/>
  <c r="G49" i="31"/>
  <c r="I49" i="31" s="1"/>
  <c r="D50" i="31"/>
  <c r="E50" i="31"/>
  <c r="D50" i="24"/>
  <c r="E50" i="24"/>
  <c r="G49" i="19"/>
  <c r="I49" i="19" s="1"/>
  <c r="H50" i="71"/>
  <c r="I50" i="71" s="1"/>
  <c r="G45" i="61"/>
  <c r="I45" i="61" s="1"/>
  <c r="G43" i="67"/>
  <c r="E51" i="27"/>
  <c r="D51" i="27"/>
  <c r="B40" i="98"/>
  <c r="F40" i="98"/>
  <c r="H40" i="98" s="1"/>
  <c r="I43" i="33"/>
  <c r="H44" i="63"/>
  <c r="I44" i="63" s="1"/>
  <c r="F127" i="43"/>
  <c r="B127" i="43"/>
  <c r="G41" i="92"/>
  <c r="I41" i="92" s="1"/>
  <c r="E42" i="92"/>
  <c r="D42" i="92"/>
  <c r="D49" i="20"/>
  <c r="E49" i="20"/>
  <c r="D42" i="83"/>
  <c r="E42" i="83"/>
  <c r="G51" i="28"/>
  <c r="I51" i="28" s="1"/>
  <c r="E52" i="28"/>
  <c r="D52" i="28"/>
  <c r="B50" i="23"/>
  <c r="F50" i="23"/>
  <c r="G50" i="23" s="1"/>
  <c r="E46" i="53"/>
  <c r="D46" i="53"/>
  <c r="E48" i="74"/>
  <c r="D48" i="74"/>
  <c r="F40" i="97"/>
  <c r="G40" i="97" s="1"/>
  <c r="B40" i="97"/>
  <c r="D46" i="46"/>
  <c r="E46" i="46"/>
  <c r="E44" i="68"/>
  <c r="D44" i="68"/>
  <c r="H49" i="24"/>
  <c r="E121" i="26"/>
  <c r="F121" i="26" s="1"/>
  <c r="B121" i="26"/>
  <c r="I45" i="56"/>
  <c r="H46" i="45"/>
  <c r="I46" i="45" s="1"/>
  <c r="D47" i="45"/>
  <c r="E47" i="45"/>
  <c r="F127" i="42"/>
  <c r="B127" i="42"/>
  <c r="D46" i="56"/>
  <c r="E46" i="56"/>
  <c r="E46" i="58"/>
  <c r="D46" i="58"/>
  <c r="F49" i="3"/>
  <c r="G49" i="3" s="1"/>
  <c r="B49" i="3"/>
  <c r="H39" i="95"/>
  <c r="E40" i="95"/>
  <c r="D40" i="95"/>
  <c r="J128" i="31"/>
  <c r="F43" i="77"/>
  <c r="G43" i="77" s="1"/>
  <c r="B43" i="77"/>
  <c r="G47" i="73"/>
  <c r="I47" i="73" s="1"/>
  <c r="D48" i="73"/>
  <c r="E48" i="73"/>
  <c r="H43" i="67"/>
  <c r="H50" i="69"/>
  <c r="I50" i="69" s="1"/>
  <c r="G127" i="44"/>
  <c r="D128" i="44"/>
  <c r="E128" i="44"/>
  <c r="H50" i="27"/>
  <c r="I50" i="27" s="1"/>
  <c r="H42" i="79"/>
  <c r="I42" i="79" s="1"/>
  <c r="B48" i="42"/>
  <c r="F48" i="42"/>
  <c r="H48" i="42" s="1"/>
  <c r="I126" i="42"/>
  <c r="H126" i="42"/>
  <c r="B43" i="76"/>
  <c r="F43" i="76"/>
  <c r="H43" i="76" s="1"/>
  <c r="I45" i="72"/>
  <c r="I126" i="43"/>
  <c r="H126" i="43"/>
  <c r="H45" i="58"/>
  <c r="I45" i="58" s="1"/>
  <c r="B121" i="97"/>
  <c r="F121" i="97"/>
  <c r="G44" i="60"/>
  <c r="I44" i="60" s="1"/>
  <c r="D45" i="60"/>
  <c r="E45" i="60"/>
  <c r="D48" i="41"/>
  <c r="E48" i="41"/>
  <c r="H48" i="20"/>
  <c r="I48" i="20" s="1"/>
  <c r="H41" i="83"/>
  <c r="I41" i="83" s="1"/>
  <c r="E42" i="82"/>
  <c r="D42" i="82"/>
  <c r="G39" i="99"/>
  <c r="I39" i="99" s="1"/>
  <c r="E40" i="99"/>
  <c r="D40" i="99"/>
  <c r="E44" i="66"/>
  <c r="D44" i="66"/>
  <c r="E42" i="84"/>
  <c r="D42" i="84"/>
  <c r="E46" i="57"/>
  <c r="D46" i="57"/>
  <c r="E48" i="44"/>
  <c r="D48" i="44"/>
  <c r="B42" i="85"/>
  <c r="F42" i="85"/>
  <c r="G42" i="85" s="1"/>
  <c r="H45" i="53"/>
  <c r="I45" i="53" s="1"/>
  <c r="F42" i="81"/>
  <c r="G42" i="81" s="1"/>
  <c r="B42" i="81"/>
  <c r="D50" i="34"/>
  <c r="E50" i="34"/>
  <c r="G43" i="65"/>
  <c r="H47" i="74"/>
  <c r="I47" i="74" s="1"/>
  <c r="H45" i="46"/>
  <c r="I45" i="46" s="1"/>
  <c r="H43" i="68"/>
  <c r="I43" i="68" s="1"/>
  <c r="G39" i="95"/>
  <c r="G49" i="24"/>
  <c r="I120" i="26"/>
  <c r="H120" i="26"/>
  <c r="G129" i="31"/>
  <c r="E130" i="31"/>
  <c r="D130" i="31"/>
  <c r="D42" i="91"/>
  <c r="E42" i="91"/>
  <c r="B46" i="55"/>
  <c r="F46" i="55"/>
  <c r="G46" i="55" s="1"/>
  <c r="G45" i="64"/>
  <c r="E46" i="64"/>
  <c r="D46" i="64"/>
  <c r="J122" i="65"/>
  <c r="F42" i="26"/>
  <c r="G42" i="26" s="1"/>
  <c r="B42" i="26"/>
  <c r="H48" i="17"/>
  <c r="I48" i="17" s="1"/>
  <c r="E49" i="17"/>
  <c r="D49" i="17"/>
  <c r="G41" i="91"/>
  <c r="F48" i="43"/>
  <c r="G48" i="43" s="1"/>
  <c r="B48" i="43"/>
  <c r="I49" i="32"/>
  <c r="D46" i="59"/>
  <c r="E46" i="59"/>
  <c r="J119" i="92"/>
  <c r="E50" i="19"/>
  <c r="D50" i="19"/>
  <c r="B42" i="86"/>
  <c r="F42" i="86"/>
  <c r="H42" i="86" s="1"/>
  <c r="E51" i="71"/>
  <c r="D51" i="71"/>
  <c r="G45" i="59"/>
  <c r="I45" i="59" s="1"/>
  <c r="E46" i="61"/>
  <c r="D46" i="61"/>
  <c r="H45" i="64"/>
  <c r="H41" i="91"/>
  <c r="I41" i="80"/>
  <c r="F42" i="80"/>
  <c r="H42" i="80" s="1"/>
  <c r="B42" i="80"/>
  <c r="H51" i="70"/>
  <c r="I51" i="70" s="1"/>
  <c r="D52" i="70"/>
  <c r="E52" i="70"/>
  <c r="J130" i="20"/>
  <c r="D126" i="60"/>
  <c r="G125" i="60"/>
  <c r="E126" i="60"/>
  <c r="J122" i="82"/>
  <c r="J123" i="64"/>
  <c r="J123" i="75"/>
  <c r="J124" i="46"/>
  <c r="E134" i="70"/>
  <c r="G133" i="70"/>
  <c r="D134" i="70"/>
  <c r="J129" i="30"/>
  <c r="J119" i="96"/>
  <c r="J120" i="99"/>
  <c r="J126" i="74"/>
  <c r="J119" i="98"/>
  <c r="J120" i="81"/>
  <c r="G131" i="17"/>
  <c r="D132" i="17"/>
  <c r="E132" i="17"/>
  <c r="J130" i="28"/>
  <c r="J128" i="24"/>
  <c r="J126" i="39"/>
  <c r="J120" i="80"/>
  <c r="J119" i="88"/>
  <c r="G129" i="71"/>
  <c r="D130" i="71"/>
  <c r="E130" i="71"/>
  <c r="D127" i="45"/>
  <c r="G126" i="45"/>
  <c r="E127" i="45"/>
  <c r="G126" i="62"/>
  <c r="D127" i="62"/>
  <c r="E127" i="62"/>
  <c r="H40" i="25"/>
  <c r="I40" i="25" s="1"/>
  <c r="J126" i="41"/>
  <c r="G127" i="39"/>
  <c r="D128" i="39"/>
  <c r="E128" i="39"/>
  <c r="G127" i="74"/>
  <c r="D128" i="74"/>
  <c r="E128" i="74"/>
  <c r="D124" i="65"/>
  <c r="G123" i="65"/>
  <c r="E124" i="65"/>
  <c r="B42" i="88"/>
  <c r="F42" i="88"/>
  <c r="D121" i="98"/>
  <c r="G120" i="98"/>
  <c r="E121" i="98"/>
  <c r="B40" i="100"/>
  <c r="F40" i="100"/>
  <c r="H149" i="35"/>
  <c r="I149" i="35"/>
  <c r="D132" i="28"/>
  <c r="G131" i="28"/>
  <c r="E132" i="28"/>
  <c r="D131" i="69"/>
  <c r="G130" i="69"/>
  <c r="E131" i="69"/>
  <c r="B126" i="67"/>
  <c r="F126" i="67"/>
  <c r="B44" i="13"/>
  <c r="F44" i="13"/>
  <c r="G44" i="13" s="1"/>
  <c r="G125" i="46"/>
  <c r="D126" i="46"/>
  <c r="E126" i="46"/>
  <c r="I128" i="34"/>
  <c r="H128" i="34"/>
  <c r="G121" i="80"/>
  <c r="D122" i="80"/>
  <c r="E122" i="80"/>
  <c r="D121" i="90"/>
  <c r="G120" i="90"/>
  <c r="E121" i="90"/>
  <c r="D129" i="18"/>
  <c r="G128" i="18"/>
  <c r="E129" i="18"/>
  <c r="B49" i="18"/>
  <c r="F49" i="18"/>
  <c r="H49" i="18" s="1"/>
  <c r="E132" i="20"/>
  <c r="G131" i="20"/>
  <c r="D132" i="20"/>
  <c r="J124" i="58"/>
  <c r="B41" i="87"/>
  <c r="F41" i="87"/>
  <c r="G41" i="87" s="1"/>
  <c r="B51" i="29"/>
  <c r="F51" i="29"/>
  <c r="H51" i="29" s="1"/>
  <c r="J127" i="18"/>
  <c r="D121" i="84"/>
  <c r="G120" i="84"/>
  <c r="E121" i="84"/>
  <c r="J119" i="89"/>
  <c r="G120" i="86"/>
  <c r="D121" i="86"/>
  <c r="E121" i="86"/>
  <c r="I128" i="19"/>
  <c r="H128" i="19"/>
  <c r="J125" i="62"/>
  <c r="B45" i="62"/>
  <c r="F45" i="62"/>
  <c r="H45" i="62" s="1"/>
  <c r="G124" i="61"/>
  <c r="D125" i="61"/>
  <c r="E125" i="61"/>
  <c r="J125" i="45"/>
  <c r="J129" i="69"/>
  <c r="D122" i="81"/>
  <c r="G121" i="81"/>
  <c r="E122" i="81"/>
  <c r="H125" i="67"/>
  <c r="I125" i="67"/>
  <c r="D125" i="64"/>
  <c r="G124" i="64"/>
  <c r="E125" i="64"/>
  <c r="D41" i="25"/>
  <c r="E41" i="25" s="1"/>
  <c r="G123" i="82"/>
  <c r="D124" i="82"/>
  <c r="E124" i="82"/>
  <c r="F129" i="19"/>
  <c r="B129" i="19"/>
  <c r="F50" i="32"/>
  <c r="G50" i="32" s="1"/>
  <c r="B50" i="32"/>
  <c r="B41" i="89"/>
  <c r="F41" i="89"/>
  <c r="E125" i="75"/>
  <c r="G124" i="75"/>
  <c r="D125" i="75"/>
  <c r="F49" i="21"/>
  <c r="G49" i="21" s="1"/>
  <c r="B49" i="21"/>
  <c r="F40" i="96"/>
  <c r="G40" i="96" s="1"/>
  <c r="B40" i="96"/>
  <c r="F41" i="90"/>
  <c r="G41" i="90" s="1"/>
  <c r="B41" i="90"/>
  <c r="J121" i="76"/>
  <c r="D122" i="99"/>
  <c r="G121" i="99"/>
  <c r="E122" i="99"/>
  <c r="G120" i="89"/>
  <c r="D121" i="89"/>
  <c r="E121" i="89"/>
  <c r="F125" i="63"/>
  <c r="B125" i="63"/>
  <c r="J123" i="59"/>
  <c r="I44" i="62"/>
  <c r="D126" i="54"/>
  <c r="G125" i="54"/>
  <c r="E126" i="54"/>
  <c r="J126" i="55"/>
  <c r="F51" i="30"/>
  <c r="G51" i="30" s="1"/>
  <c r="B51" i="30"/>
  <c r="F46" i="54"/>
  <c r="G46" i="54" s="1"/>
  <c r="B46" i="54"/>
  <c r="G122" i="79"/>
  <c r="D123" i="79"/>
  <c r="E123" i="79"/>
  <c r="F131" i="23"/>
  <c r="B131" i="23"/>
  <c r="B43" i="78"/>
  <c r="F43" i="78"/>
  <c r="G43" i="78" s="1"/>
  <c r="B49" i="22"/>
  <c r="F49" i="22"/>
  <c r="D128" i="73"/>
  <c r="G127" i="73"/>
  <c r="E128" i="73"/>
  <c r="J119" i="91"/>
  <c r="B151" i="35"/>
  <c r="E151" i="35"/>
  <c r="F151" i="35" s="1"/>
  <c r="G150" i="35"/>
  <c r="D128" i="41"/>
  <c r="G127" i="41"/>
  <c r="E128" i="41"/>
  <c r="J127" i="3"/>
  <c r="G124" i="59"/>
  <c r="D125" i="59"/>
  <c r="E125" i="59"/>
  <c r="D129" i="22"/>
  <c r="G128" i="22"/>
  <c r="E129" i="22"/>
  <c r="I39" i="100"/>
  <c r="G121" i="100"/>
  <c r="D122" i="100"/>
  <c r="E122" i="100"/>
  <c r="H130" i="23"/>
  <c r="I130" i="23"/>
  <c r="F124" i="78"/>
  <c r="B124" i="78"/>
  <c r="J122" i="68"/>
  <c r="H132" i="29"/>
  <c r="I132" i="29"/>
  <c r="J132" i="29" s="1"/>
  <c r="D121" i="91"/>
  <c r="G120" i="91"/>
  <c r="E121" i="91"/>
  <c r="F48" i="39"/>
  <c r="G48" i="39" s="1"/>
  <c r="B48" i="39"/>
  <c r="D130" i="32"/>
  <c r="G129" i="32"/>
  <c r="E130" i="32"/>
  <c r="G120" i="92"/>
  <c r="D121" i="92"/>
  <c r="E121" i="92"/>
  <c r="G122" i="77"/>
  <c r="D123" i="77"/>
  <c r="E123" i="77"/>
  <c r="D126" i="58"/>
  <c r="G125" i="58"/>
  <c r="E126" i="58"/>
  <c r="G122" i="76"/>
  <c r="D123" i="76"/>
  <c r="E123" i="76"/>
  <c r="J124" i="53"/>
  <c r="G121" i="83"/>
  <c r="D122" i="83"/>
  <c r="E122" i="83"/>
  <c r="H124" i="63"/>
  <c r="I124" i="63"/>
  <c r="I123" i="66"/>
  <c r="H123" i="66"/>
  <c r="D129" i="3"/>
  <c r="G128" i="3"/>
  <c r="E129" i="3"/>
  <c r="G125" i="56"/>
  <c r="D126" i="56"/>
  <c r="E126" i="56"/>
  <c r="D121" i="88"/>
  <c r="G120" i="88"/>
  <c r="E121" i="88"/>
  <c r="F133" i="29"/>
  <c r="B133" i="29"/>
  <c r="D124" i="85"/>
  <c r="E124" i="85"/>
  <c r="G123" i="85"/>
  <c r="D130" i="24"/>
  <c r="G129" i="24"/>
  <c r="E130" i="24"/>
  <c r="G130" i="27"/>
  <c r="D131" i="27"/>
  <c r="E131" i="27"/>
  <c r="F124" i="66"/>
  <c r="B124" i="66"/>
  <c r="J127" i="22"/>
  <c r="J119" i="86"/>
  <c r="G125" i="53"/>
  <c r="D126" i="53"/>
  <c r="E126" i="53"/>
  <c r="D128" i="55"/>
  <c r="G127" i="55"/>
  <c r="E128" i="55"/>
  <c r="J148" i="35"/>
  <c r="D131" i="30"/>
  <c r="G130" i="30"/>
  <c r="E131" i="30"/>
  <c r="G120" i="96"/>
  <c r="D121" i="96"/>
  <c r="E121" i="96"/>
  <c r="J128" i="71"/>
  <c r="B43" i="75"/>
  <c r="F43" i="75"/>
  <c r="H43" i="75" s="1"/>
  <c r="J124" i="54"/>
  <c r="G123" i="68"/>
  <c r="D124" i="68"/>
  <c r="E124" i="68"/>
  <c r="F129" i="34"/>
  <c r="B129" i="34"/>
  <c r="J123" i="61"/>
  <c r="H123" i="78"/>
  <c r="I123" i="78"/>
  <c r="D126" i="57"/>
  <c r="G125" i="57"/>
  <c r="E126" i="57"/>
  <c r="G128" i="21"/>
  <c r="D129" i="21"/>
  <c r="E129" i="21"/>
  <c r="G125" i="72"/>
  <c r="D126" i="72"/>
  <c r="E126" i="72"/>
  <c r="J129" i="27"/>
  <c r="G40" i="101" l="1"/>
  <c r="J120" i="101"/>
  <c r="H42" i="81"/>
  <c r="I40" i="101"/>
  <c r="I65" i="35"/>
  <c r="D41" i="101"/>
  <c r="E41" i="101"/>
  <c r="D122" i="101"/>
  <c r="E122" i="101"/>
  <c r="G121" i="101"/>
  <c r="G122" i="13"/>
  <c r="D123" i="13"/>
  <c r="J149" i="35"/>
  <c r="J120" i="26"/>
  <c r="J121" i="13"/>
  <c r="I39" i="95"/>
  <c r="I41" i="91"/>
  <c r="H42" i="85"/>
  <c r="I42" i="85" s="1"/>
  <c r="G42" i="80"/>
  <c r="J125" i="67"/>
  <c r="I45" i="64"/>
  <c r="G48" i="42"/>
  <c r="I48" i="42" s="1"/>
  <c r="G40" i="98"/>
  <c r="I40" i="98" s="1"/>
  <c r="E123" i="25"/>
  <c r="F123" i="25"/>
  <c r="B123" i="25"/>
  <c r="H40" i="96"/>
  <c r="I121" i="95"/>
  <c r="H121" i="95"/>
  <c r="H122" i="25"/>
  <c r="I122" i="25"/>
  <c r="G43" i="76"/>
  <c r="I43" i="76" s="1"/>
  <c r="J126" i="42"/>
  <c r="B122" i="95"/>
  <c r="F122" i="95"/>
  <c r="F121" i="87"/>
  <c r="B121" i="87"/>
  <c r="H120" i="87"/>
  <c r="I120" i="87"/>
  <c r="G44" i="33"/>
  <c r="H44" i="33"/>
  <c r="D45" i="33"/>
  <c r="F42" i="82"/>
  <c r="G42" i="82" s="1"/>
  <c r="B42" i="82"/>
  <c r="F46" i="56"/>
  <c r="G46" i="56" s="1"/>
  <c r="B46" i="56"/>
  <c r="B48" i="74"/>
  <c r="F48" i="74"/>
  <c r="H48" i="74" s="1"/>
  <c r="D47" i="72"/>
  <c r="E47" i="72"/>
  <c r="H51" i="30"/>
  <c r="I51" i="30" s="1"/>
  <c r="H44" i="13"/>
  <c r="I44" i="13" s="1"/>
  <c r="H42" i="26"/>
  <c r="I42" i="26" s="1"/>
  <c r="D43" i="85"/>
  <c r="E43" i="85"/>
  <c r="E44" i="77"/>
  <c r="D44" i="77"/>
  <c r="E50" i="3"/>
  <c r="D50" i="3"/>
  <c r="D128" i="42"/>
  <c r="G127" i="42"/>
  <c r="E128" i="42"/>
  <c r="D122" i="26"/>
  <c r="G121" i="26"/>
  <c r="F46" i="53"/>
  <c r="G46" i="53" s="1"/>
  <c r="B46" i="53"/>
  <c r="F42" i="92"/>
  <c r="H42" i="92" s="1"/>
  <c r="B42" i="92"/>
  <c r="B51" i="27"/>
  <c r="F51" i="27"/>
  <c r="I43" i="65"/>
  <c r="H121" i="33"/>
  <c r="I121" i="33"/>
  <c r="F51" i="69"/>
  <c r="G51" i="69" s="1"/>
  <c r="B51" i="69"/>
  <c r="H46" i="72"/>
  <c r="F128" i="44"/>
  <c r="B128" i="44"/>
  <c r="B47" i="45"/>
  <c r="F47" i="45"/>
  <c r="F46" i="46"/>
  <c r="H46" i="46" s="1"/>
  <c r="B46" i="46"/>
  <c r="E51" i="23"/>
  <c r="D51" i="23"/>
  <c r="F45" i="63"/>
  <c r="G45" i="63" s="1"/>
  <c r="B45" i="63"/>
  <c r="F44" i="67"/>
  <c r="B44" i="67"/>
  <c r="G42" i="86"/>
  <c r="I42" i="86" s="1"/>
  <c r="B50" i="34"/>
  <c r="F50" i="34"/>
  <c r="H50" i="34" s="1"/>
  <c r="E43" i="81"/>
  <c r="D43" i="81"/>
  <c r="B46" i="57"/>
  <c r="F46" i="57"/>
  <c r="G46" i="57" s="1"/>
  <c r="F44" i="66"/>
  <c r="B44" i="66"/>
  <c r="F45" i="60"/>
  <c r="B45" i="60"/>
  <c r="D49" i="42"/>
  <c r="E49" i="42"/>
  <c r="I43" i="67"/>
  <c r="H43" i="77"/>
  <c r="I43" i="77" s="1"/>
  <c r="H49" i="3"/>
  <c r="I49" i="3" s="1"/>
  <c r="H40" i="97"/>
  <c r="I40" i="97" s="1"/>
  <c r="D41" i="97"/>
  <c r="E41" i="97"/>
  <c r="H50" i="23"/>
  <c r="I50" i="23" s="1"/>
  <c r="B42" i="83"/>
  <c r="F42" i="83"/>
  <c r="G42" i="83" s="1"/>
  <c r="G127" i="43"/>
  <c r="D128" i="43"/>
  <c r="E128" i="43"/>
  <c r="D41" i="98"/>
  <c r="E41" i="98"/>
  <c r="F50" i="31"/>
  <c r="G50" i="31" s="1"/>
  <c r="B50" i="31"/>
  <c r="F44" i="65"/>
  <c r="G44" i="65" s="1"/>
  <c r="B44" i="65"/>
  <c r="E67" i="35"/>
  <c r="F67" i="35" s="1"/>
  <c r="B67" i="35"/>
  <c r="G66" i="35"/>
  <c r="H66" i="35"/>
  <c r="F40" i="95"/>
  <c r="H40" i="95" s="1"/>
  <c r="B40" i="95"/>
  <c r="I49" i="24"/>
  <c r="B52" i="28"/>
  <c r="F52" i="28"/>
  <c r="G52" i="28" s="1"/>
  <c r="B43" i="79"/>
  <c r="F43" i="79"/>
  <c r="H43" i="79" s="1"/>
  <c r="I42" i="81"/>
  <c r="B48" i="44"/>
  <c r="F48" i="44"/>
  <c r="H48" i="44" s="1"/>
  <c r="F42" i="84"/>
  <c r="G42" i="84" s="1"/>
  <c r="B42" i="84"/>
  <c r="F40" i="99"/>
  <c r="B40" i="99"/>
  <c r="B48" i="41"/>
  <c r="F48" i="41"/>
  <c r="G121" i="97"/>
  <c r="D122" i="97"/>
  <c r="E122" i="97"/>
  <c r="J126" i="43"/>
  <c r="D44" i="76"/>
  <c r="E44" i="76"/>
  <c r="I127" i="44"/>
  <c r="H127" i="44"/>
  <c r="F48" i="73"/>
  <c r="G48" i="73" s="1"/>
  <c r="B48" i="73"/>
  <c r="B46" i="58"/>
  <c r="F46" i="58"/>
  <c r="F44" i="68"/>
  <c r="G44" i="68" s="1"/>
  <c r="B44" i="68"/>
  <c r="B49" i="20"/>
  <c r="F49" i="20"/>
  <c r="H49" i="20" s="1"/>
  <c r="B50" i="24"/>
  <c r="F50" i="24"/>
  <c r="E122" i="33"/>
  <c r="F122" i="33" s="1"/>
  <c r="G46" i="72"/>
  <c r="F46" i="61"/>
  <c r="H46" i="61" s="1"/>
  <c r="B46" i="61"/>
  <c r="H41" i="87"/>
  <c r="I41" i="87" s="1"/>
  <c r="B52" i="70"/>
  <c r="F52" i="70"/>
  <c r="G52" i="70" s="1"/>
  <c r="F46" i="59"/>
  <c r="H46" i="59" s="1"/>
  <c r="B46" i="59"/>
  <c r="H48" i="43"/>
  <c r="I48" i="43" s="1"/>
  <c r="D47" i="55"/>
  <c r="E47" i="55"/>
  <c r="F130" i="31"/>
  <c r="B130" i="31"/>
  <c r="H41" i="90"/>
  <c r="I41" i="90" s="1"/>
  <c r="H50" i="32"/>
  <c r="I50" i="32" s="1"/>
  <c r="G49" i="18"/>
  <c r="I49" i="18" s="1"/>
  <c r="D43" i="80"/>
  <c r="E43" i="80"/>
  <c r="B51" i="71"/>
  <c r="F51" i="71"/>
  <c r="H51" i="71" s="1"/>
  <c r="F49" i="17"/>
  <c r="G49" i="17" s="1"/>
  <c r="B49" i="17"/>
  <c r="C58" i="17"/>
  <c r="E49" i="43"/>
  <c r="D49" i="43"/>
  <c r="I42" i="80"/>
  <c r="D43" i="86"/>
  <c r="E43" i="86"/>
  <c r="B50" i="19"/>
  <c r="F50" i="19"/>
  <c r="G50" i="19" s="1"/>
  <c r="D43" i="26"/>
  <c r="E43" i="26" s="1"/>
  <c r="F43" i="26" s="1"/>
  <c r="B46" i="64"/>
  <c r="F46" i="64"/>
  <c r="H46" i="64" s="1"/>
  <c r="H46" i="55"/>
  <c r="I46" i="55" s="1"/>
  <c r="B42" i="91"/>
  <c r="F42" i="91"/>
  <c r="H42" i="91" s="1"/>
  <c r="I129" i="31"/>
  <c r="H129" i="31"/>
  <c r="F132" i="17"/>
  <c r="B132" i="17"/>
  <c r="J124" i="63"/>
  <c r="H131" i="17"/>
  <c r="I131" i="17"/>
  <c r="F134" i="70"/>
  <c r="B134" i="70"/>
  <c r="H125" i="60"/>
  <c r="I125" i="60"/>
  <c r="I133" i="70"/>
  <c r="H133" i="70"/>
  <c r="B126" i="60"/>
  <c r="F126" i="60"/>
  <c r="J123" i="78"/>
  <c r="J130" i="23"/>
  <c r="H120" i="96"/>
  <c r="I120" i="96"/>
  <c r="F130" i="32"/>
  <c r="B130" i="32"/>
  <c r="F122" i="99"/>
  <c r="B122" i="99"/>
  <c r="H130" i="69"/>
  <c r="I130" i="69"/>
  <c r="H127" i="74"/>
  <c r="I127" i="74"/>
  <c r="I125" i="53"/>
  <c r="H125" i="53"/>
  <c r="H130" i="27"/>
  <c r="I130" i="27"/>
  <c r="H128" i="3"/>
  <c r="I128" i="3"/>
  <c r="I121" i="83"/>
  <c r="H121" i="83"/>
  <c r="F123" i="76"/>
  <c r="B123" i="76"/>
  <c r="B123" i="77"/>
  <c r="F123" i="77"/>
  <c r="D49" i="39"/>
  <c r="E49" i="39"/>
  <c r="H128" i="22"/>
  <c r="I128" i="22"/>
  <c r="H127" i="41"/>
  <c r="I127" i="41"/>
  <c r="D44" i="78"/>
  <c r="E44" i="78"/>
  <c r="F126" i="54"/>
  <c r="B126" i="54"/>
  <c r="I40" i="96"/>
  <c r="H124" i="64"/>
  <c r="I124" i="64"/>
  <c r="F121" i="86"/>
  <c r="B121" i="86"/>
  <c r="H120" i="84"/>
  <c r="I120" i="84"/>
  <c r="B126" i="46"/>
  <c r="F126" i="46"/>
  <c r="B131" i="69"/>
  <c r="F131" i="69"/>
  <c r="F121" i="98"/>
  <c r="B121" i="98"/>
  <c r="B122" i="83"/>
  <c r="F122" i="83"/>
  <c r="I120" i="98"/>
  <c r="H120" i="98"/>
  <c r="B129" i="21"/>
  <c r="F129" i="21"/>
  <c r="H130" i="30"/>
  <c r="I130" i="30"/>
  <c r="B129" i="3"/>
  <c r="F129" i="3"/>
  <c r="H122" i="76"/>
  <c r="I122" i="76"/>
  <c r="H122" i="77"/>
  <c r="I122" i="77"/>
  <c r="F129" i="22"/>
  <c r="B129" i="22"/>
  <c r="B128" i="41"/>
  <c r="F128" i="41"/>
  <c r="D50" i="21"/>
  <c r="E50" i="21"/>
  <c r="D51" i="32"/>
  <c r="E51" i="32"/>
  <c r="F125" i="64"/>
  <c r="B125" i="64"/>
  <c r="D46" i="62"/>
  <c r="E46" i="62"/>
  <c r="I120" i="86"/>
  <c r="H120" i="86"/>
  <c r="B121" i="84"/>
  <c r="F121" i="84"/>
  <c r="D42" i="87"/>
  <c r="E42" i="87"/>
  <c r="B122" i="80"/>
  <c r="F122" i="80"/>
  <c r="J128" i="34"/>
  <c r="H125" i="46"/>
  <c r="I125" i="46"/>
  <c r="E43" i="88"/>
  <c r="D43" i="88"/>
  <c r="B128" i="39"/>
  <c r="F128" i="39"/>
  <c r="F127" i="62"/>
  <c r="B127" i="62"/>
  <c r="H122" i="79"/>
  <c r="I122" i="79"/>
  <c r="I128" i="21"/>
  <c r="H128" i="21"/>
  <c r="I129" i="24"/>
  <c r="H129" i="24"/>
  <c r="D134" i="29"/>
  <c r="G133" i="29"/>
  <c r="E134" i="29"/>
  <c r="H120" i="91"/>
  <c r="I120" i="91"/>
  <c r="D125" i="78"/>
  <c r="G124" i="78"/>
  <c r="E125" i="78"/>
  <c r="F122" i="100"/>
  <c r="B122" i="100"/>
  <c r="D50" i="22"/>
  <c r="E50" i="22"/>
  <c r="D42" i="89"/>
  <c r="E42" i="89"/>
  <c r="D50" i="18"/>
  <c r="E50" i="18"/>
  <c r="H121" i="80"/>
  <c r="I121" i="80"/>
  <c r="H131" i="28"/>
  <c r="I131" i="28"/>
  <c r="D41" i="100"/>
  <c r="E41" i="100"/>
  <c r="H42" i="88"/>
  <c r="H127" i="39"/>
  <c r="I127" i="39"/>
  <c r="H126" i="62"/>
  <c r="I126" i="62"/>
  <c r="F131" i="27"/>
  <c r="B131" i="27"/>
  <c r="F131" i="30"/>
  <c r="B131" i="30"/>
  <c r="G129" i="34"/>
  <c r="D130" i="34"/>
  <c r="E130" i="34"/>
  <c r="E125" i="66"/>
  <c r="G124" i="66"/>
  <c r="D125" i="66"/>
  <c r="F130" i="24"/>
  <c r="B130" i="24"/>
  <c r="J123" i="66"/>
  <c r="B121" i="92"/>
  <c r="F121" i="92"/>
  <c r="F121" i="91"/>
  <c r="B121" i="91"/>
  <c r="H121" i="100"/>
  <c r="I121" i="100"/>
  <c r="F125" i="59"/>
  <c r="B125" i="59"/>
  <c r="E52" i="30"/>
  <c r="D52" i="30"/>
  <c r="F121" i="89"/>
  <c r="B121" i="89"/>
  <c r="G129" i="19"/>
  <c r="E130" i="19"/>
  <c r="D130" i="19"/>
  <c r="F124" i="82"/>
  <c r="B124" i="82"/>
  <c r="B125" i="61"/>
  <c r="F125" i="61"/>
  <c r="G45" i="62"/>
  <c r="I45" i="62" s="1"/>
  <c r="D52" i="29"/>
  <c r="E52" i="29"/>
  <c r="H128" i="18"/>
  <c r="I128" i="18"/>
  <c r="B132" i="28"/>
  <c r="F132" i="28"/>
  <c r="I123" i="65"/>
  <c r="H123" i="65"/>
  <c r="F126" i="53"/>
  <c r="B126" i="53"/>
  <c r="H125" i="54"/>
  <c r="I125" i="54"/>
  <c r="B121" i="90"/>
  <c r="F121" i="90"/>
  <c r="H127" i="55"/>
  <c r="I127" i="55"/>
  <c r="I123" i="85"/>
  <c r="H123" i="85"/>
  <c r="I120" i="88"/>
  <c r="H120" i="88"/>
  <c r="H120" i="92"/>
  <c r="I120" i="92"/>
  <c r="H124" i="59"/>
  <c r="I124" i="59"/>
  <c r="H127" i="73"/>
  <c r="I127" i="73"/>
  <c r="G49" i="22"/>
  <c r="D132" i="23"/>
  <c r="G131" i="23"/>
  <c r="E132" i="23"/>
  <c r="H120" i="89"/>
  <c r="I120" i="89"/>
  <c r="D42" i="90"/>
  <c r="E42" i="90"/>
  <c r="G41" i="89"/>
  <c r="H123" i="82"/>
  <c r="I123" i="82"/>
  <c r="H124" i="61"/>
  <c r="I124" i="61"/>
  <c r="F129" i="18"/>
  <c r="B129" i="18"/>
  <c r="D127" i="67"/>
  <c r="G126" i="67"/>
  <c r="E127" i="67"/>
  <c r="G40" i="100"/>
  <c r="G42" i="88"/>
  <c r="B124" i="65"/>
  <c r="F124" i="65"/>
  <c r="H126" i="45"/>
  <c r="I126" i="45"/>
  <c r="E44" i="75"/>
  <c r="D44" i="75"/>
  <c r="B122" i="81"/>
  <c r="F122" i="81"/>
  <c r="F126" i="72"/>
  <c r="B126" i="72"/>
  <c r="H125" i="57"/>
  <c r="I125" i="57"/>
  <c r="F124" i="68"/>
  <c r="B124" i="68"/>
  <c r="F128" i="55"/>
  <c r="B128" i="55"/>
  <c r="B121" i="88"/>
  <c r="F121" i="88"/>
  <c r="B126" i="56"/>
  <c r="F126" i="56"/>
  <c r="I125" i="58"/>
  <c r="H125" i="58"/>
  <c r="H48" i="39"/>
  <c r="I48" i="39" s="1"/>
  <c r="H150" i="35"/>
  <c r="I150" i="35"/>
  <c r="B128" i="73"/>
  <c r="F128" i="73"/>
  <c r="H49" i="22"/>
  <c r="D47" i="54"/>
  <c r="E47" i="54"/>
  <c r="D126" i="63"/>
  <c r="E126" i="63"/>
  <c r="G125" i="63"/>
  <c r="H41" i="89"/>
  <c r="G51" i="29"/>
  <c r="I51" i="29" s="1"/>
  <c r="B132" i="20"/>
  <c r="F132" i="20"/>
  <c r="H40" i="100"/>
  <c r="F127" i="45"/>
  <c r="B127" i="45"/>
  <c r="B130" i="71"/>
  <c r="F130" i="71"/>
  <c r="I124" i="75"/>
  <c r="H124" i="75"/>
  <c r="G43" i="75"/>
  <c r="I43" i="75" s="1"/>
  <c r="H125" i="72"/>
  <c r="I125" i="72"/>
  <c r="B126" i="57"/>
  <c r="F126" i="57"/>
  <c r="H123" i="68"/>
  <c r="I123" i="68"/>
  <c r="F121" i="96"/>
  <c r="B121" i="96"/>
  <c r="F124" i="85"/>
  <c r="B124" i="85"/>
  <c r="H125" i="56"/>
  <c r="I125" i="56"/>
  <c r="B126" i="58"/>
  <c r="F126" i="58"/>
  <c r="I129" i="32"/>
  <c r="H129" i="32"/>
  <c r="G151" i="35"/>
  <c r="B152" i="35"/>
  <c r="E152" i="35"/>
  <c r="F152" i="35" s="1"/>
  <c r="H43" i="78"/>
  <c r="I43" i="78" s="1"/>
  <c r="B123" i="79"/>
  <c r="F123" i="79"/>
  <c r="H46" i="54"/>
  <c r="I46" i="54" s="1"/>
  <c r="H121" i="99"/>
  <c r="I121" i="99"/>
  <c r="D41" i="96"/>
  <c r="E41" i="96"/>
  <c r="H49" i="21"/>
  <c r="I49" i="21" s="1"/>
  <c r="B125" i="75"/>
  <c r="F125" i="75"/>
  <c r="F41" i="25"/>
  <c r="G41" i="25" s="1"/>
  <c r="B41" i="25"/>
  <c r="H121" i="81"/>
  <c r="I121" i="81"/>
  <c r="J128" i="19"/>
  <c r="H131" i="20"/>
  <c r="I131" i="20"/>
  <c r="I120" i="90"/>
  <c r="H120" i="90"/>
  <c r="D45" i="13"/>
  <c r="E45" i="13" s="1"/>
  <c r="F128" i="74"/>
  <c r="B128" i="74"/>
  <c r="H129" i="71"/>
  <c r="I129" i="71"/>
  <c r="J127" i="44" l="1"/>
  <c r="H42" i="83"/>
  <c r="F41" i="101"/>
  <c r="H41" i="101" s="1"/>
  <c r="B41" i="101"/>
  <c r="H121" i="101"/>
  <c r="I121" i="101"/>
  <c r="J121" i="101" s="1"/>
  <c r="F122" i="101"/>
  <c r="B122" i="101"/>
  <c r="E123" i="13"/>
  <c r="F123" i="13" s="1"/>
  <c r="B123" i="13"/>
  <c r="J131" i="20"/>
  <c r="J127" i="39"/>
  <c r="I122" i="13"/>
  <c r="H122" i="13"/>
  <c r="J121" i="33"/>
  <c r="G43" i="79"/>
  <c r="J122" i="76"/>
  <c r="J127" i="73"/>
  <c r="J125" i="72"/>
  <c r="I46" i="72"/>
  <c r="J133" i="70"/>
  <c r="J125" i="60"/>
  <c r="H46" i="57"/>
  <c r="I46" i="57" s="1"/>
  <c r="G46" i="46"/>
  <c r="I46" i="46" s="1"/>
  <c r="J131" i="28"/>
  <c r="J130" i="27"/>
  <c r="G49" i="20"/>
  <c r="I49" i="20" s="1"/>
  <c r="J128" i="3"/>
  <c r="J120" i="92"/>
  <c r="H46" i="56"/>
  <c r="I46" i="56" s="1"/>
  <c r="D124" i="25"/>
  <c r="G123" i="25"/>
  <c r="H44" i="68"/>
  <c r="H50" i="31"/>
  <c r="I50" i="31" s="1"/>
  <c r="G48" i="74"/>
  <c r="I48" i="74" s="1"/>
  <c r="J120" i="87"/>
  <c r="G121" i="87"/>
  <c r="D122" i="87"/>
  <c r="E122" i="87"/>
  <c r="J121" i="95"/>
  <c r="J120" i="89"/>
  <c r="E123" i="95"/>
  <c r="G122" i="95"/>
  <c r="D123" i="95"/>
  <c r="J122" i="25"/>
  <c r="I66" i="35"/>
  <c r="I42" i="83"/>
  <c r="D51" i="24"/>
  <c r="E51" i="24"/>
  <c r="G46" i="58"/>
  <c r="D47" i="58"/>
  <c r="E47" i="58"/>
  <c r="F122" i="97"/>
  <c r="B122" i="97"/>
  <c r="D49" i="41"/>
  <c r="E49" i="41"/>
  <c r="H40" i="99"/>
  <c r="D41" i="99"/>
  <c r="E41" i="99"/>
  <c r="E43" i="84"/>
  <c r="D43" i="84"/>
  <c r="E41" i="95"/>
  <c r="D41" i="95"/>
  <c r="B68" i="35"/>
  <c r="H67" i="35"/>
  <c r="E68" i="35"/>
  <c r="F68" i="35" s="1"/>
  <c r="G67" i="35"/>
  <c r="H127" i="43"/>
  <c r="I127" i="43"/>
  <c r="G45" i="60"/>
  <c r="D46" i="60"/>
  <c r="E46" i="60"/>
  <c r="E45" i="66"/>
  <c r="D45" i="66"/>
  <c r="D45" i="67"/>
  <c r="E45" i="67"/>
  <c r="F51" i="23"/>
  <c r="G51" i="23"/>
  <c r="B51" i="23"/>
  <c r="D48" i="45"/>
  <c r="E48" i="45"/>
  <c r="E52" i="27"/>
  <c r="D52" i="27"/>
  <c r="E122" i="26"/>
  <c r="F122" i="26" s="1"/>
  <c r="B122" i="26"/>
  <c r="F50" i="3"/>
  <c r="B50" i="3"/>
  <c r="B45" i="33"/>
  <c r="D123" i="33"/>
  <c r="G122" i="33"/>
  <c r="E49" i="73"/>
  <c r="D49" i="73"/>
  <c r="B44" i="76"/>
  <c r="F44" i="76"/>
  <c r="H44" i="76" s="1"/>
  <c r="H121" i="97"/>
  <c r="I121" i="97"/>
  <c r="F41" i="98"/>
  <c r="G41" i="98" s="1"/>
  <c r="B41" i="98"/>
  <c r="F49" i="42"/>
  <c r="G49" i="42" s="1"/>
  <c r="B49" i="42"/>
  <c r="H44" i="66"/>
  <c r="B43" i="81"/>
  <c r="F43" i="81"/>
  <c r="G43" i="81" s="1"/>
  <c r="D51" i="34"/>
  <c r="E51" i="34"/>
  <c r="H44" i="67"/>
  <c r="D43" i="92"/>
  <c r="E43" i="92"/>
  <c r="F43" i="85"/>
  <c r="B43" i="85"/>
  <c r="E43" i="82"/>
  <c r="D43" i="82"/>
  <c r="I44" i="33"/>
  <c r="H50" i="24"/>
  <c r="D45" i="68"/>
  <c r="E45" i="68"/>
  <c r="G48" i="41"/>
  <c r="G40" i="99"/>
  <c r="I40" i="99" s="1"/>
  <c r="G48" i="44"/>
  <c r="I48" i="44" s="1"/>
  <c r="E49" i="44"/>
  <c r="D49" i="44"/>
  <c r="D44" i="79"/>
  <c r="E44" i="79"/>
  <c r="H52" i="28"/>
  <c r="I52" i="28" s="1"/>
  <c r="D53" i="28"/>
  <c r="E53" i="28"/>
  <c r="G40" i="95"/>
  <c r="I40" i="95" s="1"/>
  <c r="E51" i="31"/>
  <c r="D51" i="31"/>
  <c r="H45" i="60"/>
  <c r="I45" i="60" s="1"/>
  <c r="G44" i="66"/>
  <c r="G44" i="67"/>
  <c r="G47" i="45"/>
  <c r="G51" i="27"/>
  <c r="E47" i="53"/>
  <c r="D47" i="53"/>
  <c r="I127" i="42"/>
  <c r="H127" i="42"/>
  <c r="F44" i="77"/>
  <c r="B44" i="77"/>
  <c r="F47" i="72"/>
  <c r="B47" i="72"/>
  <c r="D47" i="56"/>
  <c r="E47" i="56"/>
  <c r="H42" i="82"/>
  <c r="I42" i="82" s="1"/>
  <c r="G42" i="91"/>
  <c r="I42" i="91" s="1"/>
  <c r="G50" i="24"/>
  <c r="D50" i="20"/>
  <c r="E50" i="20"/>
  <c r="I44" i="68"/>
  <c r="H46" i="58"/>
  <c r="H48" i="73"/>
  <c r="I48" i="73" s="1"/>
  <c r="H48" i="41"/>
  <c r="I48" i="41" s="1"/>
  <c r="H42" i="84"/>
  <c r="I42" i="84" s="1"/>
  <c r="I43" i="79"/>
  <c r="E45" i="65"/>
  <c r="D45" i="65"/>
  <c r="H44" i="65"/>
  <c r="I44" i="65" s="1"/>
  <c r="F128" i="43"/>
  <c r="B128" i="43"/>
  <c r="D43" i="83"/>
  <c r="E43" i="83"/>
  <c r="F41" i="97"/>
  <c r="H41" i="97" s="1"/>
  <c r="B41" i="97"/>
  <c r="E47" i="57"/>
  <c r="D47" i="57"/>
  <c r="G50" i="34"/>
  <c r="I50" i="34" s="1"/>
  <c r="H45" i="63"/>
  <c r="I45" i="63" s="1"/>
  <c r="D46" i="63"/>
  <c r="E46" i="63"/>
  <c r="E47" i="46"/>
  <c r="D47" i="46"/>
  <c r="H47" i="45"/>
  <c r="I47" i="45" s="1"/>
  <c r="D129" i="44"/>
  <c r="E129" i="44"/>
  <c r="G128" i="44"/>
  <c r="H51" i="69"/>
  <c r="I51" i="69" s="1"/>
  <c r="E52" i="69"/>
  <c r="D52" i="69"/>
  <c r="H51" i="27"/>
  <c r="G42" i="92"/>
  <c r="I42" i="92" s="1"/>
  <c r="H46" i="53"/>
  <c r="I46" i="53" s="1"/>
  <c r="H121" i="26"/>
  <c r="I121" i="26"/>
  <c r="B128" i="42"/>
  <c r="F128" i="42"/>
  <c r="D49" i="74"/>
  <c r="E49" i="74"/>
  <c r="E45" i="33"/>
  <c r="F45" i="33" s="1"/>
  <c r="B43" i="26"/>
  <c r="H43" i="26"/>
  <c r="G43" i="26"/>
  <c r="B43" i="86"/>
  <c r="F43" i="86"/>
  <c r="G43" i="86" s="1"/>
  <c r="E50" i="17"/>
  <c r="D50" i="17"/>
  <c r="E52" i="71"/>
  <c r="D52" i="71"/>
  <c r="H52" i="70"/>
  <c r="I52" i="70" s="1"/>
  <c r="D53" i="70"/>
  <c r="E53" i="70"/>
  <c r="D131" i="31"/>
  <c r="G130" i="31"/>
  <c r="E131" i="31"/>
  <c r="D47" i="61"/>
  <c r="E47" i="61"/>
  <c r="J120" i="90"/>
  <c r="J123" i="65"/>
  <c r="J127" i="41"/>
  <c r="J120" i="96"/>
  <c r="J129" i="31"/>
  <c r="G46" i="64"/>
  <c r="I46" i="64" s="1"/>
  <c r="D47" i="64"/>
  <c r="E47" i="64"/>
  <c r="H50" i="19"/>
  <c r="I50" i="19" s="1"/>
  <c r="D51" i="19"/>
  <c r="E51" i="19"/>
  <c r="H49" i="17"/>
  <c r="I49" i="17" s="1"/>
  <c r="B43" i="80"/>
  <c r="F43" i="80"/>
  <c r="H43" i="80" s="1"/>
  <c r="D47" i="59"/>
  <c r="E47" i="59"/>
  <c r="G46" i="61"/>
  <c r="I46" i="61" s="1"/>
  <c r="D44" i="26"/>
  <c r="E44" i="26" s="1"/>
  <c r="F44" i="26" s="1"/>
  <c r="D45" i="26" s="1"/>
  <c r="I41" i="89"/>
  <c r="I40" i="100"/>
  <c r="E43" i="91"/>
  <c r="D43" i="91"/>
  <c r="F49" i="43"/>
  <c r="B49" i="43"/>
  <c r="G51" i="71"/>
  <c r="I51" i="71" s="1"/>
  <c r="B47" i="55"/>
  <c r="F47" i="55"/>
  <c r="G46" i="59"/>
  <c r="I46" i="59" s="1"/>
  <c r="J123" i="68"/>
  <c r="J127" i="55"/>
  <c r="J125" i="46"/>
  <c r="J125" i="56"/>
  <c r="J124" i="59"/>
  <c r="J120" i="91"/>
  <c r="J121" i="81"/>
  <c r="J126" i="45"/>
  <c r="J127" i="74"/>
  <c r="D127" i="60"/>
  <c r="E127" i="60"/>
  <c r="G126" i="60"/>
  <c r="D133" i="17"/>
  <c r="E133" i="17"/>
  <c r="G132" i="17"/>
  <c r="J129" i="32"/>
  <c r="J150" i="35"/>
  <c r="J120" i="88"/>
  <c r="J121" i="80"/>
  <c r="J130" i="69"/>
  <c r="D135" i="70"/>
  <c r="G134" i="70"/>
  <c r="E135" i="70"/>
  <c r="J122" i="79"/>
  <c r="J131" i="17"/>
  <c r="D127" i="58"/>
  <c r="G126" i="58"/>
  <c r="E127" i="58"/>
  <c r="B126" i="63"/>
  <c r="F126" i="63"/>
  <c r="D122" i="91"/>
  <c r="G121" i="91"/>
  <c r="E122" i="91"/>
  <c r="D131" i="24"/>
  <c r="G130" i="24"/>
  <c r="E131" i="24"/>
  <c r="B45" i="13"/>
  <c r="F45" i="13"/>
  <c r="H45" i="13" s="1"/>
  <c r="B41" i="96"/>
  <c r="F41" i="96"/>
  <c r="H41" i="96" s="1"/>
  <c r="B127" i="67"/>
  <c r="F127" i="67"/>
  <c r="H131" i="23"/>
  <c r="I131" i="23"/>
  <c r="G132" i="28"/>
  <c r="D133" i="28"/>
  <c r="E133" i="28"/>
  <c r="F125" i="66"/>
  <c r="B125" i="66"/>
  <c r="F50" i="21"/>
  <c r="B50" i="21"/>
  <c r="D130" i="3"/>
  <c r="G129" i="3"/>
  <c r="E130" i="3"/>
  <c r="G124" i="85"/>
  <c r="D125" i="85"/>
  <c r="E125" i="85"/>
  <c r="D122" i="88"/>
  <c r="G121" i="88"/>
  <c r="E122" i="88"/>
  <c r="H126" i="67"/>
  <c r="I126" i="67"/>
  <c r="H129" i="34"/>
  <c r="I129" i="34"/>
  <c r="D42" i="25"/>
  <c r="E42" i="25" s="1"/>
  <c r="G126" i="72"/>
  <c r="D127" i="72"/>
  <c r="E127" i="72"/>
  <c r="G124" i="82"/>
  <c r="D125" i="82"/>
  <c r="E125" i="82"/>
  <c r="G125" i="59"/>
  <c r="D126" i="59"/>
  <c r="E126" i="59"/>
  <c r="G125" i="64"/>
  <c r="D126" i="64"/>
  <c r="E126" i="64"/>
  <c r="J129" i="71"/>
  <c r="J121" i="99"/>
  <c r="G152" i="35"/>
  <c r="B153" i="35"/>
  <c r="E153" i="35"/>
  <c r="F153" i="35" s="1"/>
  <c r="F47" i="54"/>
  <c r="H47" i="54" s="1"/>
  <c r="B47" i="54"/>
  <c r="E129" i="55"/>
  <c r="D129" i="55"/>
  <c r="G128" i="55"/>
  <c r="J124" i="61"/>
  <c r="B132" i="23"/>
  <c r="F132" i="23"/>
  <c r="J123" i="85"/>
  <c r="D127" i="53"/>
  <c r="G126" i="53"/>
  <c r="E127" i="53"/>
  <c r="F52" i="29"/>
  <c r="G52" i="29" s="1"/>
  <c r="B52" i="29"/>
  <c r="B130" i="19"/>
  <c r="F130" i="19"/>
  <c r="D122" i="89"/>
  <c r="G121" i="89"/>
  <c r="E122" i="89"/>
  <c r="H124" i="66"/>
  <c r="I124" i="66"/>
  <c r="D132" i="30"/>
  <c r="G131" i="30"/>
  <c r="E132" i="30"/>
  <c r="J126" i="62"/>
  <c r="F42" i="89"/>
  <c r="G42" i="89" s="1"/>
  <c r="B42" i="89"/>
  <c r="J129" i="24"/>
  <c r="J120" i="86"/>
  <c r="D130" i="21"/>
  <c r="G129" i="21"/>
  <c r="E130" i="21"/>
  <c r="G126" i="46"/>
  <c r="D127" i="46"/>
  <c r="E127" i="46"/>
  <c r="D124" i="76"/>
  <c r="G123" i="76"/>
  <c r="E124" i="76"/>
  <c r="G124" i="65"/>
  <c r="D125" i="65"/>
  <c r="E125" i="65"/>
  <c r="B52" i="30"/>
  <c r="F52" i="30"/>
  <c r="H52" i="30" s="1"/>
  <c r="D128" i="62"/>
  <c r="E128" i="62"/>
  <c r="G127" i="62"/>
  <c r="G125" i="61"/>
  <c r="D126" i="61"/>
  <c r="E126" i="61"/>
  <c r="D129" i="39"/>
  <c r="G128" i="39"/>
  <c r="E129" i="39"/>
  <c r="F44" i="78"/>
  <c r="H44" i="78" s="1"/>
  <c r="B44" i="78"/>
  <c r="J121" i="83"/>
  <c r="E126" i="75"/>
  <c r="G125" i="75"/>
  <c r="D126" i="75"/>
  <c r="D124" i="79"/>
  <c r="G123" i="79"/>
  <c r="E124" i="79"/>
  <c r="I49" i="22"/>
  <c r="J125" i="58"/>
  <c r="G124" i="68"/>
  <c r="D125" i="68"/>
  <c r="E125" i="68"/>
  <c r="J123" i="82"/>
  <c r="B42" i="90"/>
  <c r="F42" i="90"/>
  <c r="G42" i="90" s="1"/>
  <c r="D122" i="90"/>
  <c r="G121" i="90"/>
  <c r="E122" i="90"/>
  <c r="J121" i="100"/>
  <c r="I124" i="78"/>
  <c r="H124" i="78"/>
  <c r="J122" i="77"/>
  <c r="J120" i="98"/>
  <c r="J120" i="84"/>
  <c r="G126" i="54"/>
  <c r="D127" i="54"/>
  <c r="E127" i="54"/>
  <c r="D122" i="92"/>
  <c r="G121" i="92"/>
  <c r="E122" i="92"/>
  <c r="D130" i="22"/>
  <c r="G129" i="22"/>
  <c r="E130" i="22"/>
  <c r="G128" i="74"/>
  <c r="D129" i="74"/>
  <c r="E129" i="74"/>
  <c r="G126" i="57"/>
  <c r="D127" i="57"/>
  <c r="E127" i="57"/>
  <c r="D128" i="45"/>
  <c r="G127" i="45"/>
  <c r="E128" i="45"/>
  <c r="D133" i="20"/>
  <c r="G132" i="20"/>
  <c r="E133" i="20"/>
  <c r="H125" i="63"/>
  <c r="I125" i="63"/>
  <c r="G126" i="56"/>
  <c r="D127" i="56"/>
  <c r="E127" i="56"/>
  <c r="J125" i="57"/>
  <c r="G131" i="27"/>
  <c r="D132" i="27"/>
  <c r="E132" i="27"/>
  <c r="I42" i="88"/>
  <c r="F125" i="78"/>
  <c r="B125" i="78"/>
  <c r="F42" i="87"/>
  <c r="G42" i="87" s="1"/>
  <c r="B42" i="87"/>
  <c r="F46" i="62"/>
  <c r="H46" i="62" s="1"/>
  <c r="B46" i="62"/>
  <c r="D123" i="83"/>
  <c r="G122" i="83"/>
  <c r="E123" i="83"/>
  <c r="F49" i="39"/>
  <c r="G49" i="39" s="1"/>
  <c r="B49" i="39"/>
  <c r="J125" i="53"/>
  <c r="D123" i="99"/>
  <c r="G122" i="99"/>
  <c r="E123" i="99"/>
  <c r="G130" i="71"/>
  <c r="D131" i="71"/>
  <c r="E131" i="71"/>
  <c r="D123" i="100"/>
  <c r="E123" i="100"/>
  <c r="G122" i="100"/>
  <c r="I151" i="35"/>
  <c r="H151" i="35"/>
  <c r="D123" i="81"/>
  <c r="G122" i="81"/>
  <c r="E123" i="81"/>
  <c r="H129" i="19"/>
  <c r="I129" i="19"/>
  <c r="H41" i="25"/>
  <c r="I41" i="25" s="1"/>
  <c r="D122" i="96"/>
  <c r="G121" i="96"/>
  <c r="E122" i="96"/>
  <c r="J124" i="75"/>
  <c r="G128" i="73"/>
  <c r="D129" i="73"/>
  <c r="E129" i="73"/>
  <c r="B44" i="75"/>
  <c r="F44" i="75"/>
  <c r="H44" i="75" s="1"/>
  <c r="G129" i="18"/>
  <c r="D130" i="18"/>
  <c r="E130" i="18"/>
  <c r="J125" i="54"/>
  <c r="J128" i="18"/>
  <c r="F130" i="34"/>
  <c r="B130" i="34"/>
  <c r="B50" i="22"/>
  <c r="F50" i="22"/>
  <c r="H50" i="22" s="1"/>
  <c r="H133" i="29"/>
  <c r="I133" i="29"/>
  <c r="G122" i="80"/>
  <c r="D123" i="80"/>
  <c r="E123" i="80"/>
  <c r="G121" i="84"/>
  <c r="D122" i="84"/>
  <c r="E122" i="84"/>
  <c r="F51" i="32"/>
  <c r="G51" i="32" s="1"/>
  <c r="B51" i="32"/>
  <c r="G121" i="98"/>
  <c r="D122" i="98"/>
  <c r="E122" i="98"/>
  <c r="G123" i="77"/>
  <c r="D124" i="77"/>
  <c r="E124" i="77"/>
  <c r="F41" i="100"/>
  <c r="G41" i="100" s="1"/>
  <c r="B41" i="100"/>
  <c r="F50" i="18"/>
  <c r="H50" i="18" s="1"/>
  <c r="B50" i="18"/>
  <c r="F134" i="29"/>
  <c r="B134" i="29"/>
  <c r="J128" i="21"/>
  <c r="B43" i="88"/>
  <c r="F43" i="88"/>
  <c r="D129" i="41"/>
  <c r="G128" i="41"/>
  <c r="E129" i="41"/>
  <c r="J130" i="30"/>
  <c r="G131" i="69"/>
  <c r="D132" i="69"/>
  <c r="E132" i="69"/>
  <c r="D122" i="86"/>
  <c r="G121" i="86"/>
  <c r="E122" i="86"/>
  <c r="J124" i="64"/>
  <c r="J128" i="22"/>
  <c r="D131" i="32"/>
  <c r="G130" i="32"/>
  <c r="E131" i="32"/>
  <c r="G41" i="101" l="1"/>
  <c r="I41" i="101" s="1"/>
  <c r="D42" i="101"/>
  <c r="E42" i="101"/>
  <c r="D123" i="101"/>
  <c r="E123" i="101"/>
  <c r="G122" i="101"/>
  <c r="I46" i="58"/>
  <c r="H49" i="42"/>
  <c r="I49" i="42" s="1"/>
  <c r="J122" i="13"/>
  <c r="G123" i="13"/>
  <c r="D124" i="13"/>
  <c r="G44" i="76"/>
  <c r="I44" i="76" s="1"/>
  <c r="H42" i="89"/>
  <c r="I42" i="89" s="1"/>
  <c r="J127" i="42"/>
  <c r="J129" i="34"/>
  <c r="I51" i="27"/>
  <c r="J121" i="26"/>
  <c r="G41" i="97"/>
  <c r="I41" i="97" s="1"/>
  <c r="H41" i="98"/>
  <c r="I41" i="98" s="1"/>
  <c r="B122" i="87"/>
  <c r="F122" i="87"/>
  <c r="E124" i="25"/>
  <c r="F124" i="25" s="1"/>
  <c r="B124" i="25"/>
  <c r="G44" i="75"/>
  <c r="I44" i="75" s="1"/>
  <c r="J127" i="43"/>
  <c r="I121" i="87"/>
  <c r="H121" i="87"/>
  <c r="G45" i="13"/>
  <c r="I45" i="13" s="1"/>
  <c r="B123" i="95"/>
  <c r="F123" i="95"/>
  <c r="G50" i="18"/>
  <c r="I50" i="18" s="1"/>
  <c r="G41" i="96"/>
  <c r="I41" i="96" s="1"/>
  <c r="H122" i="95"/>
  <c r="I122" i="95"/>
  <c r="H123" i="25"/>
  <c r="I123" i="25"/>
  <c r="G45" i="33"/>
  <c r="H45" i="33"/>
  <c r="D46" i="33"/>
  <c r="H49" i="39"/>
  <c r="I49" i="39" s="1"/>
  <c r="H128" i="44"/>
  <c r="I128" i="44"/>
  <c r="J128" i="44" s="1"/>
  <c r="F47" i="46"/>
  <c r="H47" i="46" s="1"/>
  <c r="B47" i="46"/>
  <c r="B47" i="56"/>
  <c r="F47" i="56"/>
  <c r="G47" i="56" s="1"/>
  <c r="H47" i="56"/>
  <c r="E48" i="72"/>
  <c r="D48" i="72"/>
  <c r="D45" i="77"/>
  <c r="E45" i="77"/>
  <c r="F45" i="68"/>
  <c r="H45" i="68" s="1"/>
  <c r="B45" i="68"/>
  <c r="D44" i="85"/>
  <c r="E44" i="85"/>
  <c r="B51" i="34"/>
  <c r="F51" i="34"/>
  <c r="G51" i="34" s="1"/>
  <c r="E123" i="33"/>
  <c r="F123" i="33" s="1"/>
  <c r="B123" i="33"/>
  <c r="G122" i="26"/>
  <c r="D123" i="26"/>
  <c r="B45" i="67"/>
  <c r="F45" i="67"/>
  <c r="G45" i="67" s="1"/>
  <c r="F46" i="60"/>
  <c r="B46" i="60"/>
  <c r="F41" i="95"/>
  <c r="B41" i="95"/>
  <c r="B49" i="41"/>
  <c r="F49" i="41"/>
  <c r="B47" i="58"/>
  <c r="F47" i="58"/>
  <c r="H42" i="87"/>
  <c r="I42" i="87" s="1"/>
  <c r="G52" i="30"/>
  <c r="I43" i="26"/>
  <c r="B49" i="74"/>
  <c r="F49" i="74"/>
  <c r="H49" i="74" s="1"/>
  <c r="F52" i="69"/>
  <c r="G52" i="69" s="1"/>
  <c r="B52" i="69"/>
  <c r="B43" i="83"/>
  <c r="F43" i="83"/>
  <c r="H43" i="83" s="1"/>
  <c r="H44" i="77"/>
  <c r="B44" i="79"/>
  <c r="F44" i="79"/>
  <c r="H44" i="79" s="1"/>
  <c r="I50" i="24"/>
  <c r="G43" i="85"/>
  <c r="H43" i="81"/>
  <c r="I43" i="81" s="1"/>
  <c r="B49" i="73"/>
  <c r="F49" i="73"/>
  <c r="H49" i="73" s="1"/>
  <c r="E51" i="3"/>
  <c r="D51" i="3"/>
  <c r="E52" i="23"/>
  <c r="D52" i="23"/>
  <c r="B45" i="66"/>
  <c r="F45" i="66"/>
  <c r="G68" i="35"/>
  <c r="B69" i="35"/>
  <c r="H68" i="35"/>
  <c r="E69" i="35"/>
  <c r="F69" i="35" s="1"/>
  <c r="B41" i="99"/>
  <c r="F41" i="99"/>
  <c r="G128" i="42"/>
  <c r="E129" i="42"/>
  <c r="D129" i="42"/>
  <c r="F129" i="44"/>
  <c r="B129" i="44"/>
  <c r="B47" i="57"/>
  <c r="F47" i="57"/>
  <c r="G47" i="57" s="1"/>
  <c r="F45" i="65"/>
  <c r="B45" i="65"/>
  <c r="G47" i="72"/>
  <c r="G44" i="77"/>
  <c r="F51" i="31"/>
  <c r="B51" i="31"/>
  <c r="B53" i="28"/>
  <c r="F53" i="28"/>
  <c r="H53" i="28" s="1"/>
  <c r="B49" i="44"/>
  <c r="F49" i="44"/>
  <c r="H49" i="44" s="1"/>
  <c r="H43" i="85"/>
  <c r="F43" i="92"/>
  <c r="H43" i="92" s="1"/>
  <c r="B43" i="92"/>
  <c r="I44" i="67"/>
  <c r="I44" i="66"/>
  <c r="D50" i="42"/>
  <c r="E50" i="42"/>
  <c r="E42" i="98"/>
  <c r="D42" i="98"/>
  <c r="H50" i="3"/>
  <c r="B48" i="45"/>
  <c r="F48" i="45"/>
  <c r="H48" i="45" s="1"/>
  <c r="H51" i="23"/>
  <c r="I51" i="23" s="1"/>
  <c r="I67" i="35"/>
  <c r="B43" i="84"/>
  <c r="F43" i="84"/>
  <c r="H43" i="84" s="1"/>
  <c r="G122" i="97"/>
  <c r="D123" i="97"/>
  <c r="E123" i="97"/>
  <c r="F46" i="63"/>
  <c r="H46" i="63" s="1"/>
  <c r="B46" i="63"/>
  <c r="D42" i="97"/>
  <c r="E42" i="97"/>
  <c r="D129" i="43"/>
  <c r="G128" i="43"/>
  <c r="E129" i="43"/>
  <c r="F50" i="20"/>
  <c r="H50" i="20" s="1"/>
  <c r="B50" i="20"/>
  <c r="H47" i="72"/>
  <c r="B47" i="53"/>
  <c r="F47" i="53"/>
  <c r="B43" i="82"/>
  <c r="F43" i="82"/>
  <c r="H43" i="82" s="1"/>
  <c r="D44" i="81"/>
  <c r="E44" i="81"/>
  <c r="J121" i="97"/>
  <c r="E45" i="76"/>
  <c r="D45" i="76"/>
  <c r="I122" i="33"/>
  <c r="H122" i="33"/>
  <c r="G50" i="3"/>
  <c r="B52" i="27"/>
  <c r="F52" i="27"/>
  <c r="F51" i="24"/>
  <c r="G51" i="24" s="1"/>
  <c r="B51" i="24"/>
  <c r="E48" i="55"/>
  <c r="D48" i="55"/>
  <c r="B43" i="91"/>
  <c r="F43" i="91"/>
  <c r="G43" i="91" s="1"/>
  <c r="B51" i="19"/>
  <c r="F51" i="19"/>
  <c r="B50" i="17"/>
  <c r="C59" i="17"/>
  <c r="F50" i="17"/>
  <c r="H50" i="17" s="1"/>
  <c r="H47" i="55"/>
  <c r="D50" i="43"/>
  <c r="E50" i="43"/>
  <c r="E45" i="26"/>
  <c r="F45" i="26" s="1"/>
  <c r="B45" i="26"/>
  <c r="B47" i="64"/>
  <c r="F47" i="64"/>
  <c r="F52" i="71"/>
  <c r="B52" i="71"/>
  <c r="G44" i="78"/>
  <c r="I44" i="78" s="1"/>
  <c r="G49" i="43"/>
  <c r="B44" i="26"/>
  <c r="G44" i="26"/>
  <c r="H44" i="26"/>
  <c r="F47" i="59"/>
  <c r="G47" i="59" s="1"/>
  <c r="B47" i="59"/>
  <c r="E44" i="80"/>
  <c r="D44" i="80"/>
  <c r="B47" i="61"/>
  <c r="F47" i="61"/>
  <c r="G47" i="61" s="1"/>
  <c r="B131" i="31"/>
  <c r="F131" i="31"/>
  <c r="E44" i="86"/>
  <c r="D44" i="86"/>
  <c r="G47" i="55"/>
  <c r="H49" i="43"/>
  <c r="G43" i="80"/>
  <c r="I43" i="80" s="1"/>
  <c r="I130" i="31"/>
  <c r="H130" i="31"/>
  <c r="B53" i="70"/>
  <c r="F53" i="70"/>
  <c r="G53" i="70" s="1"/>
  <c r="H43" i="86"/>
  <c r="I43" i="86" s="1"/>
  <c r="J131" i="23"/>
  <c r="I126" i="60"/>
  <c r="H126" i="60"/>
  <c r="J126" i="67"/>
  <c r="B127" i="60"/>
  <c r="F127" i="60"/>
  <c r="J129" i="19"/>
  <c r="H134" i="70"/>
  <c r="I134" i="70"/>
  <c r="B135" i="70"/>
  <c r="F135" i="70"/>
  <c r="I132" i="17"/>
  <c r="H132" i="17"/>
  <c r="J125" i="63"/>
  <c r="F133" i="17"/>
  <c r="B133" i="17"/>
  <c r="E135" i="29"/>
  <c r="G134" i="29"/>
  <c r="D135" i="29"/>
  <c r="F126" i="64"/>
  <c r="B126" i="64"/>
  <c r="F127" i="72"/>
  <c r="B127" i="72"/>
  <c r="D51" i="21"/>
  <c r="E51" i="21"/>
  <c r="F133" i="28"/>
  <c r="B133" i="28"/>
  <c r="F131" i="24"/>
  <c r="B131" i="24"/>
  <c r="H131" i="69"/>
  <c r="I131" i="69"/>
  <c r="E42" i="100"/>
  <c r="D42" i="100"/>
  <c r="F122" i="84"/>
  <c r="B122" i="84"/>
  <c r="F131" i="71"/>
  <c r="B131" i="71"/>
  <c r="D47" i="62"/>
  <c r="E47" i="62"/>
  <c r="H132" i="20"/>
  <c r="I132" i="20"/>
  <c r="B128" i="45"/>
  <c r="F128" i="45"/>
  <c r="H129" i="22"/>
  <c r="I129" i="22"/>
  <c r="F122" i="92"/>
  <c r="B122" i="92"/>
  <c r="E43" i="90"/>
  <c r="D43" i="90"/>
  <c r="B124" i="79"/>
  <c r="F124" i="79"/>
  <c r="B128" i="62"/>
  <c r="F128" i="62"/>
  <c r="E53" i="30"/>
  <c r="D53" i="30"/>
  <c r="B124" i="76"/>
  <c r="F124" i="76"/>
  <c r="B127" i="46"/>
  <c r="F127" i="46"/>
  <c r="H125" i="64"/>
  <c r="I125" i="64"/>
  <c r="F125" i="82"/>
  <c r="B125" i="82"/>
  <c r="H126" i="72"/>
  <c r="I126" i="72"/>
  <c r="H132" i="28"/>
  <c r="I132" i="28"/>
  <c r="H123" i="77"/>
  <c r="I123" i="77"/>
  <c r="H131" i="27"/>
  <c r="I131" i="27"/>
  <c r="B122" i="98"/>
  <c r="F122" i="98"/>
  <c r="H130" i="32"/>
  <c r="I130" i="32"/>
  <c r="H121" i="98"/>
  <c r="I121" i="98"/>
  <c r="D51" i="22"/>
  <c r="E51" i="22"/>
  <c r="D50" i="39"/>
  <c r="E50" i="39"/>
  <c r="F127" i="57"/>
  <c r="B127" i="57"/>
  <c r="F127" i="54"/>
  <c r="B127" i="54"/>
  <c r="H42" i="90"/>
  <c r="I42" i="90" s="1"/>
  <c r="I125" i="75"/>
  <c r="H125" i="75"/>
  <c r="H128" i="39"/>
  <c r="I128" i="39"/>
  <c r="H131" i="30"/>
  <c r="I131" i="30"/>
  <c r="B122" i="89"/>
  <c r="F122" i="89"/>
  <c r="I126" i="53"/>
  <c r="H126" i="53"/>
  <c r="H121" i="88"/>
  <c r="I121" i="88"/>
  <c r="H129" i="3"/>
  <c r="I129" i="3"/>
  <c r="B122" i="91"/>
  <c r="F122" i="91"/>
  <c r="H127" i="45"/>
  <c r="I127" i="45"/>
  <c r="H121" i="92"/>
  <c r="I121" i="92"/>
  <c r="H123" i="79"/>
  <c r="I123" i="79"/>
  <c r="D53" i="29"/>
  <c r="E53" i="29"/>
  <c r="H121" i="84"/>
  <c r="I121" i="84"/>
  <c r="F133" i="20"/>
  <c r="B133" i="20"/>
  <c r="I52" i="30"/>
  <c r="I121" i="91"/>
  <c r="H121" i="91"/>
  <c r="B131" i="32"/>
  <c r="F131" i="32"/>
  <c r="D51" i="18"/>
  <c r="E51" i="18"/>
  <c r="F123" i="80"/>
  <c r="B123" i="80"/>
  <c r="G50" i="22"/>
  <c r="I50" i="22" s="1"/>
  <c r="H121" i="96"/>
  <c r="I121" i="96"/>
  <c r="F127" i="56"/>
  <c r="B127" i="56"/>
  <c r="H126" i="57"/>
  <c r="I126" i="57"/>
  <c r="I126" i="54"/>
  <c r="H126" i="54"/>
  <c r="B129" i="39"/>
  <c r="F129" i="39"/>
  <c r="F126" i="61"/>
  <c r="B126" i="61"/>
  <c r="B132" i="30"/>
  <c r="F132" i="30"/>
  <c r="G130" i="19"/>
  <c r="D131" i="19"/>
  <c r="E131" i="19"/>
  <c r="F127" i="53"/>
  <c r="B127" i="53"/>
  <c r="F122" i="88"/>
  <c r="B122" i="88"/>
  <c r="F130" i="3"/>
  <c r="B130" i="3"/>
  <c r="D46" i="13"/>
  <c r="E46" i="13" s="1"/>
  <c r="D44" i="88"/>
  <c r="E44" i="88"/>
  <c r="H152" i="35"/>
  <c r="I152" i="35"/>
  <c r="B126" i="75"/>
  <c r="F126" i="75"/>
  <c r="H126" i="46"/>
  <c r="I126" i="46"/>
  <c r="H121" i="89"/>
  <c r="I121" i="89"/>
  <c r="D127" i="63"/>
  <c r="E127" i="63"/>
  <c r="G126" i="63"/>
  <c r="H128" i="41"/>
  <c r="I128" i="41"/>
  <c r="I121" i="86"/>
  <c r="H121" i="86"/>
  <c r="B129" i="41"/>
  <c r="F129" i="41"/>
  <c r="D52" i="32"/>
  <c r="E52" i="32"/>
  <c r="H122" i="80"/>
  <c r="I122" i="80"/>
  <c r="B130" i="18"/>
  <c r="F130" i="18"/>
  <c r="F122" i="96"/>
  <c r="B122" i="96"/>
  <c r="I122" i="100"/>
  <c r="H122" i="100"/>
  <c r="I122" i="99"/>
  <c r="H122" i="99"/>
  <c r="D43" i="87"/>
  <c r="E43" i="87"/>
  <c r="H126" i="56"/>
  <c r="I126" i="56"/>
  <c r="D45" i="78"/>
  <c r="E45" i="78"/>
  <c r="I125" i="61"/>
  <c r="H125" i="61"/>
  <c r="B125" i="65"/>
  <c r="F125" i="65"/>
  <c r="I129" i="21"/>
  <c r="H129" i="21"/>
  <c r="D43" i="89"/>
  <c r="E43" i="89"/>
  <c r="J124" i="66"/>
  <c r="F42" i="25"/>
  <c r="B42" i="25"/>
  <c r="G50" i="21"/>
  <c r="H126" i="58"/>
  <c r="I126" i="58"/>
  <c r="I123" i="76"/>
  <c r="H123" i="76"/>
  <c r="F130" i="22"/>
  <c r="B130" i="22"/>
  <c r="G43" i="88"/>
  <c r="H129" i="18"/>
  <c r="I129" i="18"/>
  <c r="F129" i="73"/>
  <c r="B129" i="73"/>
  <c r="H122" i="81"/>
  <c r="I122" i="81"/>
  <c r="F123" i="99"/>
  <c r="B123" i="99"/>
  <c r="I122" i="83"/>
  <c r="H122" i="83"/>
  <c r="F129" i="74"/>
  <c r="B129" i="74"/>
  <c r="H121" i="90"/>
  <c r="I121" i="90"/>
  <c r="F125" i="68"/>
  <c r="B125" i="68"/>
  <c r="I124" i="65"/>
  <c r="H124" i="65"/>
  <c r="B130" i="21"/>
  <c r="F130" i="21"/>
  <c r="H52" i="29"/>
  <c r="I52" i="29" s="1"/>
  <c r="H128" i="55"/>
  <c r="I128" i="55"/>
  <c r="B154" i="35"/>
  <c r="E154" i="35"/>
  <c r="F154" i="35" s="1"/>
  <c r="G154" i="35" s="1"/>
  <c r="G153" i="35"/>
  <c r="B126" i="59"/>
  <c r="F126" i="59"/>
  <c r="F125" i="85"/>
  <c r="B125" i="85"/>
  <c r="D126" i="66"/>
  <c r="E126" i="66"/>
  <c r="G125" i="66"/>
  <c r="G127" i="67"/>
  <c r="D128" i="67"/>
  <c r="E128" i="67"/>
  <c r="F127" i="58"/>
  <c r="B127" i="58"/>
  <c r="F132" i="69"/>
  <c r="B132" i="69"/>
  <c r="D131" i="34"/>
  <c r="G130" i="34"/>
  <c r="E131" i="34"/>
  <c r="D48" i="54"/>
  <c r="E48" i="54"/>
  <c r="H130" i="71"/>
  <c r="I130" i="71"/>
  <c r="I124" i="82"/>
  <c r="H124" i="82"/>
  <c r="B122" i="86"/>
  <c r="F122" i="86"/>
  <c r="H43" i="88"/>
  <c r="H41" i="100"/>
  <c r="I41" i="100" s="1"/>
  <c r="F124" i="77"/>
  <c r="B124" i="77"/>
  <c r="H51" i="32"/>
  <c r="I51" i="32" s="1"/>
  <c r="J133" i="29"/>
  <c r="D45" i="75"/>
  <c r="E45" i="75"/>
  <c r="H128" i="73"/>
  <c r="I128" i="73"/>
  <c r="J128" i="73" s="1"/>
  <c r="B123" i="81"/>
  <c r="F123" i="81"/>
  <c r="J151" i="35"/>
  <c r="F123" i="100"/>
  <c r="B123" i="100"/>
  <c r="F123" i="83"/>
  <c r="B123" i="83"/>
  <c r="G46" i="62"/>
  <c r="I46" i="62" s="1"/>
  <c r="G125" i="78"/>
  <c r="D126" i="78"/>
  <c r="E126" i="78"/>
  <c r="B132" i="27"/>
  <c r="F132" i="27"/>
  <c r="H128" i="74"/>
  <c r="I128" i="74"/>
  <c r="J124" i="78"/>
  <c r="B122" i="90"/>
  <c r="F122" i="90"/>
  <c r="I124" i="68"/>
  <c r="H124" i="68"/>
  <c r="I127" i="62"/>
  <c r="H127" i="62"/>
  <c r="D133" i="23"/>
  <c r="G132" i="23"/>
  <c r="E133" i="23"/>
  <c r="B129" i="55"/>
  <c r="F129" i="55"/>
  <c r="G47" i="54"/>
  <c r="I47" i="54" s="1"/>
  <c r="H125" i="59"/>
  <c r="I125" i="59"/>
  <c r="H124" i="85"/>
  <c r="I124" i="85"/>
  <c r="H50" i="21"/>
  <c r="D42" i="96"/>
  <c r="E42" i="96"/>
  <c r="I130" i="24"/>
  <c r="H130" i="24"/>
  <c r="G48" i="45" l="1"/>
  <c r="G47" i="46"/>
  <c r="I47" i="46" s="1"/>
  <c r="F42" i="101"/>
  <c r="H42" i="101" s="1"/>
  <c r="B42" i="101"/>
  <c r="I48" i="45"/>
  <c r="I45" i="33"/>
  <c r="H122" i="101"/>
  <c r="I122" i="101"/>
  <c r="J122" i="101" s="1"/>
  <c r="F123" i="101"/>
  <c r="B123" i="101"/>
  <c r="H52" i="69"/>
  <c r="I52" i="69" s="1"/>
  <c r="H47" i="59"/>
  <c r="I47" i="59" s="1"/>
  <c r="G53" i="28"/>
  <c r="E124" i="13"/>
  <c r="F124" i="13" s="1"/>
  <c r="B124" i="13"/>
  <c r="H123" i="13"/>
  <c r="I123" i="13"/>
  <c r="J126" i="58"/>
  <c r="J122" i="80"/>
  <c r="J122" i="95"/>
  <c r="G43" i="92"/>
  <c r="H43" i="91"/>
  <c r="I43" i="85"/>
  <c r="J122" i="83"/>
  <c r="J122" i="81"/>
  <c r="J123" i="79"/>
  <c r="J123" i="77"/>
  <c r="I47" i="72"/>
  <c r="J134" i="70"/>
  <c r="G45" i="68"/>
  <c r="I45" i="68" s="1"/>
  <c r="G46" i="63"/>
  <c r="I46" i="63" s="1"/>
  <c r="H47" i="61"/>
  <c r="I47" i="61" s="1"/>
  <c r="J128" i="39"/>
  <c r="J130" i="32"/>
  <c r="J131" i="27"/>
  <c r="G50" i="20"/>
  <c r="I50" i="20" s="1"/>
  <c r="G124" i="25"/>
  <c r="D125" i="25"/>
  <c r="I47" i="55"/>
  <c r="J122" i="33"/>
  <c r="H47" i="57"/>
  <c r="I47" i="57" s="1"/>
  <c r="H45" i="67"/>
  <c r="I44" i="26"/>
  <c r="G122" i="87"/>
  <c r="D123" i="87"/>
  <c r="E123" i="87"/>
  <c r="E124" i="95"/>
  <c r="D124" i="95"/>
  <c r="G123" i="95"/>
  <c r="J123" i="25"/>
  <c r="J121" i="87"/>
  <c r="G123" i="33"/>
  <c r="D124" i="33"/>
  <c r="G52" i="27"/>
  <c r="D53" i="27"/>
  <c r="E53" i="27"/>
  <c r="E44" i="82"/>
  <c r="D44" i="82"/>
  <c r="G47" i="53"/>
  <c r="E48" i="53"/>
  <c r="D48" i="53"/>
  <c r="H128" i="43"/>
  <c r="I128" i="43"/>
  <c r="E46" i="65"/>
  <c r="D46" i="65"/>
  <c r="H45" i="65"/>
  <c r="D42" i="99"/>
  <c r="E42" i="99"/>
  <c r="D46" i="66"/>
  <c r="E46" i="66"/>
  <c r="B51" i="3"/>
  <c r="F51" i="3"/>
  <c r="H51" i="3" s="1"/>
  <c r="I44" i="77"/>
  <c r="H47" i="58"/>
  <c r="D48" i="58"/>
  <c r="E48" i="58"/>
  <c r="E50" i="41"/>
  <c r="D50" i="41"/>
  <c r="H46" i="60"/>
  <c r="E47" i="60"/>
  <c r="D47" i="60"/>
  <c r="B46" i="33"/>
  <c r="B45" i="76"/>
  <c r="F45" i="76"/>
  <c r="G45" i="76" s="1"/>
  <c r="B129" i="43"/>
  <c r="F129" i="43"/>
  <c r="F123" i="97"/>
  <c r="B123" i="97"/>
  <c r="E44" i="84"/>
  <c r="D44" i="84"/>
  <c r="I50" i="3"/>
  <c r="B50" i="42"/>
  <c r="F50" i="42"/>
  <c r="H50" i="42" s="1"/>
  <c r="I43" i="92"/>
  <c r="I53" i="28"/>
  <c r="E52" i="31"/>
  <c r="D52" i="31"/>
  <c r="I128" i="42"/>
  <c r="H128" i="42"/>
  <c r="D45" i="79"/>
  <c r="E45" i="79"/>
  <c r="D44" i="83"/>
  <c r="E44" i="83"/>
  <c r="E42" i="95"/>
  <c r="D42" i="95"/>
  <c r="E123" i="26"/>
  <c r="F123" i="26" s="1"/>
  <c r="B123" i="26"/>
  <c r="B45" i="77"/>
  <c r="F45" i="77"/>
  <c r="H45" i="77" s="1"/>
  <c r="I47" i="56"/>
  <c r="I43" i="91"/>
  <c r="H51" i="24"/>
  <c r="I51" i="24" s="1"/>
  <c r="D52" i="24"/>
  <c r="E52" i="24"/>
  <c r="B44" i="81"/>
  <c r="F44" i="81"/>
  <c r="D51" i="20"/>
  <c r="E51" i="20"/>
  <c r="I122" i="97"/>
  <c r="H122" i="97"/>
  <c r="B42" i="98"/>
  <c r="F42" i="98"/>
  <c r="G42" i="98" s="1"/>
  <c r="G49" i="44"/>
  <c r="I49" i="44" s="1"/>
  <c r="E50" i="44"/>
  <c r="D50" i="44"/>
  <c r="D54" i="28"/>
  <c r="E54" i="28"/>
  <c r="G51" i="31"/>
  <c r="G45" i="65"/>
  <c r="G129" i="44"/>
  <c r="E130" i="44"/>
  <c r="D130" i="44"/>
  <c r="H41" i="99"/>
  <c r="H69" i="35"/>
  <c r="B70" i="35"/>
  <c r="E70" i="35"/>
  <c r="F70" i="35" s="1"/>
  <c r="G69" i="35"/>
  <c r="G45" i="66"/>
  <c r="F52" i="23"/>
  <c r="H52" i="23" s="1"/>
  <c r="B52" i="23"/>
  <c r="G43" i="83"/>
  <c r="I43" i="83" s="1"/>
  <c r="G49" i="74"/>
  <c r="I49" i="74" s="1"/>
  <c r="D50" i="74"/>
  <c r="E50" i="74"/>
  <c r="H49" i="41"/>
  <c r="G41" i="95"/>
  <c r="G46" i="60"/>
  <c r="I45" i="67"/>
  <c r="I122" i="26"/>
  <c r="H122" i="26"/>
  <c r="D52" i="34"/>
  <c r="E52" i="34"/>
  <c r="B48" i="72"/>
  <c r="F48" i="72"/>
  <c r="E48" i="56"/>
  <c r="D48" i="56"/>
  <c r="E46" i="33"/>
  <c r="F46" i="33" s="1"/>
  <c r="I49" i="43"/>
  <c r="G50" i="17"/>
  <c r="I50" i="17" s="1"/>
  <c r="H52" i="27"/>
  <c r="G43" i="82"/>
  <c r="I43" i="82" s="1"/>
  <c r="H47" i="53"/>
  <c r="B42" i="97"/>
  <c r="F42" i="97"/>
  <c r="D47" i="63"/>
  <c r="E47" i="63"/>
  <c r="G43" i="84"/>
  <c r="I43" i="84" s="1"/>
  <c r="E49" i="45"/>
  <c r="D49" i="45"/>
  <c r="D44" i="92"/>
  <c r="E44" i="92"/>
  <c r="H51" i="31"/>
  <c r="D48" i="57"/>
  <c r="E48" i="57"/>
  <c r="F129" i="42"/>
  <c r="B129" i="42"/>
  <c r="G41" i="99"/>
  <c r="I68" i="35"/>
  <c r="H45" i="66"/>
  <c r="G49" i="73"/>
  <c r="I49" i="73" s="1"/>
  <c r="E50" i="73"/>
  <c r="D50" i="73"/>
  <c r="G44" i="79"/>
  <c r="I44" i="79" s="1"/>
  <c r="E53" i="69"/>
  <c r="D53" i="69"/>
  <c r="G47" i="58"/>
  <c r="G49" i="41"/>
  <c r="H41" i="95"/>
  <c r="D46" i="67"/>
  <c r="E46" i="67"/>
  <c r="H51" i="34"/>
  <c r="I51" i="34" s="1"/>
  <c r="B44" i="85"/>
  <c r="F44" i="85"/>
  <c r="H44" i="85" s="1"/>
  <c r="D46" i="68"/>
  <c r="E46" i="68"/>
  <c r="D48" i="46"/>
  <c r="E48" i="46"/>
  <c r="D48" i="64"/>
  <c r="E48" i="64"/>
  <c r="D46" i="26"/>
  <c r="E46" i="26" s="1"/>
  <c r="B48" i="55"/>
  <c r="F48" i="55"/>
  <c r="H48" i="55" s="1"/>
  <c r="I50" i="21"/>
  <c r="J121" i="90"/>
  <c r="J121" i="86"/>
  <c r="J130" i="31"/>
  <c r="E53" i="71"/>
  <c r="D53" i="71"/>
  <c r="G45" i="26"/>
  <c r="B50" i="43"/>
  <c r="F50" i="43"/>
  <c r="H50" i="43" s="1"/>
  <c r="D52" i="19"/>
  <c r="E52" i="19"/>
  <c r="H53" i="70"/>
  <c r="I53" i="70" s="1"/>
  <c r="D54" i="70"/>
  <c r="E54" i="70"/>
  <c r="F44" i="80"/>
  <c r="H44" i="80" s="1"/>
  <c r="B44" i="80"/>
  <c r="H52" i="71"/>
  <c r="H47" i="64"/>
  <c r="H45" i="26"/>
  <c r="G51" i="19"/>
  <c r="D44" i="91"/>
  <c r="E44" i="91"/>
  <c r="F44" i="86"/>
  <c r="G44" i="86" s="1"/>
  <c r="B44" i="86"/>
  <c r="G131" i="31"/>
  <c r="E132" i="31"/>
  <c r="D132" i="31"/>
  <c r="D48" i="61"/>
  <c r="E48" i="61"/>
  <c r="D48" i="59"/>
  <c r="E48" i="59"/>
  <c r="G52" i="71"/>
  <c r="G47" i="64"/>
  <c r="E51" i="17"/>
  <c r="D51" i="17"/>
  <c r="H51" i="19"/>
  <c r="D134" i="17"/>
  <c r="G133" i="17"/>
  <c r="E134" i="17"/>
  <c r="J124" i="82"/>
  <c r="J152" i="35"/>
  <c r="J126" i="54"/>
  <c r="D128" i="60"/>
  <c r="G127" i="60"/>
  <c r="E128" i="60"/>
  <c r="J130" i="24"/>
  <c r="J122" i="100"/>
  <c r="J126" i="57"/>
  <c r="J121" i="92"/>
  <c r="J125" i="64"/>
  <c r="J132" i="20"/>
  <c r="J128" i="74"/>
  <c r="J131" i="30"/>
  <c r="J132" i="17"/>
  <c r="J126" i="60"/>
  <c r="J130" i="71"/>
  <c r="J121" i="84"/>
  <c r="J127" i="45"/>
  <c r="J132" i="28"/>
  <c r="J126" i="72"/>
  <c r="E136" i="70"/>
  <c r="D136" i="70"/>
  <c r="G135" i="70"/>
  <c r="B133" i="23"/>
  <c r="F133" i="23"/>
  <c r="G132" i="30"/>
  <c r="D133" i="30"/>
  <c r="E133" i="30"/>
  <c r="D123" i="98"/>
  <c r="G122" i="98"/>
  <c r="E123" i="98"/>
  <c r="B43" i="90"/>
  <c r="F43" i="90"/>
  <c r="G43" i="90" s="1"/>
  <c r="D129" i="45"/>
  <c r="G128" i="45"/>
  <c r="E129" i="45"/>
  <c r="D132" i="24"/>
  <c r="G131" i="24"/>
  <c r="E132" i="24"/>
  <c r="D127" i="64"/>
  <c r="G126" i="64"/>
  <c r="E127" i="64"/>
  <c r="J125" i="59"/>
  <c r="H125" i="78"/>
  <c r="I125" i="78"/>
  <c r="D124" i="81"/>
  <c r="G123" i="81"/>
  <c r="E124" i="81"/>
  <c r="G132" i="69"/>
  <c r="D133" i="69"/>
  <c r="E133" i="69"/>
  <c r="F128" i="67"/>
  <c r="B128" i="67"/>
  <c r="J129" i="18"/>
  <c r="J125" i="61"/>
  <c r="G130" i="18"/>
  <c r="D131" i="18"/>
  <c r="E131" i="18"/>
  <c r="D127" i="75"/>
  <c r="G126" i="75"/>
  <c r="E127" i="75"/>
  <c r="B46" i="13"/>
  <c r="F46" i="13"/>
  <c r="G46" i="13" s="1"/>
  <c r="G131" i="32"/>
  <c r="D132" i="32"/>
  <c r="E132" i="32"/>
  <c r="J121" i="88"/>
  <c r="B53" i="30"/>
  <c r="F53" i="30"/>
  <c r="H53" i="30" s="1"/>
  <c r="J131" i="69"/>
  <c r="G122" i="96"/>
  <c r="D123" i="96"/>
  <c r="E123" i="96"/>
  <c r="D131" i="22"/>
  <c r="G130" i="22"/>
  <c r="E131" i="22"/>
  <c r="D43" i="25"/>
  <c r="E43" i="25" s="1"/>
  <c r="F43" i="89"/>
  <c r="B43" i="89"/>
  <c r="B45" i="78"/>
  <c r="F45" i="78"/>
  <c r="G45" i="78" s="1"/>
  <c r="D130" i="41"/>
  <c r="G129" i="41"/>
  <c r="E130" i="41"/>
  <c r="B53" i="29"/>
  <c r="F53" i="29"/>
  <c r="G53" i="29" s="1"/>
  <c r="G128" i="62"/>
  <c r="D129" i="62"/>
  <c r="E129" i="62"/>
  <c r="B42" i="96"/>
  <c r="F42" i="96"/>
  <c r="H42" i="96" s="1"/>
  <c r="D127" i="59"/>
  <c r="G126" i="59"/>
  <c r="E127" i="59"/>
  <c r="D130" i="74"/>
  <c r="G129" i="74"/>
  <c r="E130" i="74"/>
  <c r="G123" i="99"/>
  <c r="D124" i="99"/>
  <c r="E124" i="99"/>
  <c r="H126" i="63"/>
  <c r="I126" i="63"/>
  <c r="G127" i="57"/>
  <c r="D128" i="57"/>
  <c r="E128" i="57"/>
  <c r="G133" i="28"/>
  <c r="D134" i="28"/>
  <c r="E134" i="28"/>
  <c r="I125" i="66"/>
  <c r="H125" i="66"/>
  <c r="D130" i="55"/>
  <c r="G129" i="55"/>
  <c r="E130" i="55"/>
  <c r="J124" i="68"/>
  <c r="D125" i="77"/>
  <c r="G124" i="77"/>
  <c r="E125" i="77"/>
  <c r="H153" i="35"/>
  <c r="I153" i="35"/>
  <c r="H42" i="25"/>
  <c r="D126" i="65"/>
  <c r="G125" i="65"/>
  <c r="E126" i="65"/>
  <c r="J122" i="99"/>
  <c r="F127" i="63"/>
  <c r="B127" i="63"/>
  <c r="D128" i="53"/>
  <c r="G127" i="53"/>
  <c r="E128" i="53"/>
  <c r="D124" i="80"/>
  <c r="G123" i="80"/>
  <c r="E124" i="80"/>
  <c r="J121" i="91"/>
  <c r="D128" i="46"/>
  <c r="G127" i="46"/>
  <c r="E128" i="46"/>
  <c r="B51" i="21"/>
  <c r="F51" i="21"/>
  <c r="G51" i="21" s="1"/>
  <c r="G122" i="91"/>
  <c r="D123" i="91"/>
  <c r="E123" i="91"/>
  <c r="D123" i="90"/>
  <c r="G122" i="90"/>
  <c r="E123" i="90"/>
  <c r="G132" i="27"/>
  <c r="D133" i="27"/>
  <c r="E133" i="27"/>
  <c r="G123" i="83"/>
  <c r="D124" i="83"/>
  <c r="E124" i="83"/>
  <c r="D128" i="58"/>
  <c r="G127" i="58"/>
  <c r="E128" i="58"/>
  <c r="F126" i="66"/>
  <c r="B126" i="66"/>
  <c r="I154" i="35"/>
  <c r="H154" i="35"/>
  <c r="J124" i="65"/>
  <c r="G42" i="25"/>
  <c r="J129" i="21"/>
  <c r="J121" i="89"/>
  <c r="J126" i="53"/>
  <c r="J125" i="75"/>
  <c r="E123" i="92"/>
  <c r="D123" i="92"/>
  <c r="G122" i="92"/>
  <c r="G122" i="86"/>
  <c r="D123" i="86"/>
  <c r="E123" i="86"/>
  <c r="G129" i="73"/>
  <c r="D130" i="73"/>
  <c r="E130" i="73"/>
  <c r="H127" i="67"/>
  <c r="I127" i="67"/>
  <c r="G130" i="21"/>
  <c r="D131" i="21"/>
  <c r="E131" i="21"/>
  <c r="B43" i="87"/>
  <c r="F43" i="87"/>
  <c r="H43" i="87" s="1"/>
  <c r="G122" i="88"/>
  <c r="D123" i="88"/>
  <c r="E123" i="88"/>
  <c r="I43" i="88"/>
  <c r="B48" i="54"/>
  <c r="F48" i="54"/>
  <c r="H48" i="54" s="1"/>
  <c r="H130" i="34"/>
  <c r="I130" i="34"/>
  <c r="F52" i="32"/>
  <c r="H52" i="32" s="1"/>
  <c r="B52" i="32"/>
  <c r="B131" i="19"/>
  <c r="F131" i="19"/>
  <c r="D127" i="61"/>
  <c r="G126" i="61"/>
  <c r="E127" i="61"/>
  <c r="B51" i="18"/>
  <c r="F51" i="18"/>
  <c r="G51" i="18" s="1"/>
  <c r="G122" i="89"/>
  <c r="D123" i="89"/>
  <c r="E123" i="89"/>
  <c r="D128" i="54"/>
  <c r="G127" i="54"/>
  <c r="E128" i="54"/>
  <c r="F50" i="39"/>
  <c r="B50" i="39"/>
  <c r="B51" i="22"/>
  <c r="F51" i="22"/>
  <c r="G51" i="22" s="1"/>
  <c r="G124" i="76"/>
  <c r="D125" i="76"/>
  <c r="E125" i="76"/>
  <c r="D125" i="79"/>
  <c r="G124" i="79"/>
  <c r="E125" i="79"/>
  <c r="J129" i="22"/>
  <c r="D132" i="71"/>
  <c r="G131" i="71"/>
  <c r="E132" i="71"/>
  <c r="G122" i="84"/>
  <c r="D123" i="84"/>
  <c r="E123" i="84"/>
  <c r="D128" i="72"/>
  <c r="G127" i="72"/>
  <c r="E128" i="72"/>
  <c r="F135" i="29"/>
  <c r="B135" i="29"/>
  <c r="B126" i="78"/>
  <c r="F126" i="78"/>
  <c r="J124" i="85"/>
  <c r="H132" i="23"/>
  <c r="I132" i="23"/>
  <c r="J127" i="62"/>
  <c r="G123" i="100"/>
  <c r="E124" i="100"/>
  <c r="D124" i="100"/>
  <c r="B45" i="75"/>
  <c r="F45" i="75"/>
  <c r="B131" i="34"/>
  <c r="F131" i="34"/>
  <c r="G125" i="85"/>
  <c r="E126" i="85"/>
  <c r="D126" i="85"/>
  <c r="J128" i="55"/>
  <c r="G125" i="68"/>
  <c r="D126" i="68"/>
  <c r="E126" i="68"/>
  <c r="J123" i="76"/>
  <c r="J126" i="56"/>
  <c r="J128" i="41"/>
  <c r="J126" i="46"/>
  <c r="B44" i="88"/>
  <c r="F44" i="88"/>
  <c r="D131" i="3"/>
  <c r="G130" i="3"/>
  <c r="E131" i="3"/>
  <c r="I130" i="19"/>
  <c r="H130" i="19"/>
  <c r="G129" i="39"/>
  <c r="D130" i="39"/>
  <c r="E130" i="39"/>
  <c r="D128" i="56"/>
  <c r="G127" i="56"/>
  <c r="E128" i="56"/>
  <c r="J121" i="96"/>
  <c r="D134" i="20"/>
  <c r="E134" i="20"/>
  <c r="G133" i="20"/>
  <c r="J129" i="3"/>
  <c r="J121" i="98"/>
  <c r="D126" i="82"/>
  <c r="G125" i="82"/>
  <c r="E126" i="82"/>
  <c r="F47" i="62"/>
  <c r="H47" i="62" s="1"/>
  <c r="B47" i="62"/>
  <c r="B42" i="100"/>
  <c r="F42" i="100"/>
  <c r="H134" i="29"/>
  <c r="I134" i="29"/>
  <c r="D43" i="101" l="1"/>
  <c r="E43" i="101"/>
  <c r="G42" i="101"/>
  <c r="I42" i="101" s="1"/>
  <c r="G123" i="101"/>
  <c r="D124" i="101"/>
  <c r="E124" i="101"/>
  <c r="I47" i="58"/>
  <c r="G44" i="85"/>
  <c r="I44" i="85" s="1"/>
  <c r="G124" i="13"/>
  <c r="D125" i="13"/>
  <c r="J128" i="42"/>
  <c r="J123" i="13"/>
  <c r="J122" i="97"/>
  <c r="H43" i="90"/>
  <c r="I43" i="90" s="1"/>
  <c r="G45" i="77"/>
  <c r="I45" i="77" s="1"/>
  <c r="H45" i="76"/>
  <c r="I45" i="76" s="1"/>
  <c r="J127" i="67"/>
  <c r="I45" i="66"/>
  <c r="I46" i="60"/>
  <c r="I47" i="53"/>
  <c r="J134" i="29"/>
  <c r="G51" i="3"/>
  <c r="I51" i="3" s="1"/>
  <c r="G48" i="54"/>
  <c r="I48" i="54" s="1"/>
  <c r="H51" i="18"/>
  <c r="I51" i="18" s="1"/>
  <c r="I41" i="99"/>
  <c r="H42" i="98"/>
  <c r="I42" i="98" s="1"/>
  <c r="G50" i="42"/>
  <c r="I50" i="42" s="1"/>
  <c r="H123" i="95"/>
  <c r="I123" i="95"/>
  <c r="F123" i="87"/>
  <c r="B123" i="87"/>
  <c r="E125" i="25"/>
  <c r="F125" i="25" s="1"/>
  <c r="B125" i="25"/>
  <c r="I51" i="19"/>
  <c r="H44" i="86"/>
  <c r="I44" i="86" s="1"/>
  <c r="B124" i="95"/>
  <c r="F124" i="95"/>
  <c r="I122" i="87"/>
  <c r="H122" i="87"/>
  <c r="I124" i="25"/>
  <c r="H124" i="25"/>
  <c r="G46" i="33"/>
  <c r="D47" i="33"/>
  <c r="H46" i="33"/>
  <c r="D45" i="81"/>
  <c r="E45" i="81"/>
  <c r="B44" i="82"/>
  <c r="F44" i="82"/>
  <c r="H44" i="82" s="1"/>
  <c r="G129" i="42"/>
  <c r="D130" i="42"/>
  <c r="E130" i="42"/>
  <c r="E71" i="35"/>
  <c r="F71" i="35" s="1"/>
  <c r="H70" i="35"/>
  <c r="B71" i="35"/>
  <c r="G70" i="35"/>
  <c r="D124" i="26"/>
  <c r="B124" i="26" s="1"/>
  <c r="G123" i="26"/>
  <c r="H51" i="22"/>
  <c r="I51" i="22" s="1"/>
  <c r="G48" i="55"/>
  <c r="I48" i="55" s="1"/>
  <c r="B48" i="46"/>
  <c r="F48" i="46"/>
  <c r="H48" i="46" s="1"/>
  <c r="D45" i="85"/>
  <c r="E45" i="85"/>
  <c r="B50" i="73"/>
  <c r="F50" i="73"/>
  <c r="H50" i="73" s="1"/>
  <c r="F44" i="92"/>
  <c r="G44" i="92" s="1"/>
  <c r="B44" i="92"/>
  <c r="I52" i="27"/>
  <c r="B48" i="56"/>
  <c r="F48" i="56"/>
  <c r="J122" i="26"/>
  <c r="I49" i="41"/>
  <c r="G52" i="23"/>
  <c r="I52" i="23" s="1"/>
  <c r="D53" i="23"/>
  <c r="E53" i="23"/>
  <c r="B51" i="20"/>
  <c r="F51" i="20"/>
  <c r="H51" i="20" s="1"/>
  <c r="D46" i="77"/>
  <c r="E46" i="77"/>
  <c r="B52" i="31"/>
  <c r="F52" i="31"/>
  <c r="H52" i="31" s="1"/>
  <c r="F48" i="58"/>
  <c r="H48" i="58" s="1"/>
  <c r="B48" i="58"/>
  <c r="B42" i="99"/>
  <c r="F42" i="99"/>
  <c r="H42" i="99" s="1"/>
  <c r="B48" i="53"/>
  <c r="F48" i="53"/>
  <c r="H48" i="53" s="1"/>
  <c r="E124" i="33"/>
  <c r="F124" i="33" s="1"/>
  <c r="B124" i="33"/>
  <c r="D43" i="97"/>
  <c r="E43" i="97"/>
  <c r="H48" i="72"/>
  <c r="D49" i="72"/>
  <c r="E49" i="72"/>
  <c r="F130" i="44"/>
  <c r="B130" i="44"/>
  <c r="F44" i="83"/>
  <c r="H44" i="83" s="1"/>
  <c r="B44" i="83"/>
  <c r="H51" i="21"/>
  <c r="I51" i="21" s="1"/>
  <c r="I45" i="26"/>
  <c r="G50" i="43"/>
  <c r="I50" i="43" s="1"/>
  <c r="F46" i="67"/>
  <c r="G46" i="67" s="1"/>
  <c r="B46" i="67"/>
  <c r="F53" i="69"/>
  <c r="H53" i="69" s="1"/>
  <c r="B53" i="69"/>
  <c r="F48" i="57"/>
  <c r="G48" i="57" s="1"/>
  <c r="B48" i="57"/>
  <c r="B49" i="45"/>
  <c r="F49" i="45"/>
  <c r="G49" i="45" s="1"/>
  <c r="B47" i="63"/>
  <c r="F47" i="63"/>
  <c r="G47" i="63" s="1"/>
  <c r="H42" i="97"/>
  <c r="I69" i="35"/>
  <c r="H129" i="44"/>
  <c r="I129" i="44"/>
  <c r="B54" i="28"/>
  <c r="F54" i="28"/>
  <c r="G54" i="28" s="1"/>
  <c r="H44" i="81"/>
  <c r="B45" i="79"/>
  <c r="F45" i="79"/>
  <c r="G45" i="79" s="1"/>
  <c r="D124" i="97"/>
  <c r="E124" i="97"/>
  <c r="G123" i="97"/>
  <c r="E46" i="76"/>
  <c r="D46" i="76"/>
  <c r="B50" i="41"/>
  <c r="F50" i="41"/>
  <c r="H50" i="41" s="1"/>
  <c r="I45" i="65"/>
  <c r="J128" i="43"/>
  <c r="I123" i="33"/>
  <c r="H123" i="33"/>
  <c r="B46" i="68"/>
  <c r="F46" i="68"/>
  <c r="G46" i="68" s="1"/>
  <c r="H46" i="68"/>
  <c r="I41" i="95"/>
  <c r="I51" i="31"/>
  <c r="G42" i="97"/>
  <c r="G48" i="72"/>
  <c r="F52" i="34"/>
  <c r="H52" i="34" s="1"/>
  <c r="B52" i="34"/>
  <c r="B50" i="74"/>
  <c r="F50" i="74"/>
  <c r="H50" i="74" s="1"/>
  <c r="B50" i="44"/>
  <c r="F50" i="44"/>
  <c r="E43" i="98"/>
  <c r="D43" i="98"/>
  <c r="G44" i="81"/>
  <c r="B52" i="24"/>
  <c r="F52" i="24"/>
  <c r="B42" i="95"/>
  <c r="F42" i="95"/>
  <c r="H42" i="95" s="1"/>
  <c r="E51" i="42"/>
  <c r="D51" i="42"/>
  <c r="F44" i="84"/>
  <c r="B44" i="84"/>
  <c r="E130" i="43"/>
  <c r="D130" i="43"/>
  <c r="G129" i="43"/>
  <c r="B47" i="60"/>
  <c r="F47" i="60"/>
  <c r="D52" i="3"/>
  <c r="E52" i="3"/>
  <c r="F46" i="66"/>
  <c r="G46" i="66" s="1"/>
  <c r="B46" i="66"/>
  <c r="B46" i="65"/>
  <c r="F46" i="65"/>
  <c r="F53" i="27"/>
  <c r="G53" i="27" s="1"/>
  <c r="B53" i="27"/>
  <c r="B48" i="64"/>
  <c r="F48" i="64"/>
  <c r="B132" i="31"/>
  <c r="F132" i="31"/>
  <c r="I47" i="64"/>
  <c r="G44" i="80"/>
  <c r="I44" i="80" s="1"/>
  <c r="E45" i="80"/>
  <c r="D45" i="80"/>
  <c r="B52" i="19"/>
  <c r="F52" i="19"/>
  <c r="H45" i="78"/>
  <c r="I45" i="78" s="1"/>
  <c r="H46" i="13"/>
  <c r="I46" i="13" s="1"/>
  <c r="C60" i="17"/>
  <c r="F51" i="17"/>
  <c r="B51" i="17"/>
  <c r="F48" i="61"/>
  <c r="G48" i="61" s="1"/>
  <c r="B48" i="61"/>
  <c r="I52" i="71"/>
  <c r="F46" i="26"/>
  <c r="B46" i="26"/>
  <c r="B44" i="91"/>
  <c r="F44" i="91"/>
  <c r="H44" i="91" s="1"/>
  <c r="B48" i="59"/>
  <c r="F48" i="59"/>
  <c r="H48" i="59" s="1"/>
  <c r="H131" i="31"/>
  <c r="I131" i="31"/>
  <c r="E45" i="86"/>
  <c r="D45" i="86"/>
  <c r="F54" i="70"/>
  <c r="H54" i="70" s="1"/>
  <c r="B54" i="70"/>
  <c r="E51" i="43"/>
  <c r="D51" i="43"/>
  <c r="B53" i="71"/>
  <c r="F53" i="71"/>
  <c r="G53" i="71" s="1"/>
  <c r="D49" i="55"/>
  <c r="E49" i="55"/>
  <c r="H127" i="60"/>
  <c r="I127" i="60"/>
  <c r="J127" i="60" s="1"/>
  <c r="H135" i="70"/>
  <c r="I135" i="70"/>
  <c r="J135" i="70" s="1"/>
  <c r="B128" i="60"/>
  <c r="F128" i="60"/>
  <c r="B136" i="70"/>
  <c r="F136" i="70"/>
  <c r="J153" i="35"/>
  <c r="I133" i="17"/>
  <c r="H133" i="17"/>
  <c r="B134" i="17"/>
  <c r="F134" i="17"/>
  <c r="J125" i="66"/>
  <c r="J126" i="63"/>
  <c r="D43" i="100"/>
  <c r="E43" i="100"/>
  <c r="I125" i="85"/>
  <c r="H125" i="85"/>
  <c r="B128" i="58"/>
  <c r="F128" i="58"/>
  <c r="B129" i="62"/>
  <c r="F129" i="62"/>
  <c r="F130" i="41"/>
  <c r="B130" i="41"/>
  <c r="E44" i="89"/>
  <c r="D44" i="89"/>
  <c r="B132" i="32"/>
  <c r="F132" i="32"/>
  <c r="F133" i="69"/>
  <c r="B133" i="69"/>
  <c r="F124" i="81"/>
  <c r="B124" i="81"/>
  <c r="H126" i="64"/>
  <c r="I126" i="64"/>
  <c r="B129" i="45"/>
  <c r="F129" i="45"/>
  <c r="H127" i="56"/>
  <c r="I127" i="56"/>
  <c r="I125" i="68"/>
  <c r="H125" i="68"/>
  <c r="B123" i="84"/>
  <c r="F123" i="84"/>
  <c r="F125" i="79"/>
  <c r="B125" i="79"/>
  <c r="G52" i="32"/>
  <c r="I52" i="32" s="1"/>
  <c r="H129" i="73"/>
  <c r="I129" i="73"/>
  <c r="H122" i="92"/>
  <c r="I122" i="92"/>
  <c r="F123" i="90"/>
  <c r="B123" i="90"/>
  <c r="G127" i="63"/>
  <c r="E128" i="63"/>
  <c r="D128" i="63"/>
  <c r="H129" i="55"/>
  <c r="I129" i="55"/>
  <c r="I128" i="62"/>
  <c r="H128" i="62"/>
  <c r="H131" i="32"/>
  <c r="I131" i="32"/>
  <c r="I132" i="69"/>
  <c r="H132" i="69"/>
  <c r="J125" i="78"/>
  <c r="F127" i="64"/>
  <c r="B127" i="64"/>
  <c r="B133" i="30"/>
  <c r="F133" i="30"/>
  <c r="H124" i="79"/>
  <c r="I124" i="79"/>
  <c r="G42" i="100"/>
  <c r="I122" i="84"/>
  <c r="H122" i="84"/>
  <c r="F124" i="83"/>
  <c r="B124" i="83"/>
  <c r="B131" i="3"/>
  <c r="F131" i="3"/>
  <c r="B124" i="100"/>
  <c r="F124" i="100"/>
  <c r="B125" i="76"/>
  <c r="F125" i="76"/>
  <c r="B128" i="54"/>
  <c r="F128" i="54"/>
  <c r="D52" i="18"/>
  <c r="E52" i="18"/>
  <c r="J130" i="34"/>
  <c r="I122" i="88"/>
  <c r="H122" i="88"/>
  <c r="B131" i="21"/>
  <c r="F131" i="21"/>
  <c r="F123" i="86"/>
  <c r="B123" i="86"/>
  <c r="J154" i="35"/>
  <c r="J155" i="35" s="1"/>
  <c r="I123" i="83"/>
  <c r="H123" i="83"/>
  <c r="H127" i="46"/>
  <c r="I127" i="46"/>
  <c r="J127" i="46" s="1"/>
  <c r="B128" i="53"/>
  <c r="F128" i="53"/>
  <c r="I129" i="74"/>
  <c r="H129" i="74"/>
  <c r="D46" i="78"/>
  <c r="E46" i="78"/>
  <c r="H126" i="75"/>
  <c r="I126" i="75"/>
  <c r="H131" i="24"/>
  <c r="I131" i="24"/>
  <c r="D44" i="90"/>
  <c r="E44" i="90"/>
  <c r="B126" i="68"/>
  <c r="F126" i="68"/>
  <c r="D51" i="39"/>
  <c r="E51" i="39"/>
  <c r="E53" i="32"/>
  <c r="D53" i="32"/>
  <c r="I122" i="90"/>
  <c r="H122" i="90"/>
  <c r="H127" i="57"/>
  <c r="I127" i="57"/>
  <c r="F43" i="25"/>
  <c r="H43" i="25" s="1"/>
  <c r="B43" i="25"/>
  <c r="D54" i="30"/>
  <c r="E54" i="30"/>
  <c r="F130" i="39"/>
  <c r="B130" i="39"/>
  <c r="D45" i="88"/>
  <c r="E45" i="88"/>
  <c r="I127" i="72"/>
  <c r="H127" i="72"/>
  <c r="H131" i="71"/>
  <c r="I131" i="71"/>
  <c r="J131" i="71" s="1"/>
  <c r="I124" i="76"/>
  <c r="H124" i="76"/>
  <c r="H130" i="21"/>
  <c r="I130" i="21"/>
  <c r="I122" i="86"/>
  <c r="H122" i="86"/>
  <c r="B123" i="91"/>
  <c r="F123" i="91"/>
  <c r="B128" i="46"/>
  <c r="F128" i="46"/>
  <c r="I123" i="80"/>
  <c r="H123" i="80"/>
  <c r="B134" i="28"/>
  <c r="F134" i="28"/>
  <c r="B130" i="74"/>
  <c r="F130" i="74"/>
  <c r="I130" i="22"/>
  <c r="H130" i="22"/>
  <c r="F123" i="96"/>
  <c r="B123" i="96"/>
  <c r="G53" i="30"/>
  <c r="I53" i="30" s="1"/>
  <c r="F127" i="75"/>
  <c r="B127" i="75"/>
  <c r="F132" i="24"/>
  <c r="B132" i="24"/>
  <c r="D46" i="75"/>
  <c r="E46" i="75"/>
  <c r="D132" i="19"/>
  <c r="G131" i="19"/>
  <c r="E132" i="19"/>
  <c r="H130" i="3"/>
  <c r="I130" i="3"/>
  <c r="D136" i="29"/>
  <c r="G135" i="29"/>
  <c r="E136" i="29"/>
  <c r="I127" i="53"/>
  <c r="H127" i="53"/>
  <c r="H125" i="82"/>
  <c r="I125" i="82"/>
  <c r="B126" i="82"/>
  <c r="F126" i="82"/>
  <c r="H129" i="39"/>
  <c r="I129" i="39"/>
  <c r="D132" i="34"/>
  <c r="G131" i="34"/>
  <c r="E132" i="34"/>
  <c r="I123" i="100"/>
  <c r="H123" i="100"/>
  <c r="F128" i="72"/>
  <c r="B128" i="72"/>
  <c r="B132" i="71"/>
  <c r="F132" i="71"/>
  <c r="F123" i="89"/>
  <c r="B123" i="89"/>
  <c r="D44" i="87"/>
  <c r="E44" i="87"/>
  <c r="G126" i="66"/>
  <c r="D127" i="66"/>
  <c r="E127" i="66"/>
  <c r="F133" i="27"/>
  <c r="B133" i="27"/>
  <c r="H122" i="91"/>
  <c r="I122" i="91"/>
  <c r="B124" i="80"/>
  <c r="F124" i="80"/>
  <c r="I125" i="65"/>
  <c r="H125" i="65"/>
  <c r="H124" i="77"/>
  <c r="I124" i="77"/>
  <c r="H133" i="28"/>
  <c r="I133" i="28"/>
  <c r="B124" i="99"/>
  <c r="F124" i="99"/>
  <c r="E43" i="96"/>
  <c r="D43" i="96"/>
  <c r="D54" i="29"/>
  <c r="E54" i="29"/>
  <c r="F131" i="22"/>
  <c r="B131" i="22"/>
  <c r="H122" i="96"/>
  <c r="I122" i="96"/>
  <c r="E134" i="23"/>
  <c r="D134" i="23"/>
  <c r="G133" i="23"/>
  <c r="D48" i="62"/>
  <c r="E48" i="62"/>
  <c r="G45" i="75"/>
  <c r="I127" i="54"/>
  <c r="H127" i="54"/>
  <c r="F123" i="92"/>
  <c r="B123" i="92"/>
  <c r="F130" i="55"/>
  <c r="B130" i="55"/>
  <c r="I132" i="30"/>
  <c r="H132" i="30"/>
  <c r="F134" i="20"/>
  <c r="B134" i="20"/>
  <c r="H44" i="88"/>
  <c r="F126" i="85"/>
  <c r="B126" i="85"/>
  <c r="G50" i="39"/>
  <c r="H122" i="89"/>
  <c r="I122" i="89"/>
  <c r="H126" i="61"/>
  <c r="I126" i="61"/>
  <c r="E49" i="54"/>
  <c r="D49" i="54"/>
  <c r="H132" i="27"/>
  <c r="I132" i="27"/>
  <c r="B126" i="65"/>
  <c r="F126" i="65"/>
  <c r="F125" i="77"/>
  <c r="B125" i="77"/>
  <c r="I123" i="99"/>
  <c r="H123" i="99"/>
  <c r="I126" i="59"/>
  <c r="H126" i="59"/>
  <c r="G43" i="89"/>
  <c r="F131" i="18"/>
  <c r="B131" i="18"/>
  <c r="D129" i="67"/>
  <c r="G128" i="67"/>
  <c r="E129" i="67"/>
  <c r="I122" i="98"/>
  <c r="H122" i="98"/>
  <c r="B130" i="73"/>
  <c r="F130" i="73"/>
  <c r="F128" i="56"/>
  <c r="B128" i="56"/>
  <c r="B123" i="88"/>
  <c r="F123" i="88"/>
  <c r="H133" i="20"/>
  <c r="I133" i="20"/>
  <c r="H42" i="100"/>
  <c r="G47" i="62"/>
  <c r="I47" i="62" s="1"/>
  <c r="J130" i="19"/>
  <c r="G44" i="88"/>
  <c r="H45" i="75"/>
  <c r="J132" i="23"/>
  <c r="E127" i="78"/>
  <c r="D127" i="78"/>
  <c r="G126" i="78"/>
  <c r="D52" i="22"/>
  <c r="E52" i="22"/>
  <c r="H50" i="39"/>
  <c r="B127" i="61"/>
  <c r="F127" i="61"/>
  <c r="G43" i="87"/>
  <c r="I43" i="87" s="1"/>
  <c r="I127" i="58"/>
  <c r="H127" i="58"/>
  <c r="D52" i="21"/>
  <c r="E52" i="21"/>
  <c r="I42" i="25"/>
  <c r="B128" i="57"/>
  <c r="F128" i="57"/>
  <c r="B127" i="59"/>
  <c r="F127" i="59"/>
  <c r="G42" i="96"/>
  <c r="I42" i="96" s="1"/>
  <c r="H53" i="29"/>
  <c r="I53" i="29" s="1"/>
  <c r="I129" i="41"/>
  <c r="H129" i="41"/>
  <c r="H43" i="89"/>
  <c r="I43" i="89" s="1"/>
  <c r="D47" i="13"/>
  <c r="I130" i="18"/>
  <c r="H130" i="18"/>
  <c r="H123" i="81"/>
  <c r="I123" i="81"/>
  <c r="I128" i="45"/>
  <c r="H128" i="45"/>
  <c r="F123" i="98"/>
  <c r="B123" i="98"/>
  <c r="G42" i="95" l="1"/>
  <c r="H46" i="66"/>
  <c r="F43" i="101"/>
  <c r="H43" i="101" s="1"/>
  <c r="B43" i="101"/>
  <c r="G43" i="25"/>
  <c r="I46" i="33"/>
  <c r="B124" i="101"/>
  <c r="F124" i="101"/>
  <c r="I48" i="72"/>
  <c r="H123" i="101"/>
  <c r="I123" i="101"/>
  <c r="J123" i="101" s="1"/>
  <c r="H47" i="63"/>
  <c r="I47" i="63" s="1"/>
  <c r="H48" i="61"/>
  <c r="E124" i="26"/>
  <c r="F124" i="26" s="1"/>
  <c r="E125" i="13"/>
  <c r="F125" i="13" s="1"/>
  <c r="B125" i="13"/>
  <c r="J124" i="25"/>
  <c r="H124" i="13"/>
  <c r="I124" i="13"/>
  <c r="J123" i="95"/>
  <c r="G42" i="99"/>
  <c r="I42" i="99" s="1"/>
  <c r="I42" i="95"/>
  <c r="J122" i="87"/>
  <c r="G44" i="82"/>
  <c r="I44" i="82" s="1"/>
  <c r="G50" i="74"/>
  <c r="I50" i="74" s="1"/>
  <c r="J126" i="64"/>
  <c r="G50" i="41"/>
  <c r="G52" i="34"/>
  <c r="I52" i="34" s="1"/>
  <c r="J133" i="28"/>
  <c r="J133" i="17"/>
  <c r="H54" i="28"/>
  <c r="I54" i="28" s="1"/>
  <c r="G52" i="31"/>
  <c r="I52" i="31" s="1"/>
  <c r="G51" i="20"/>
  <c r="I51" i="20" s="1"/>
  <c r="E125" i="95"/>
  <c r="G124" i="95"/>
  <c r="D125" i="95"/>
  <c r="D126" i="25"/>
  <c r="G125" i="25"/>
  <c r="E124" i="87"/>
  <c r="D124" i="87"/>
  <c r="G123" i="87"/>
  <c r="H53" i="27"/>
  <c r="I53" i="27" s="1"/>
  <c r="G50" i="73"/>
  <c r="I48" i="61"/>
  <c r="H49" i="45"/>
  <c r="I49" i="45" s="1"/>
  <c r="G44" i="83"/>
  <c r="I44" i="83" s="1"/>
  <c r="I50" i="39"/>
  <c r="I46" i="66"/>
  <c r="D48" i="60"/>
  <c r="E48" i="60"/>
  <c r="E45" i="84"/>
  <c r="D45" i="84"/>
  <c r="D53" i="24"/>
  <c r="E53" i="24"/>
  <c r="B43" i="98"/>
  <c r="F43" i="98"/>
  <c r="H43" i="98" s="1"/>
  <c r="E51" i="44"/>
  <c r="D51" i="44"/>
  <c r="I46" i="68"/>
  <c r="B46" i="76"/>
  <c r="F46" i="76"/>
  <c r="H46" i="76" s="1"/>
  <c r="B124" i="97"/>
  <c r="F124" i="97"/>
  <c r="I44" i="81"/>
  <c r="I42" i="97"/>
  <c r="D49" i="57"/>
  <c r="E49" i="57"/>
  <c r="E54" i="69"/>
  <c r="D54" i="69"/>
  <c r="E47" i="67"/>
  <c r="D47" i="67"/>
  <c r="D125" i="33"/>
  <c r="B125" i="33" s="1"/>
  <c r="G124" i="33"/>
  <c r="G48" i="56"/>
  <c r="E49" i="56"/>
  <c r="D49" i="56"/>
  <c r="B45" i="85"/>
  <c r="F45" i="85"/>
  <c r="B72" i="35"/>
  <c r="H71" i="35"/>
  <c r="E72" i="35"/>
  <c r="F72" i="35" s="1"/>
  <c r="G71" i="35"/>
  <c r="D54" i="27"/>
  <c r="E54" i="27"/>
  <c r="F52" i="3"/>
  <c r="G52" i="3" s="1"/>
  <c r="B52" i="3"/>
  <c r="G44" i="84"/>
  <c r="B51" i="42"/>
  <c r="F51" i="42"/>
  <c r="E43" i="95"/>
  <c r="D43" i="95"/>
  <c r="H52" i="24"/>
  <c r="D51" i="74"/>
  <c r="E51" i="74"/>
  <c r="J123" i="33"/>
  <c r="D51" i="41"/>
  <c r="E51" i="41"/>
  <c r="E55" i="28"/>
  <c r="D55" i="28"/>
  <c r="J129" i="44"/>
  <c r="H48" i="57"/>
  <c r="I48" i="57" s="1"/>
  <c r="G53" i="69"/>
  <c r="H46" i="67"/>
  <c r="I46" i="67" s="1"/>
  <c r="E131" i="44"/>
  <c r="D131" i="44"/>
  <c r="G130" i="44"/>
  <c r="D53" i="31"/>
  <c r="E53" i="31"/>
  <c r="F46" i="77"/>
  <c r="H46" i="77" s="1"/>
  <c r="B46" i="77"/>
  <c r="E51" i="73"/>
  <c r="D51" i="73"/>
  <c r="J131" i="31"/>
  <c r="E47" i="65"/>
  <c r="D47" i="65"/>
  <c r="G46" i="65"/>
  <c r="H46" i="65"/>
  <c r="G47" i="60"/>
  <c r="I129" i="43"/>
  <c r="H129" i="43"/>
  <c r="H50" i="44"/>
  <c r="E53" i="34"/>
  <c r="D53" i="34"/>
  <c r="E47" i="68"/>
  <c r="D47" i="68"/>
  <c r="I50" i="41"/>
  <c r="H123" i="97"/>
  <c r="I123" i="97"/>
  <c r="H45" i="79"/>
  <c r="I45" i="79" s="1"/>
  <c r="E46" i="79"/>
  <c r="D46" i="79"/>
  <c r="I53" i="69"/>
  <c r="F43" i="97"/>
  <c r="G43" i="97" s="1"/>
  <c r="B43" i="97"/>
  <c r="E45" i="92"/>
  <c r="D45" i="92"/>
  <c r="G48" i="46"/>
  <c r="I48" i="46" s="1"/>
  <c r="D49" i="46"/>
  <c r="E49" i="46"/>
  <c r="D125" i="26"/>
  <c r="G124" i="26"/>
  <c r="B130" i="42"/>
  <c r="F130" i="42"/>
  <c r="B45" i="81"/>
  <c r="F45" i="81"/>
  <c r="G45" i="81" s="1"/>
  <c r="E47" i="33"/>
  <c r="F47" i="33" s="1"/>
  <c r="B47" i="33"/>
  <c r="D47" i="66"/>
  <c r="E47" i="66"/>
  <c r="H47" i="60"/>
  <c r="B130" i="43"/>
  <c r="F130" i="43"/>
  <c r="H44" i="84"/>
  <c r="G52" i="24"/>
  <c r="G50" i="44"/>
  <c r="D48" i="63"/>
  <c r="E48" i="63"/>
  <c r="D50" i="45"/>
  <c r="E50" i="45"/>
  <c r="D45" i="83"/>
  <c r="E45" i="83"/>
  <c r="F49" i="72"/>
  <c r="G49" i="72" s="1"/>
  <c r="B49" i="72"/>
  <c r="G48" i="53"/>
  <c r="I48" i="53" s="1"/>
  <c r="D49" i="53"/>
  <c r="E49" i="53"/>
  <c r="D43" i="99"/>
  <c r="E43" i="99"/>
  <c r="G48" i="58"/>
  <c r="I48" i="58" s="1"/>
  <c r="E49" i="58"/>
  <c r="D49" i="58"/>
  <c r="D52" i="20"/>
  <c r="E52" i="20"/>
  <c r="B53" i="23"/>
  <c r="F53" i="23"/>
  <c r="G53" i="23" s="1"/>
  <c r="H48" i="56"/>
  <c r="H44" i="92"/>
  <c r="I44" i="92" s="1"/>
  <c r="I50" i="73"/>
  <c r="I123" i="26"/>
  <c r="H123" i="26"/>
  <c r="I70" i="35"/>
  <c r="I129" i="42"/>
  <c r="H129" i="42"/>
  <c r="D45" i="82"/>
  <c r="E45" i="82"/>
  <c r="G52" i="19"/>
  <c r="D53" i="19"/>
  <c r="E53" i="19"/>
  <c r="B51" i="43"/>
  <c r="F51" i="43"/>
  <c r="G51" i="43" s="1"/>
  <c r="E45" i="91"/>
  <c r="D45" i="91"/>
  <c r="G46" i="26"/>
  <c r="D47" i="26"/>
  <c r="G48" i="64"/>
  <c r="D49" i="64"/>
  <c r="E49" i="64"/>
  <c r="G51" i="17"/>
  <c r="D52" i="17"/>
  <c r="E52" i="17"/>
  <c r="B45" i="80"/>
  <c r="F45" i="80"/>
  <c r="G45" i="80" s="1"/>
  <c r="I45" i="75"/>
  <c r="H53" i="71"/>
  <c r="I53" i="71" s="1"/>
  <c r="E54" i="71"/>
  <c r="D54" i="71"/>
  <c r="G54" i="70"/>
  <c r="I54" i="70" s="1"/>
  <c r="D55" i="70"/>
  <c r="E55" i="70"/>
  <c r="B45" i="86"/>
  <c r="F45" i="86"/>
  <c r="G45" i="86" s="1"/>
  <c r="E133" i="31"/>
  <c r="G132" i="31"/>
  <c r="D133" i="31"/>
  <c r="B49" i="55"/>
  <c r="F49" i="55"/>
  <c r="H49" i="55" s="1"/>
  <c r="J122" i="91"/>
  <c r="G48" i="59"/>
  <c r="I48" i="59" s="1"/>
  <c r="E49" i="59"/>
  <c r="D49" i="59"/>
  <c r="G44" i="91"/>
  <c r="I44" i="91" s="1"/>
  <c r="H46" i="26"/>
  <c r="E49" i="61"/>
  <c r="D49" i="61"/>
  <c r="H51" i="17"/>
  <c r="H52" i="19"/>
  <c r="I52" i="19" s="1"/>
  <c r="H48" i="64"/>
  <c r="I48" i="64" s="1"/>
  <c r="J131" i="32"/>
  <c r="J122" i="92"/>
  <c r="G134" i="17"/>
  <c r="D135" i="17"/>
  <c r="E135" i="17"/>
  <c r="E137" i="70"/>
  <c r="G136" i="70"/>
  <c r="D137" i="70"/>
  <c r="J122" i="90"/>
  <c r="J127" i="58"/>
  <c r="J130" i="22"/>
  <c r="J122" i="86"/>
  <c r="J122" i="98"/>
  <c r="J123" i="100"/>
  <c r="J127" i="53"/>
  <c r="J129" i="74"/>
  <c r="J130" i="18"/>
  <c r="J128" i="45"/>
  <c r="D129" i="60"/>
  <c r="E129" i="60"/>
  <c r="G128" i="60"/>
  <c r="J124" i="77"/>
  <c r="B52" i="21"/>
  <c r="F52" i="21"/>
  <c r="G52" i="21" s="1"/>
  <c r="G131" i="22"/>
  <c r="D132" i="22"/>
  <c r="E132" i="22"/>
  <c r="F46" i="75"/>
  <c r="H46" i="75" s="1"/>
  <c r="B46" i="75"/>
  <c r="F46" i="78"/>
  <c r="B46" i="78"/>
  <c r="D133" i="32"/>
  <c r="G132" i="32"/>
  <c r="E133" i="32"/>
  <c r="F43" i="100"/>
  <c r="H43" i="100" s="1"/>
  <c r="B43" i="100"/>
  <c r="D128" i="61"/>
  <c r="G127" i="61"/>
  <c r="E128" i="61"/>
  <c r="F127" i="78"/>
  <c r="B127" i="78"/>
  <c r="J123" i="99"/>
  <c r="D131" i="55"/>
  <c r="G130" i="55"/>
  <c r="E131" i="55"/>
  <c r="F134" i="23"/>
  <c r="B134" i="23"/>
  <c r="G132" i="71"/>
  <c r="D133" i="71"/>
  <c r="E133" i="71"/>
  <c r="B132" i="34"/>
  <c r="F132" i="34"/>
  <c r="J125" i="82"/>
  <c r="D131" i="74"/>
  <c r="G130" i="74"/>
  <c r="E131" i="74"/>
  <c r="J130" i="21"/>
  <c r="J127" i="72"/>
  <c r="B45" i="88"/>
  <c r="F45" i="88"/>
  <c r="H45" i="88" s="1"/>
  <c r="D44" i="25"/>
  <c r="E44" i="25" s="1"/>
  <c r="J127" i="57"/>
  <c r="E125" i="100"/>
  <c r="G124" i="100"/>
  <c r="D125" i="100"/>
  <c r="J124" i="79"/>
  <c r="J132" i="69"/>
  <c r="J128" i="62"/>
  <c r="B128" i="63"/>
  <c r="F128" i="63"/>
  <c r="J127" i="56"/>
  <c r="G124" i="81"/>
  <c r="D125" i="81"/>
  <c r="E125" i="81"/>
  <c r="G128" i="58"/>
  <c r="D129" i="58"/>
  <c r="E129" i="58"/>
  <c r="B44" i="89"/>
  <c r="F44" i="89"/>
  <c r="H44" i="89" s="1"/>
  <c r="J123" i="81"/>
  <c r="I128" i="67"/>
  <c r="H128" i="67"/>
  <c r="J132" i="27"/>
  <c r="J126" i="61"/>
  <c r="E127" i="85"/>
  <c r="D127" i="85"/>
  <c r="G126" i="85"/>
  <c r="J132" i="30"/>
  <c r="E124" i="92"/>
  <c r="D124" i="92"/>
  <c r="G123" i="92"/>
  <c r="J125" i="65"/>
  <c r="F136" i="29"/>
  <c r="B136" i="29"/>
  <c r="G134" i="28"/>
  <c r="D135" i="28"/>
  <c r="E135" i="28"/>
  <c r="J123" i="80"/>
  <c r="G130" i="39"/>
  <c r="D131" i="39"/>
  <c r="E131" i="39"/>
  <c r="G126" i="68"/>
  <c r="D127" i="68"/>
  <c r="E127" i="68"/>
  <c r="J126" i="75"/>
  <c r="J123" i="83"/>
  <c r="D132" i="21"/>
  <c r="G131" i="21"/>
  <c r="E132" i="21"/>
  <c r="F52" i="18"/>
  <c r="H52" i="18" s="1"/>
  <c r="B52" i="18"/>
  <c r="D125" i="83"/>
  <c r="G124" i="83"/>
  <c r="E125" i="83"/>
  <c r="G133" i="30"/>
  <c r="D134" i="30"/>
  <c r="E134" i="30"/>
  <c r="H127" i="63"/>
  <c r="I127" i="63"/>
  <c r="D124" i="84"/>
  <c r="G123" i="84"/>
  <c r="E124" i="84"/>
  <c r="D134" i="69"/>
  <c r="G133" i="69"/>
  <c r="E134" i="69"/>
  <c r="B47" i="13"/>
  <c r="I131" i="34"/>
  <c r="H131" i="34"/>
  <c r="B43" i="96"/>
  <c r="F43" i="96"/>
  <c r="D128" i="59"/>
  <c r="G127" i="59"/>
  <c r="E128" i="59"/>
  <c r="D124" i="88"/>
  <c r="G123" i="88"/>
  <c r="E124" i="88"/>
  <c r="B129" i="67"/>
  <c r="F129" i="67"/>
  <c r="G125" i="77"/>
  <c r="D126" i="77"/>
  <c r="E126" i="77"/>
  <c r="D125" i="99"/>
  <c r="G124" i="99"/>
  <c r="E125" i="99"/>
  <c r="G124" i="80"/>
  <c r="D125" i="80"/>
  <c r="E125" i="80"/>
  <c r="D129" i="72"/>
  <c r="G128" i="72"/>
  <c r="E129" i="72"/>
  <c r="G123" i="96"/>
  <c r="D124" i="96"/>
  <c r="E124" i="96"/>
  <c r="D129" i="46"/>
  <c r="G128" i="46"/>
  <c r="E129" i="46"/>
  <c r="G128" i="54"/>
  <c r="D129" i="54"/>
  <c r="E129" i="54"/>
  <c r="J129" i="73"/>
  <c r="G129" i="45"/>
  <c r="D130" i="45"/>
  <c r="E130" i="45"/>
  <c r="D124" i="98"/>
  <c r="G123" i="98"/>
  <c r="E124" i="98"/>
  <c r="H126" i="78"/>
  <c r="I126" i="78"/>
  <c r="D128" i="75"/>
  <c r="G127" i="75"/>
  <c r="E128" i="75"/>
  <c r="I43" i="25"/>
  <c r="D124" i="86"/>
  <c r="G123" i="86"/>
  <c r="E124" i="86"/>
  <c r="J129" i="41"/>
  <c r="D127" i="65"/>
  <c r="G126" i="65"/>
  <c r="E127" i="65"/>
  <c r="J122" i="89"/>
  <c r="I44" i="88"/>
  <c r="J127" i="54"/>
  <c r="J122" i="96"/>
  <c r="G133" i="27"/>
  <c r="D134" i="27"/>
  <c r="E134" i="27"/>
  <c r="J129" i="39"/>
  <c r="J130" i="3"/>
  <c r="H131" i="19"/>
  <c r="I131" i="19"/>
  <c r="J124" i="76"/>
  <c r="D131" i="41"/>
  <c r="G130" i="41"/>
  <c r="E131" i="41"/>
  <c r="H133" i="23"/>
  <c r="I133" i="23"/>
  <c r="H126" i="66"/>
  <c r="I126" i="66"/>
  <c r="G130" i="73"/>
  <c r="D131" i="73"/>
  <c r="E131" i="73"/>
  <c r="H135" i="29"/>
  <c r="I135" i="29"/>
  <c r="G125" i="79"/>
  <c r="D126" i="79"/>
  <c r="E126" i="79"/>
  <c r="F52" i="22"/>
  <c r="G52" i="22" s="1"/>
  <c r="B52" i="22"/>
  <c r="I42" i="100"/>
  <c r="D132" i="18"/>
  <c r="G131" i="18"/>
  <c r="E132" i="18"/>
  <c r="B54" i="29"/>
  <c r="F54" i="29"/>
  <c r="G54" i="29" s="1"/>
  <c r="D124" i="89"/>
  <c r="G123" i="89"/>
  <c r="E124" i="89"/>
  <c r="B132" i="19"/>
  <c r="F132" i="19"/>
  <c r="D133" i="24"/>
  <c r="G132" i="24"/>
  <c r="E133" i="24"/>
  <c r="D124" i="91"/>
  <c r="G123" i="91"/>
  <c r="E124" i="91"/>
  <c r="B54" i="30"/>
  <c r="F54" i="30"/>
  <c r="H54" i="30" s="1"/>
  <c r="B44" i="90"/>
  <c r="F44" i="90"/>
  <c r="G44" i="90" s="1"/>
  <c r="G128" i="53"/>
  <c r="D129" i="53"/>
  <c r="E129" i="53"/>
  <c r="J122" i="88"/>
  <c r="D132" i="3"/>
  <c r="G131" i="3"/>
  <c r="E132" i="3"/>
  <c r="J122" i="84"/>
  <c r="G127" i="64"/>
  <c r="D128" i="64"/>
  <c r="E128" i="64"/>
  <c r="J125" i="68"/>
  <c r="D130" i="62"/>
  <c r="E130" i="62"/>
  <c r="G129" i="62"/>
  <c r="J125" i="85"/>
  <c r="B48" i="62"/>
  <c r="F48" i="62"/>
  <c r="G48" i="62" s="1"/>
  <c r="F44" i="87"/>
  <c r="G44" i="87" s="1"/>
  <c r="B44" i="87"/>
  <c r="F51" i="39"/>
  <c r="H51" i="39" s="1"/>
  <c r="B51" i="39"/>
  <c r="E47" i="13"/>
  <c r="F47" i="13" s="1"/>
  <c r="D129" i="57"/>
  <c r="G128" i="57"/>
  <c r="E129" i="57"/>
  <c r="J133" i="20"/>
  <c r="D129" i="56"/>
  <c r="G128" i="56"/>
  <c r="E129" i="56"/>
  <c r="J126" i="59"/>
  <c r="B49" i="54"/>
  <c r="F49" i="54"/>
  <c r="G49" i="54" s="1"/>
  <c r="E135" i="20"/>
  <c r="G134" i="20"/>
  <c r="D135" i="20"/>
  <c r="B127" i="66"/>
  <c r="F127" i="66"/>
  <c r="D127" i="82"/>
  <c r="G126" i="82"/>
  <c r="E127" i="82"/>
  <c r="F53" i="32"/>
  <c r="B53" i="32"/>
  <c r="J131" i="24"/>
  <c r="D126" i="76"/>
  <c r="G125" i="76"/>
  <c r="E126" i="76"/>
  <c r="J129" i="55"/>
  <c r="D124" i="90"/>
  <c r="G123" i="90"/>
  <c r="E124" i="90"/>
  <c r="G46" i="77" l="1"/>
  <c r="I46" i="26"/>
  <c r="I51" i="17"/>
  <c r="G43" i="101"/>
  <c r="I43" i="101" s="1"/>
  <c r="D44" i="101"/>
  <c r="E44" i="101"/>
  <c r="D125" i="101"/>
  <c r="G124" i="101"/>
  <c r="E125" i="101"/>
  <c r="I52" i="24"/>
  <c r="E125" i="33"/>
  <c r="F125" i="33" s="1"/>
  <c r="J124" i="13"/>
  <c r="I46" i="65"/>
  <c r="G125" i="13"/>
  <c r="D126" i="13"/>
  <c r="J123" i="26"/>
  <c r="J128" i="67"/>
  <c r="I44" i="84"/>
  <c r="G43" i="98"/>
  <c r="I43" i="98" s="1"/>
  <c r="H44" i="90"/>
  <c r="I44" i="90" s="1"/>
  <c r="G44" i="89"/>
  <c r="I47" i="60"/>
  <c r="I48" i="56"/>
  <c r="G49" i="55"/>
  <c r="I49" i="55" s="1"/>
  <c r="F124" i="87"/>
  <c r="B124" i="87"/>
  <c r="F125" i="95"/>
  <c r="B125" i="95"/>
  <c r="J129" i="43"/>
  <c r="G46" i="76"/>
  <c r="I46" i="76" s="1"/>
  <c r="H124" i="95"/>
  <c r="I124" i="95"/>
  <c r="H49" i="72"/>
  <c r="I125" i="25"/>
  <c r="H125" i="25"/>
  <c r="G45" i="88"/>
  <c r="I45" i="88" s="1"/>
  <c r="I123" i="87"/>
  <c r="H123" i="87"/>
  <c r="E126" i="25"/>
  <c r="F126" i="25" s="1"/>
  <c r="B126" i="25"/>
  <c r="H47" i="33"/>
  <c r="D48" i="33"/>
  <c r="G47" i="33"/>
  <c r="I47" i="33" s="1"/>
  <c r="E54" i="23"/>
  <c r="D54" i="23"/>
  <c r="B49" i="58"/>
  <c r="F49" i="58"/>
  <c r="H49" i="58" s="1"/>
  <c r="B43" i="99"/>
  <c r="F43" i="99"/>
  <c r="G43" i="99" s="1"/>
  <c r="B49" i="46"/>
  <c r="F49" i="46"/>
  <c r="G49" i="46" s="1"/>
  <c r="F47" i="68"/>
  <c r="H47" i="68" s="1"/>
  <c r="B47" i="68"/>
  <c r="I50" i="44"/>
  <c r="I46" i="77"/>
  <c r="F51" i="41"/>
  <c r="B51" i="41"/>
  <c r="E52" i="42"/>
  <c r="D52" i="42"/>
  <c r="F54" i="27"/>
  <c r="G54" i="27" s="1"/>
  <c r="B54" i="27"/>
  <c r="B47" i="67"/>
  <c r="F47" i="67"/>
  <c r="G47" i="67" s="1"/>
  <c r="G124" i="97"/>
  <c r="D125" i="97"/>
  <c r="E125" i="97"/>
  <c r="H48" i="62"/>
  <c r="I48" i="62" s="1"/>
  <c r="H52" i="21"/>
  <c r="I52" i="21" s="1"/>
  <c r="B45" i="82"/>
  <c r="F45" i="82"/>
  <c r="G45" i="82" s="1"/>
  <c r="I49" i="72"/>
  <c r="B45" i="83"/>
  <c r="F45" i="83"/>
  <c r="H45" i="83" s="1"/>
  <c r="B48" i="63"/>
  <c r="F48" i="63"/>
  <c r="H48" i="63" s="1"/>
  <c r="D46" i="81"/>
  <c r="E46" i="81"/>
  <c r="I124" i="26"/>
  <c r="H124" i="26"/>
  <c r="J123" i="97"/>
  <c r="F53" i="31"/>
  <c r="G53" i="31" s="1"/>
  <c r="B53" i="31"/>
  <c r="F55" i="28"/>
  <c r="G55" i="28" s="1"/>
  <c r="B55" i="28"/>
  <c r="F43" i="95"/>
  <c r="B43" i="95"/>
  <c r="E46" i="85"/>
  <c r="D46" i="85"/>
  <c r="B49" i="56"/>
  <c r="F49" i="56"/>
  <c r="G49" i="56" s="1"/>
  <c r="G125" i="33"/>
  <c r="D126" i="33"/>
  <c r="F49" i="57"/>
  <c r="G49" i="57" s="1"/>
  <c r="B49" i="57"/>
  <c r="G46" i="75"/>
  <c r="I46" i="75" s="1"/>
  <c r="B49" i="53"/>
  <c r="F49" i="53"/>
  <c r="H49" i="53" s="1"/>
  <c r="G130" i="43"/>
  <c r="E131" i="43"/>
  <c r="D131" i="43"/>
  <c r="F47" i="66"/>
  <c r="H47" i="66" s="1"/>
  <c r="B47" i="66"/>
  <c r="B125" i="26"/>
  <c r="E125" i="26"/>
  <c r="F125" i="26" s="1"/>
  <c r="B45" i="92"/>
  <c r="F45" i="92"/>
  <c r="G45" i="92" s="1"/>
  <c r="B46" i="79"/>
  <c r="F46" i="79"/>
  <c r="G46" i="79" s="1"/>
  <c r="F53" i="34"/>
  <c r="G53" i="34" s="1"/>
  <c r="B53" i="34"/>
  <c r="F47" i="65"/>
  <c r="B47" i="65"/>
  <c r="B51" i="73"/>
  <c r="F51" i="73"/>
  <c r="H51" i="73" s="1"/>
  <c r="H130" i="44"/>
  <c r="I130" i="44"/>
  <c r="G51" i="42"/>
  <c r="H52" i="3"/>
  <c r="I52" i="3" s="1"/>
  <c r="E53" i="3"/>
  <c r="D53" i="3"/>
  <c r="G72" i="35"/>
  <c r="H72" i="35"/>
  <c r="G45" i="85"/>
  <c r="I124" i="33"/>
  <c r="H124" i="33"/>
  <c r="B54" i="69"/>
  <c r="F54" i="69"/>
  <c r="H54" i="69" s="1"/>
  <c r="F53" i="24"/>
  <c r="H53" i="24" s="1"/>
  <c r="B53" i="24"/>
  <c r="F48" i="60"/>
  <c r="H48" i="60" s="1"/>
  <c r="B48" i="60"/>
  <c r="G52" i="18"/>
  <c r="I52" i="18" s="1"/>
  <c r="J129" i="42"/>
  <c r="H53" i="23"/>
  <c r="I53" i="23" s="1"/>
  <c r="F52" i="20"/>
  <c r="G52" i="20" s="1"/>
  <c r="B52" i="20"/>
  <c r="E50" i="72"/>
  <c r="D50" i="72"/>
  <c r="B50" i="45"/>
  <c r="F50" i="45"/>
  <c r="H45" i="81"/>
  <c r="I45" i="81" s="1"/>
  <c r="G130" i="42"/>
  <c r="E131" i="42"/>
  <c r="D131" i="42"/>
  <c r="H43" i="97"/>
  <c r="I43" i="97" s="1"/>
  <c r="D44" i="97"/>
  <c r="E44" i="97"/>
  <c r="D47" i="77"/>
  <c r="E47" i="77"/>
  <c r="B131" i="44"/>
  <c r="F131" i="44"/>
  <c r="B51" i="74"/>
  <c r="F51" i="74"/>
  <c r="G51" i="74" s="1"/>
  <c r="H51" i="42"/>
  <c r="I71" i="35"/>
  <c r="H45" i="85"/>
  <c r="D47" i="76"/>
  <c r="E47" i="76"/>
  <c r="B51" i="44"/>
  <c r="F51" i="44"/>
  <c r="H51" i="44" s="1"/>
  <c r="D44" i="98"/>
  <c r="E44" i="98"/>
  <c r="B45" i="84"/>
  <c r="F45" i="84"/>
  <c r="H45" i="84" s="1"/>
  <c r="I132" i="31"/>
  <c r="H132" i="31"/>
  <c r="B49" i="61"/>
  <c r="F49" i="61"/>
  <c r="G49" i="61" s="1"/>
  <c r="H45" i="86"/>
  <c r="I45" i="86" s="1"/>
  <c r="E46" i="86"/>
  <c r="D46" i="86"/>
  <c r="B55" i="70"/>
  <c r="F55" i="70"/>
  <c r="H55" i="70" s="1"/>
  <c r="F49" i="64"/>
  <c r="B49" i="64"/>
  <c r="B47" i="26"/>
  <c r="D52" i="43"/>
  <c r="E52" i="43"/>
  <c r="F53" i="19"/>
  <c r="H53" i="19" s="1"/>
  <c r="B53" i="19"/>
  <c r="B45" i="91"/>
  <c r="F45" i="91"/>
  <c r="G45" i="91" s="1"/>
  <c r="I44" i="89"/>
  <c r="F49" i="59"/>
  <c r="H49" i="59" s="1"/>
  <c r="B49" i="59"/>
  <c r="E50" i="55"/>
  <c r="D50" i="55"/>
  <c r="C61" i="17"/>
  <c r="F52" i="17"/>
  <c r="H52" i="17" s="1"/>
  <c r="B52" i="17"/>
  <c r="E47" i="26"/>
  <c r="F47" i="26" s="1"/>
  <c r="G43" i="100"/>
  <c r="I43" i="100" s="1"/>
  <c r="F133" i="31"/>
  <c r="B133" i="31"/>
  <c r="F54" i="71"/>
  <c r="G54" i="71" s="1"/>
  <c r="B54" i="71"/>
  <c r="H45" i="80"/>
  <c r="I45" i="80" s="1"/>
  <c r="E46" i="80"/>
  <c r="D46" i="80"/>
  <c r="H51" i="43"/>
  <c r="I51" i="43" s="1"/>
  <c r="F129" i="60"/>
  <c r="B129" i="60"/>
  <c r="B135" i="17"/>
  <c r="F135" i="17"/>
  <c r="F137" i="70"/>
  <c r="B137" i="70"/>
  <c r="I134" i="17"/>
  <c r="H134" i="17"/>
  <c r="H136" i="70"/>
  <c r="I136" i="70"/>
  <c r="J136" i="70" s="1"/>
  <c r="H128" i="60"/>
  <c r="I128" i="60"/>
  <c r="J127" i="63"/>
  <c r="D48" i="13"/>
  <c r="G47" i="13"/>
  <c r="H47" i="13"/>
  <c r="H134" i="20"/>
  <c r="I134" i="20"/>
  <c r="I127" i="64"/>
  <c r="H127" i="64"/>
  <c r="B124" i="89"/>
  <c r="F124" i="89"/>
  <c r="H131" i="18"/>
  <c r="I131" i="18"/>
  <c r="D53" i="22"/>
  <c r="E53" i="22"/>
  <c r="H128" i="54"/>
  <c r="I128" i="54"/>
  <c r="H128" i="72"/>
  <c r="I128" i="72"/>
  <c r="B128" i="59"/>
  <c r="F128" i="59"/>
  <c r="D44" i="96"/>
  <c r="E44" i="96"/>
  <c r="B127" i="68"/>
  <c r="F127" i="68"/>
  <c r="I134" i="28"/>
  <c r="H134" i="28"/>
  <c r="I126" i="85"/>
  <c r="H126" i="85"/>
  <c r="D47" i="78"/>
  <c r="E47" i="78"/>
  <c r="H128" i="57"/>
  <c r="I128" i="57"/>
  <c r="I129" i="62"/>
  <c r="H129" i="62"/>
  <c r="D55" i="30"/>
  <c r="E55" i="30"/>
  <c r="H54" i="29"/>
  <c r="I54" i="29" s="1"/>
  <c r="F132" i="18"/>
  <c r="B132" i="18"/>
  <c r="H52" i="22"/>
  <c r="I52" i="22" s="1"/>
  <c r="F129" i="72"/>
  <c r="B129" i="72"/>
  <c r="I123" i="88"/>
  <c r="H123" i="88"/>
  <c r="G43" i="96"/>
  <c r="J131" i="34"/>
  <c r="D53" i="18"/>
  <c r="E53" i="18"/>
  <c r="H126" i="68"/>
  <c r="I126" i="68"/>
  <c r="F127" i="85"/>
  <c r="B127" i="85"/>
  <c r="E46" i="88"/>
  <c r="D46" i="88"/>
  <c r="E53" i="21"/>
  <c r="D53" i="21"/>
  <c r="D54" i="32"/>
  <c r="E54" i="32"/>
  <c r="B131" i="73"/>
  <c r="F131" i="73"/>
  <c r="H126" i="65"/>
  <c r="I126" i="65"/>
  <c r="B129" i="53"/>
  <c r="F129" i="53"/>
  <c r="D45" i="90"/>
  <c r="E45" i="90"/>
  <c r="H130" i="73"/>
  <c r="I130" i="73"/>
  <c r="H133" i="27"/>
  <c r="I133" i="27"/>
  <c r="B125" i="80"/>
  <c r="F125" i="80"/>
  <c r="I133" i="69"/>
  <c r="H133" i="69"/>
  <c r="D52" i="39"/>
  <c r="E52" i="39"/>
  <c r="B132" i="3"/>
  <c r="F132" i="3"/>
  <c r="I128" i="53"/>
  <c r="H128" i="53"/>
  <c r="G54" i="30"/>
  <c r="I54" i="30" s="1"/>
  <c r="E133" i="19"/>
  <c r="D133" i="19"/>
  <c r="G132" i="19"/>
  <c r="J126" i="66"/>
  <c r="I130" i="41"/>
  <c r="H130" i="41"/>
  <c r="B124" i="86"/>
  <c r="F124" i="86"/>
  <c r="F124" i="98"/>
  <c r="B124" i="98"/>
  <c r="B129" i="46"/>
  <c r="F129" i="46"/>
  <c r="H124" i="80"/>
  <c r="I124" i="80"/>
  <c r="F126" i="77"/>
  <c r="B126" i="77"/>
  <c r="B134" i="69"/>
  <c r="F134" i="69"/>
  <c r="H133" i="30"/>
  <c r="I133" i="30"/>
  <c r="F132" i="21"/>
  <c r="B132" i="21"/>
  <c r="H130" i="39"/>
  <c r="I130" i="39"/>
  <c r="H123" i="92"/>
  <c r="I123" i="92"/>
  <c r="E129" i="63"/>
  <c r="D129" i="63"/>
  <c r="G128" i="63"/>
  <c r="I130" i="55"/>
  <c r="H130" i="55"/>
  <c r="D44" i="100"/>
  <c r="E44" i="100"/>
  <c r="E47" i="75"/>
  <c r="D47" i="75"/>
  <c r="E45" i="87"/>
  <c r="D45" i="87"/>
  <c r="D55" i="29"/>
  <c r="E55" i="29"/>
  <c r="B124" i="88"/>
  <c r="F124" i="88"/>
  <c r="B129" i="58"/>
  <c r="F129" i="58"/>
  <c r="E135" i="23"/>
  <c r="D135" i="23"/>
  <c r="G134" i="23"/>
  <c r="D50" i="54"/>
  <c r="E50" i="54"/>
  <c r="I131" i="3"/>
  <c r="H131" i="3"/>
  <c r="B134" i="30"/>
  <c r="F134" i="30"/>
  <c r="I131" i="21"/>
  <c r="H131" i="21"/>
  <c r="D133" i="34"/>
  <c r="G132" i="34"/>
  <c r="E133" i="34"/>
  <c r="H53" i="32"/>
  <c r="H49" i="54"/>
  <c r="I49" i="54" s="1"/>
  <c r="H128" i="56"/>
  <c r="I128" i="56"/>
  <c r="G51" i="39"/>
  <c r="I51" i="39" s="1"/>
  <c r="D49" i="62"/>
  <c r="E49" i="62"/>
  <c r="I123" i="91"/>
  <c r="H123" i="91"/>
  <c r="F126" i="79"/>
  <c r="B126" i="79"/>
  <c r="B131" i="41"/>
  <c r="F131" i="41"/>
  <c r="J131" i="19"/>
  <c r="I127" i="75"/>
  <c r="H127" i="75"/>
  <c r="H125" i="77"/>
  <c r="I125" i="77"/>
  <c r="F124" i="92"/>
  <c r="B124" i="92"/>
  <c r="F125" i="81"/>
  <c r="B125" i="81"/>
  <c r="F125" i="100"/>
  <c r="B125" i="100"/>
  <c r="B44" i="25"/>
  <c r="F44" i="25"/>
  <c r="H44" i="25" s="1"/>
  <c r="F131" i="55"/>
  <c r="B131" i="55"/>
  <c r="H127" i="61"/>
  <c r="I127" i="61"/>
  <c r="H46" i="78"/>
  <c r="G127" i="66"/>
  <c r="D128" i="66"/>
  <c r="E128" i="66"/>
  <c r="I132" i="24"/>
  <c r="H132" i="24"/>
  <c r="B130" i="62"/>
  <c r="F130" i="62"/>
  <c r="F127" i="65"/>
  <c r="B127" i="65"/>
  <c r="I123" i="98"/>
  <c r="H123" i="98"/>
  <c r="H128" i="46"/>
  <c r="I128" i="46"/>
  <c r="H128" i="58"/>
  <c r="I128" i="58"/>
  <c r="I123" i="90"/>
  <c r="H123" i="90"/>
  <c r="I125" i="76"/>
  <c r="H125" i="76"/>
  <c r="H126" i="82"/>
  <c r="I126" i="82"/>
  <c r="B129" i="56"/>
  <c r="F129" i="56"/>
  <c r="B124" i="91"/>
  <c r="F124" i="91"/>
  <c r="H125" i="79"/>
  <c r="I125" i="79"/>
  <c r="J133" i="23"/>
  <c r="F128" i="75"/>
  <c r="B128" i="75"/>
  <c r="B130" i="45"/>
  <c r="F130" i="45"/>
  <c r="B124" i="96"/>
  <c r="F124" i="96"/>
  <c r="I124" i="99"/>
  <c r="H124" i="99"/>
  <c r="G129" i="67"/>
  <c r="D130" i="67"/>
  <c r="E130" i="67"/>
  <c r="H123" i="84"/>
  <c r="I123" i="84"/>
  <c r="H124" i="83"/>
  <c r="I124" i="83"/>
  <c r="D137" i="29"/>
  <c r="G136" i="29"/>
  <c r="E137" i="29"/>
  <c r="E45" i="89"/>
  <c r="D45" i="89"/>
  <c r="I124" i="81"/>
  <c r="H124" i="81"/>
  <c r="H124" i="100"/>
  <c r="I124" i="100"/>
  <c r="H130" i="74"/>
  <c r="I130" i="74"/>
  <c r="B133" i="71"/>
  <c r="F133" i="71"/>
  <c r="B128" i="61"/>
  <c r="F128" i="61"/>
  <c r="I132" i="32"/>
  <c r="H132" i="32"/>
  <c r="F132" i="22"/>
  <c r="B132" i="22"/>
  <c r="F129" i="57"/>
  <c r="B129" i="57"/>
  <c r="F134" i="27"/>
  <c r="B134" i="27"/>
  <c r="B133" i="24"/>
  <c r="F133" i="24"/>
  <c r="I123" i="86"/>
  <c r="H123" i="86"/>
  <c r="F131" i="39"/>
  <c r="B131" i="39"/>
  <c r="E128" i="78"/>
  <c r="G127" i="78"/>
  <c r="D128" i="78"/>
  <c r="B124" i="90"/>
  <c r="F124" i="90"/>
  <c r="B126" i="76"/>
  <c r="F126" i="76"/>
  <c r="G53" i="32"/>
  <c r="F127" i="82"/>
  <c r="B127" i="82"/>
  <c r="F135" i="20"/>
  <c r="B135" i="20"/>
  <c r="H44" i="87"/>
  <c r="I44" i="87" s="1"/>
  <c r="F128" i="64"/>
  <c r="B128" i="64"/>
  <c r="H123" i="89"/>
  <c r="I123" i="89"/>
  <c r="J135" i="29"/>
  <c r="J126" i="78"/>
  <c r="H129" i="45"/>
  <c r="I129" i="45"/>
  <c r="F129" i="54"/>
  <c r="B129" i="54"/>
  <c r="I123" i="96"/>
  <c r="H123" i="96"/>
  <c r="B125" i="99"/>
  <c r="F125" i="99"/>
  <c r="H127" i="59"/>
  <c r="I127" i="59"/>
  <c r="H43" i="96"/>
  <c r="F124" i="84"/>
  <c r="B124" i="84"/>
  <c r="B125" i="83"/>
  <c r="F125" i="83"/>
  <c r="B135" i="28"/>
  <c r="F135" i="28"/>
  <c r="B131" i="74"/>
  <c r="F131" i="74"/>
  <c r="H132" i="71"/>
  <c r="I132" i="71"/>
  <c r="F133" i="32"/>
  <c r="B133" i="32"/>
  <c r="G46" i="78"/>
  <c r="H131" i="22"/>
  <c r="I131" i="22"/>
  <c r="J131" i="22" s="1"/>
  <c r="I45" i="85" l="1"/>
  <c r="H53" i="34"/>
  <c r="F44" i="101"/>
  <c r="G44" i="101" s="1"/>
  <c r="B44" i="101"/>
  <c r="I124" i="101"/>
  <c r="H124" i="101"/>
  <c r="B125" i="101"/>
  <c r="F125" i="101"/>
  <c r="E126" i="13"/>
  <c r="B126" i="13"/>
  <c r="F126" i="13"/>
  <c r="J128" i="58"/>
  <c r="J128" i="60"/>
  <c r="J132" i="31"/>
  <c r="J123" i="87"/>
  <c r="H125" i="13"/>
  <c r="I125" i="13"/>
  <c r="J124" i="95"/>
  <c r="J124" i="100"/>
  <c r="H45" i="92"/>
  <c r="I45" i="92" s="1"/>
  <c r="G45" i="84"/>
  <c r="H45" i="82"/>
  <c r="I45" i="82" s="1"/>
  <c r="J125" i="79"/>
  <c r="J132" i="71"/>
  <c r="G47" i="66"/>
  <c r="I51" i="42"/>
  <c r="J134" i="28"/>
  <c r="J133" i="27"/>
  <c r="H54" i="27"/>
  <c r="J131" i="21"/>
  <c r="H52" i="20"/>
  <c r="I52" i="20" s="1"/>
  <c r="J131" i="18"/>
  <c r="G52" i="17"/>
  <c r="I52" i="17" s="1"/>
  <c r="I53" i="34"/>
  <c r="G47" i="68"/>
  <c r="I47" i="68" s="1"/>
  <c r="G126" i="25"/>
  <c r="D127" i="25"/>
  <c r="J128" i="53"/>
  <c r="D125" i="87"/>
  <c r="G124" i="87"/>
  <c r="E125" i="87"/>
  <c r="I47" i="13"/>
  <c r="J124" i="26"/>
  <c r="J125" i="25"/>
  <c r="D126" i="95"/>
  <c r="E126" i="95"/>
  <c r="G125" i="95"/>
  <c r="J128" i="56"/>
  <c r="H49" i="61"/>
  <c r="E52" i="44"/>
  <c r="D52" i="44"/>
  <c r="B47" i="76"/>
  <c r="F47" i="76"/>
  <c r="G47" i="76" s="1"/>
  <c r="H51" i="74"/>
  <c r="I51" i="74" s="1"/>
  <c r="E132" i="44"/>
  <c r="G131" i="44"/>
  <c r="D132" i="44"/>
  <c r="G50" i="45"/>
  <c r="E51" i="45"/>
  <c r="D51" i="45"/>
  <c r="D54" i="34"/>
  <c r="E54" i="34"/>
  <c r="H46" i="79"/>
  <c r="I46" i="79" s="1"/>
  <c r="I47" i="66"/>
  <c r="B131" i="43"/>
  <c r="F131" i="43"/>
  <c r="E50" i="53"/>
  <c r="D50" i="53"/>
  <c r="E126" i="33"/>
  <c r="F126" i="33" s="1"/>
  <c r="B126" i="33"/>
  <c r="G48" i="63"/>
  <c r="I48" i="63" s="1"/>
  <c r="G45" i="83"/>
  <c r="I45" i="83" s="1"/>
  <c r="I54" i="27"/>
  <c r="D50" i="46"/>
  <c r="E50" i="46"/>
  <c r="H43" i="99"/>
  <c r="I43" i="99" s="1"/>
  <c r="E44" i="99"/>
  <c r="D44" i="99"/>
  <c r="I45" i="84"/>
  <c r="F44" i="97"/>
  <c r="G44" i="97" s="1"/>
  <c r="B44" i="97"/>
  <c r="I130" i="42"/>
  <c r="H130" i="42"/>
  <c r="I72" i="35"/>
  <c r="I73" i="35" s="1"/>
  <c r="G51" i="73"/>
  <c r="I51" i="73" s="1"/>
  <c r="E52" i="73"/>
  <c r="D52" i="73"/>
  <c r="H47" i="65"/>
  <c r="D48" i="65"/>
  <c r="E48" i="65"/>
  <c r="G47" i="65"/>
  <c r="D50" i="57"/>
  <c r="E50" i="57"/>
  <c r="H125" i="33"/>
  <c r="I125" i="33"/>
  <c r="F46" i="85"/>
  <c r="H46" i="85" s="1"/>
  <c r="B46" i="85"/>
  <c r="H43" i="95"/>
  <c r="D44" i="95"/>
  <c r="E44" i="95"/>
  <c r="D56" i="28"/>
  <c r="E56" i="28"/>
  <c r="E54" i="31"/>
  <c r="D54" i="31"/>
  <c r="D48" i="67"/>
  <c r="E48" i="67"/>
  <c r="F52" i="42"/>
  <c r="G52" i="42" s="1"/>
  <c r="B52" i="42"/>
  <c r="G51" i="41"/>
  <c r="D52" i="41"/>
  <c r="E52" i="41"/>
  <c r="B44" i="98"/>
  <c r="F44" i="98"/>
  <c r="H44" i="98" s="1"/>
  <c r="D52" i="74"/>
  <c r="E52" i="74"/>
  <c r="F50" i="72"/>
  <c r="H50" i="72" s="1"/>
  <c r="B50" i="72"/>
  <c r="D49" i="60"/>
  <c r="E49" i="60"/>
  <c r="D54" i="24"/>
  <c r="E54" i="24"/>
  <c r="E47" i="79"/>
  <c r="D47" i="79"/>
  <c r="G125" i="26"/>
  <c r="D126" i="26"/>
  <c r="I130" i="43"/>
  <c r="H130" i="43"/>
  <c r="E49" i="63"/>
  <c r="D49" i="63"/>
  <c r="D46" i="83"/>
  <c r="E46" i="83"/>
  <c r="F125" i="97"/>
  <c r="B125" i="97"/>
  <c r="F54" i="23"/>
  <c r="H54" i="23" s="1"/>
  <c r="B54" i="23"/>
  <c r="E48" i="33"/>
  <c r="F48" i="33" s="1"/>
  <c r="B48" i="33"/>
  <c r="D46" i="84"/>
  <c r="E46" i="84"/>
  <c r="G51" i="44"/>
  <c r="I51" i="44" s="1"/>
  <c r="B47" i="77"/>
  <c r="F47" i="77"/>
  <c r="G47" i="77" s="1"/>
  <c r="F131" i="42"/>
  <c r="B131" i="42"/>
  <c r="H50" i="45"/>
  <c r="D53" i="20"/>
  <c r="E53" i="20"/>
  <c r="G48" i="60"/>
  <c r="I48" i="60" s="1"/>
  <c r="G53" i="24"/>
  <c r="I53" i="24" s="1"/>
  <c r="G54" i="69"/>
  <c r="I54" i="69" s="1"/>
  <c r="E55" i="69"/>
  <c r="D55" i="69"/>
  <c r="J124" i="33"/>
  <c r="B53" i="3"/>
  <c r="F53" i="3"/>
  <c r="H53" i="3" s="1"/>
  <c r="J130" i="44"/>
  <c r="D46" i="92"/>
  <c r="E46" i="92"/>
  <c r="E48" i="66"/>
  <c r="D48" i="66"/>
  <c r="G49" i="53"/>
  <c r="I49" i="53" s="1"/>
  <c r="H49" i="57"/>
  <c r="I49" i="57" s="1"/>
  <c r="H49" i="56"/>
  <c r="I49" i="56" s="1"/>
  <c r="D50" i="56"/>
  <c r="E50" i="56"/>
  <c r="G43" i="95"/>
  <c r="H55" i="28"/>
  <c r="I55" i="28" s="1"/>
  <c r="H53" i="31"/>
  <c r="I53" i="31" s="1"/>
  <c r="F46" i="81"/>
  <c r="H46" i="81" s="1"/>
  <c r="B46" i="81"/>
  <c r="E46" i="82"/>
  <c r="D46" i="82"/>
  <c r="I124" i="97"/>
  <c r="H124" i="97"/>
  <c r="H47" i="67"/>
  <c r="I47" i="67" s="1"/>
  <c r="E55" i="27"/>
  <c r="D55" i="27"/>
  <c r="H51" i="41"/>
  <c r="D48" i="68"/>
  <c r="E48" i="68"/>
  <c r="H49" i="46"/>
  <c r="I49" i="46" s="1"/>
  <c r="G49" i="58"/>
  <c r="I49" i="58" s="1"/>
  <c r="D50" i="58"/>
  <c r="E50" i="58"/>
  <c r="D48" i="26"/>
  <c r="E48" i="26" s="1"/>
  <c r="G47" i="26"/>
  <c r="H47" i="26"/>
  <c r="B50" i="55"/>
  <c r="F50" i="55"/>
  <c r="H50" i="55" s="1"/>
  <c r="G49" i="59"/>
  <c r="I49" i="59" s="1"/>
  <c r="D50" i="59"/>
  <c r="E50" i="59"/>
  <c r="E46" i="91"/>
  <c r="D46" i="91"/>
  <c r="B52" i="43"/>
  <c r="F52" i="43"/>
  <c r="G52" i="43" s="1"/>
  <c r="G49" i="64"/>
  <c r="D50" i="64"/>
  <c r="E50" i="64"/>
  <c r="I49" i="61"/>
  <c r="E54" i="19"/>
  <c r="D54" i="19"/>
  <c r="J123" i="89"/>
  <c r="I46" i="78"/>
  <c r="B46" i="80"/>
  <c r="F46" i="80"/>
  <c r="G46" i="80" s="1"/>
  <c r="E55" i="71"/>
  <c r="D55" i="71"/>
  <c r="D134" i="31"/>
  <c r="G133" i="31"/>
  <c r="E134" i="31"/>
  <c r="E53" i="17"/>
  <c r="D53" i="17"/>
  <c r="G53" i="19"/>
  <c r="I53" i="19" s="1"/>
  <c r="F46" i="86"/>
  <c r="G46" i="86" s="1"/>
  <c r="B46" i="86"/>
  <c r="E50" i="61"/>
  <c r="D50" i="61"/>
  <c r="J123" i="92"/>
  <c r="J133" i="30"/>
  <c r="J128" i="54"/>
  <c r="H54" i="71"/>
  <c r="I54" i="71" s="1"/>
  <c r="H45" i="91"/>
  <c r="I45" i="91" s="1"/>
  <c r="H49" i="64"/>
  <c r="G55" i="70"/>
  <c r="I55" i="70" s="1"/>
  <c r="D56" i="70"/>
  <c r="E56" i="70" s="1"/>
  <c r="J130" i="73"/>
  <c r="J134" i="17"/>
  <c r="J129" i="62"/>
  <c r="J132" i="32"/>
  <c r="J130" i="39"/>
  <c r="J133" i="69"/>
  <c r="J128" i="57"/>
  <c r="J134" i="20"/>
  <c r="D138" i="70"/>
  <c r="G137" i="70"/>
  <c r="E138" i="70"/>
  <c r="J130" i="55"/>
  <c r="J124" i="99"/>
  <c r="J131" i="3"/>
  <c r="J123" i="84"/>
  <c r="E136" i="17"/>
  <c r="D136" i="17"/>
  <c r="G135" i="17"/>
  <c r="D130" i="60"/>
  <c r="G129" i="60"/>
  <c r="E130" i="60"/>
  <c r="G124" i="90"/>
  <c r="D125" i="90"/>
  <c r="E125" i="90"/>
  <c r="G131" i="39"/>
  <c r="D132" i="39"/>
  <c r="E132" i="39"/>
  <c r="D129" i="61"/>
  <c r="G128" i="61"/>
  <c r="E129" i="61"/>
  <c r="F137" i="29"/>
  <c r="B137" i="29"/>
  <c r="H129" i="67"/>
  <c r="I129" i="67"/>
  <c r="G44" i="25"/>
  <c r="I44" i="25" s="1"/>
  <c r="B49" i="62"/>
  <c r="F49" i="62"/>
  <c r="G129" i="58"/>
  <c r="D130" i="58"/>
  <c r="E130" i="58"/>
  <c r="G134" i="69"/>
  <c r="D135" i="69"/>
  <c r="E135" i="69"/>
  <c r="G126" i="77"/>
  <c r="D127" i="77"/>
  <c r="E127" i="77"/>
  <c r="B46" i="88"/>
  <c r="F46" i="88"/>
  <c r="H46" i="88" s="1"/>
  <c r="D128" i="68"/>
  <c r="G127" i="68"/>
  <c r="E128" i="68"/>
  <c r="G133" i="32"/>
  <c r="D134" i="32"/>
  <c r="E134" i="32"/>
  <c r="D126" i="99"/>
  <c r="G125" i="99"/>
  <c r="E126" i="99"/>
  <c r="D130" i="57"/>
  <c r="G129" i="57"/>
  <c r="E130" i="57"/>
  <c r="J124" i="83"/>
  <c r="J123" i="90"/>
  <c r="J128" i="46"/>
  <c r="J132" i="24"/>
  <c r="G126" i="79"/>
  <c r="D127" i="79"/>
  <c r="E127" i="79"/>
  <c r="I132" i="34"/>
  <c r="H132" i="34"/>
  <c r="G134" i="30"/>
  <c r="D135" i="30"/>
  <c r="E135" i="30"/>
  <c r="F50" i="54"/>
  <c r="H50" i="54" s="1"/>
  <c r="B50" i="54"/>
  <c r="J124" i="80"/>
  <c r="F55" i="30"/>
  <c r="H55" i="30" s="1"/>
  <c r="B55" i="30"/>
  <c r="J126" i="85"/>
  <c r="F53" i="22"/>
  <c r="G53" i="22" s="1"/>
  <c r="B53" i="22"/>
  <c r="D136" i="20"/>
  <c r="G135" i="20"/>
  <c r="E136" i="20"/>
  <c r="J124" i="81"/>
  <c r="I134" i="23"/>
  <c r="H134" i="23"/>
  <c r="J130" i="41"/>
  <c r="G132" i="3"/>
  <c r="D133" i="3"/>
  <c r="E133" i="3"/>
  <c r="J123" i="96"/>
  <c r="G127" i="82"/>
  <c r="D128" i="82"/>
  <c r="E128" i="82"/>
  <c r="B128" i="78"/>
  <c r="F128" i="78"/>
  <c r="G133" i="71"/>
  <c r="D134" i="71"/>
  <c r="E134" i="71"/>
  <c r="B45" i="89"/>
  <c r="F45" i="89"/>
  <c r="G45" i="89" s="1"/>
  <c r="G124" i="96"/>
  <c r="D125" i="96"/>
  <c r="E125" i="96"/>
  <c r="J126" i="82"/>
  <c r="J123" i="98"/>
  <c r="J127" i="61"/>
  <c r="E125" i="92"/>
  <c r="D125" i="92"/>
  <c r="G124" i="92"/>
  <c r="J127" i="75"/>
  <c r="B135" i="23"/>
  <c r="F135" i="23"/>
  <c r="F44" i="100"/>
  <c r="H44" i="100" s="1"/>
  <c r="B44" i="100"/>
  <c r="F129" i="63"/>
  <c r="B129" i="63"/>
  <c r="G124" i="98"/>
  <c r="D125" i="98"/>
  <c r="E125" i="98"/>
  <c r="J126" i="65"/>
  <c r="D130" i="72"/>
  <c r="G129" i="72"/>
  <c r="E130" i="72"/>
  <c r="G128" i="59"/>
  <c r="D129" i="59"/>
  <c r="E129" i="59"/>
  <c r="D125" i="89"/>
  <c r="G124" i="89"/>
  <c r="E125" i="89"/>
  <c r="J127" i="64"/>
  <c r="G125" i="83"/>
  <c r="D126" i="83"/>
  <c r="E126" i="83"/>
  <c r="G124" i="91"/>
  <c r="D125" i="91"/>
  <c r="E125" i="91"/>
  <c r="D45" i="25"/>
  <c r="E45" i="25" s="1"/>
  <c r="B53" i="18"/>
  <c r="F53" i="18"/>
  <c r="D133" i="18"/>
  <c r="G132" i="18"/>
  <c r="E133" i="18"/>
  <c r="J123" i="91"/>
  <c r="B47" i="78"/>
  <c r="F47" i="78"/>
  <c r="G47" i="78" s="1"/>
  <c r="B44" i="96"/>
  <c r="F44" i="96"/>
  <c r="H44" i="96" s="1"/>
  <c r="G132" i="22"/>
  <c r="D133" i="22"/>
  <c r="E133" i="22"/>
  <c r="G125" i="100"/>
  <c r="D126" i="100"/>
  <c r="E126" i="100"/>
  <c r="I53" i="32"/>
  <c r="B55" i="29"/>
  <c r="F55" i="29"/>
  <c r="H55" i="29" s="1"/>
  <c r="D130" i="46"/>
  <c r="G129" i="46"/>
  <c r="E130" i="46"/>
  <c r="D125" i="86"/>
  <c r="G124" i="86"/>
  <c r="E125" i="86"/>
  <c r="H132" i="19"/>
  <c r="I132" i="19"/>
  <c r="J132" i="19" s="1"/>
  <c r="B45" i="90"/>
  <c r="F45" i="90"/>
  <c r="H45" i="90" s="1"/>
  <c r="F54" i="32"/>
  <c r="G54" i="32" s="1"/>
  <c r="B54" i="32"/>
  <c r="B48" i="13"/>
  <c r="G129" i="56"/>
  <c r="D130" i="56"/>
  <c r="E130" i="56"/>
  <c r="F128" i="66"/>
  <c r="B128" i="66"/>
  <c r="D131" i="45"/>
  <c r="G130" i="45"/>
  <c r="E131" i="45"/>
  <c r="H127" i="66"/>
  <c r="I127" i="66"/>
  <c r="G132" i="21"/>
  <c r="D133" i="21"/>
  <c r="E133" i="21"/>
  <c r="I43" i="96"/>
  <c r="G129" i="54"/>
  <c r="D130" i="54"/>
  <c r="E130" i="54"/>
  <c r="D127" i="76"/>
  <c r="G126" i="76"/>
  <c r="E127" i="76"/>
  <c r="J123" i="86"/>
  <c r="J130" i="74"/>
  <c r="G128" i="75"/>
  <c r="E129" i="75"/>
  <c r="D129" i="75"/>
  <c r="D128" i="65"/>
  <c r="G127" i="65"/>
  <c r="E128" i="65"/>
  <c r="G131" i="41"/>
  <c r="D132" i="41"/>
  <c r="E132" i="41"/>
  <c r="F133" i="19"/>
  <c r="B133" i="19"/>
  <c r="D126" i="80"/>
  <c r="G125" i="80"/>
  <c r="E126" i="80"/>
  <c r="D130" i="53"/>
  <c r="G129" i="53"/>
  <c r="E130" i="53"/>
  <c r="G131" i="73"/>
  <c r="D132" i="73"/>
  <c r="E132" i="73"/>
  <c r="D128" i="85"/>
  <c r="G127" i="85"/>
  <c r="E128" i="85"/>
  <c r="J123" i="88"/>
  <c r="J128" i="72"/>
  <c r="E48" i="13"/>
  <c r="F48" i="13" s="1"/>
  <c r="D136" i="28"/>
  <c r="G135" i="28"/>
  <c r="E136" i="28"/>
  <c r="F133" i="34"/>
  <c r="B133" i="34"/>
  <c r="G124" i="88"/>
  <c r="D125" i="88"/>
  <c r="E125" i="88"/>
  <c r="H128" i="63"/>
  <c r="I128" i="63"/>
  <c r="G131" i="74"/>
  <c r="D132" i="74"/>
  <c r="E132" i="74"/>
  <c r="D125" i="84"/>
  <c r="G124" i="84"/>
  <c r="E125" i="84"/>
  <c r="G128" i="64"/>
  <c r="D129" i="64"/>
  <c r="E129" i="64"/>
  <c r="H127" i="78"/>
  <c r="I127" i="78"/>
  <c r="J127" i="59"/>
  <c r="J129" i="45"/>
  <c r="D134" i="24"/>
  <c r="G133" i="24"/>
  <c r="E134" i="24"/>
  <c r="D135" i="27"/>
  <c r="G134" i="27"/>
  <c r="E135" i="27"/>
  <c r="H136" i="29"/>
  <c r="I136" i="29"/>
  <c r="F130" i="67"/>
  <c r="B130" i="67"/>
  <c r="J125" i="76"/>
  <c r="G130" i="62"/>
  <c r="D131" i="62"/>
  <c r="E131" i="62"/>
  <c r="G131" i="55"/>
  <c r="E132" i="55"/>
  <c r="D132" i="55"/>
  <c r="D126" i="81"/>
  <c r="G125" i="81"/>
  <c r="E126" i="81"/>
  <c r="J125" i="77"/>
  <c r="B45" i="87"/>
  <c r="F45" i="87"/>
  <c r="G45" i="87" s="1"/>
  <c r="F47" i="75"/>
  <c r="G47" i="75" s="1"/>
  <c r="B47" i="75"/>
  <c r="F52" i="39"/>
  <c r="G52" i="39" s="1"/>
  <c r="B52" i="39"/>
  <c r="F53" i="21"/>
  <c r="H53" i="21" s="1"/>
  <c r="B53" i="21"/>
  <c r="J126" i="68"/>
  <c r="G44" i="98" l="1"/>
  <c r="I47" i="26"/>
  <c r="G54" i="23"/>
  <c r="I54" i="23" s="1"/>
  <c r="H44" i="101"/>
  <c r="I44" i="101" s="1"/>
  <c r="D45" i="101"/>
  <c r="E45" i="101"/>
  <c r="I47" i="65"/>
  <c r="D126" i="101"/>
  <c r="G125" i="101"/>
  <c r="E126" i="101"/>
  <c r="J124" i="101"/>
  <c r="I43" i="95"/>
  <c r="H54" i="32"/>
  <c r="D127" i="13"/>
  <c r="B127" i="13" s="1"/>
  <c r="G126" i="13"/>
  <c r="J125" i="33"/>
  <c r="J125" i="13"/>
  <c r="H46" i="86"/>
  <c r="J127" i="78"/>
  <c r="I50" i="45"/>
  <c r="H52" i="43"/>
  <c r="J130" i="42"/>
  <c r="H52" i="42"/>
  <c r="I52" i="42" s="1"/>
  <c r="I51" i="41"/>
  <c r="J136" i="29"/>
  <c r="G53" i="21"/>
  <c r="I53" i="21" s="1"/>
  <c r="F136" i="17"/>
  <c r="G55" i="30"/>
  <c r="I55" i="30" s="1"/>
  <c r="H125" i="95"/>
  <c r="I125" i="95"/>
  <c r="I124" i="87"/>
  <c r="H124" i="87"/>
  <c r="I126" i="25"/>
  <c r="H126" i="25"/>
  <c r="F125" i="87"/>
  <c r="B125" i="87"/>
  <c r="G45" i="90"/>
  <c r="H46" i="80"/>
  <c r="I46" i="80" s="1"/>
  <c r="G46" i="81"/>
  <c r="I46" i="81" s="1"/>
  <c r="F126" i="95"/>
  <c r="B126" i="95"/>
  <c r="H52" i="39"/>
  <c r="I52" i="39" s="1"/>
  <c r="I49" i="64"/>
  <c r="H47" i="77"/>
  <c r="I47" i="77" s="1"/>
  <c r="E127" i="25"/>
  <c r="F127" i="25" s="1"/>
  <c r="B127" i="25"/>
  <c r="G126" i="33"/>
  <c r="D127" i="33"/>
  <c r="B127" i="33" s="1"/>
  <c r="G48" i="33"/>
  <c r="D49" i="33"/>
  <c r="H48" i="33"/>
  <c r="H47" i="75"/>
  <c r="I47" i="75" s="1"/>
  <c r="F55" i="27"/>
  <c r="G55" i="27" s="1"/>
  <c r="B55" i="27"/>
  <c r="J124" i="97"/>
  <c r="G53" i="3"/>
  <c r="I53" i="3" s="1"/>
  <c r="J130" i="43"/>
  <c r="G50" i="72"/>
  <c r="I50" i="72" s="1"/>
  <c r="D51" i="72"/>
  <c r="E51" i="72"/>
  <c r="E45" i="98"/>
  <c r="D45" i="98"/>
  <c r="B52" i="41"/>
  <c r="F52" i="41"/>
  <c r="H52" i="41" s="1"/>
  <c r="F54" i="31"/>
  <c r="H54" i="31" s="1"/>
  <c r="B54" i="31"/>
  <c r="G46" i="85"/>
  <c r="I46" i="85" s="1"/>
  <c r="H44" i="97"/>
  <c r="I44" i="97" s="1"/>
  <c r="E45" i="97"/>
  <c r="D45" i="97"/>
  <c r="E132" i="43"/>
  <c r="D132" i="43"/>
  <c r="G131" i="43"/>
  <c r="H47" i="76"/>
  <c r="I47" i="76" s="1"/>
  <c r="B46" i="82"/>
  <c r="F46" i="82"/>
  <c r="H46" i="82" s="1"/>
  <c r="B55" i="69"/>
  <c r="F55" i="69"/>
  <c r="G55" i="69" s="1"/>
  <c r="E48" i="77"/>
  <c r="D48" i="77"/>
  <c r="F46" i="84"/>
  <c r="G46" i="84" s="1"/>
  <c r="B46" i="84"/>
  <c r="D55" i="23"/>
  <c r="E55" i="23"/>
  <c r="B46" i="83"/>
  <c r="F46" i="83"/>
  <c r="G46" i="83" s="1"/>
  <c r="E126" i="26"/>
  <c r="F126" i="26" s="1"/>
  <c r="B126" i="26"/>
  <c r="B49" i="60"/>
  <c r="F49" i="60"/>
  <c r="G49" i="60" s="1"/>
  <c r="E53" i="42"/>
  <c r="D53" i="42"/>
  <c r="F44" i="95"/>
  <c r="B44" i="95"/>
  <c r="B48" i="65"/>
  <c r="F48" i="65"/>
  <c r="B54" i="34"/>
  <c r="F54" i="34"/>
  <c r="G54" i="34" s="1"/>
  <c r="B50" i="58"/>
  <c r="F50" i="58"/>
  <c r="H50" i="58" s="1"/>
  <c r="B48" i="68"/>
  <c r="F48" i="68"/>
  <c r="H48" i="68" s="1"/>
  <c r="D47" i="81"/>
  <c r="E47" i="81"/>
  <c r="B46" i="92"/>
  <c r="F46" i="92"/>
  <c r="H46" i="92" s="1"/>
  <c r="D54" i="3"/>
  <c r="E54" i="3"/>
  <c r="G131" i="42"/>
  <c r="E132" i="42"/>
  <c r="D132" i="42"/>
  <c r="B49" i="63"/>
  <c r="F49" i="63"/>
  <c r="H49" i="63" s="1"/>
  <c r="I125" i="26"/>
  <c r="H125" i="26"/>
  <c r="F52" i="74"/>
  <c r="G52" i="74" s="1"/>
  <c r="B52" i="74"/>
  <c r="D47" i="85"/>
  <c r="E47" i="85"/>
  <c r="F50" i="57"/>
  <c r="B50" i="57"/>
  <c r="B50" i="53"/>
  <c r="F50" i="53"/>
  <c r="G50" i="53" s="1"/>
  <c r="B132" i="44"/>
  <c r="F132" i="44"/>
  <c r="D48" i="76"/>
  <c r="E48" i="76"/>
  <c r="B52" i="44"/>
  <c r="F52" i="44"/>
  <c r="G52" i="44" s="1"/>
  <c r="I52" i="43"/>
  <c r="F50" i="56"/>
  <c r="G50" i="56" s="1"/>
  <c r="B50" i="56"/>
  <c r="F48" i="66"/>
  <c r="G48" i="66" s="1"/>
  <c r="B48" i="66"/>
  <c r="F53" i="20"/>
  <c r="G53" i="20" s="1"/>
  <c r="B53" i="20"/>
  <c r="G125" i="97"/>
  <c r="E126" i="97"/>
  <c r="D126" i="97"/>
  <c r="B47" i="79"/>
  <c r="F47" i="79"/>
  <c r="H47" i="79" s="1"/>
  <c r="B54" i="24"/>
  <c r="F54" i="24"/>
  <c r="H54" i="24" s="1"/>
  <c r="I44" i="98"/>
  <c r="B48" i="67"/>
  <c r="F48" i="67"/>
  <c r="G48" i="67" s="1"/>
  <c r="F56" i="28"/>
  <c r="H56" i="28" s="1"/>
  <c r="B56" i="28"/>
  <c r="B52" i="73"/>
  <c r="F52" i="73"/>
  <c r="G52" i="73" s="1"/>
  <c r="B44" i="99"/>
  <c r="F44" i="99"/>
  <c r="H44" i="99" s="1"/>
  <c r="F50" i="46"/>
  <c r="G50" i="46" s="1"/>
  <c r="B50" i="46"/>
  <c r="F51" i="45"/>
  <c r="G51" i="45" s="1"/>
  <c r="B51" i="45"/>
  <c r="H131" i="44"/>
  <c r="I131" i="44"/>
  <c r="H48" i="13"/>
  <c r="G48" i="13"/>
  <c r="G44" i="100"/>
  <c r="I44" i="100" s="1"/>
  <c r="B53" i="17"/>
  <c r="C62" i="17"/>
  <c r="F53" i="17"/>
  <c r="H53" i="17" s="1"/>
  <c r="F50" i="59"/>
  <c r="G50" i="59" s="1"/>
  <c r="B50" i="59"/>
  <c r="D51" i="55"/>
  <c r="E51" i="55"/>
  <c r="H45" i="87"/>
  <c r="I45" i="87" s="1"/>
  <c r="B56" i="70"/>
  <c r="F56" i="70"/>
  <c r="H56" i="70" s="1"/>
  <c r="D47" i="86"/>
  <c r="E47" i="86"/>
  <c r="I133" i="31"/>
  <c r="H133" i="31"/>
  <c r="D53" i="43"/>
  <c r="E53" i="43"/>
  <c r="F46" i="91"/>
  <c r="G46" i="91" s="1"/>
  <c r="B46" i="91"/>
  <c r="B50" i="61"/>
  <c r="F50" i="61"/>
  <c r="G50" i="61" s="1"/>
  <c r="B55" i="71"/>
  <c r="F55" i="71"/>
  <c r="G55" i="71" s="1"/>
  <c r="B50" i="64"/>
  <c r="F50" i="64"/>
  <c r="H50" i="64" s="1"/>
  <c r="B48" i="26"/>
  <c r="F48" i="26"/>
  <c r="H48" i="26" s="1"/>
  <c r="I45" i="90"/>
  <c r="G55" i="29"/>
  <c r="I55" i="29" s="1"/>
  <c r="H47" i="78"/>
  <c r="I47" i="78" s="1"/>
  <c r="I46" i="86"/>
  <c r="B134" i="31"/>
  <c r="F134" i="31"/>
  <c r="E47" i="80"/>
  <c r="D47" i="80"/>
  <c r="B54" i="19"/>
  <c r="F54" i="19"/>
  <c r="G54" i="19" s="1"/>
  <c r="G50" i="55"/>
  <c r="I50" i="55" s="1"/>
  <c r="D137" i="17"/>
  <c r="G136" i="17"/>
  <c r="E137" i="17"/>
  <c r="H137" i="70"/>
  <c r="I137" i="70"/>
  <c r="J137" i="70" s="1"/>
  <c r="F138" i="70"/>
  <c r="B138" i="70"/>
  <c r="J129" i="67"/>
  <c r="H129" i="60"/>
  <c r="I129" i="60"/>
  <c r="B130" i="60"/>
  <c r="F130" i="60"/>
  <c r="J128" i="63"/>
  <c r="I135" i="17"/>
  <c r="H135" i="17"/>
  <c r="H133" i="24"/>
  <c r="I133" i="24"/>
  <c r="J133" i="24" s="1"/>
  <c r="H129" i="46"/>
  <c r="I129" i="46"/>
  <c r="D54" i="18"/>
  <c r="E54" i="18"/>
  <c r="B125" i="98"/>
  <c r="F125" i="98"/>
  <c r="F134" i="71"/>
  <c r="B134" i="71"/>
  <c r="I127" i="82"/>
  <c r="H127" i="82"/>
  <c r="B133" i="3"/>
  <c r="F133" i="3"/>
  <c r="G50" i="54"/>
  <c r="I50" i="54" s="1"/>
  <c r="B126" i="99"/>
  <c r="F126" i="99"/>
  <c r="D47" i="88"/>
  <c r="E47" i="88"/>
  <c r="B135" i="69"/>
  <c r="F135" i="69"/>
  <c r="D50" i="62"/>
  <c r="E50" i="62"/>
  <c r="H125" i="81"/>
  <c r="I125" i="81"/>
  <c r="F131" i="62"/>
  <c r="B131" i="62"/>
  <c r="B134" i="24"/>
  <c r="F134" i="24"/>
  <c r="F129" i="64"/>
  <c r="B129" i="64"/>
  <c r="B126" i="80"/>
  <c r="F126" i="80"/>
  <c r="H128" i="75"/>
  <c r="I128" i="75"/>
  <c r="F130" i="46"/>
  <c r="B130" i="46"/>
  <c r="F126" i="100"/>
  <c r="B126" i="100"/>
  <c r="F129" i="59"/>
  <c r="B129" i="59"/>
  <c r="I124" i="98"/>
  <c r="H124" i="98"/>
  <c r="F125" i="96"/>
  <c r="B125" i="96"/>
  <c r="H133" i="71"/>
  <c r="I133" i="71"/>
  <c r="H132" i="3"/>
  <c r="I132" i="3"/>
  <c r="B127" i="79"/>
  <c r="F127" i="79"/>
  <c r="H134" i="69"/>
  <c r="I134" i="69"/>
  <c r="H49" i="62"/>
  <c r="B132" i="39"/>
  <c r="F132" i="39"/>
  <c r="F127" i="76"/>
  <c r="B127" i="76"/>
  <c r="B126" i="81"/>
  <c r="F126" i="81"/>
  <c r="F132" i="73"/>
  <c r="B132" i="73"/>
  <c r="I130" i="45"/>
  <c r="H130" i="45"/>
  <c r="I125" i="100"/>
  <c r="H125" i="100"/>
  <c r="F126" i="83"/>
  <c r="B126" i="83"/>
  <c r="D51" i="54"/>
  <c r="E51" i="54"/>
  <c r="B132" i="55"/>
  <c r="F132" i="55"/>
  <c r="H131" i="73"/>
  <c r="I131" i="73"/>
  <c r="I54" i="32"/>
  <c r="B134" i="32"/>
  <c r="F134" i="32"/>
  <c r="F135" i="27"/>
  <c r="B135" i="27"/>
  <c r="H124" i="84"/>
  <c r="I124" i="84"/>
  <c r="H135" i="28"/>
  <c r="I135" i="28"/>
  <c r="H131" i="41"/>
  <c r="I131" i="41"/>
  <c r="F128" i="65"/>
  <c r="B128" i="65"/>
  <c r="G128" i="66"/>
  <c r="D129" i="66"/>
  <c r="E129" i="66"/>
  <c r="E45" i="96"/>
  <c r="D45" i="96"/>
  <c r="H132" i="18"/>
  <c r="I132" i="18"/>
  <c r="I124" i="91"/>
  <c r="H124" i="91"/>
  <c r="G135" i="23"/>
  <c r="D136" i="23"/>
  <c r="E136" i="23"/>
  <c r="D46" i="89"/>
  <c r="E46" i="89"/>
  <c r="E129" i="78"/>
  <c r="D129" i="78"/>
  <c r="G128" i="78"/>
  <c r="J134" i="23"/>
  <c r="B135" i="30"/>
  <c r="F135" i="30"/>
  <c r="I129" i="57"/>
  <c r="H129" i="57"/>
  <c r="H133" i="32"/>
  <c r="I133" i="32"/>
  <c r="H127" i="68"/>
  <c r="I127" i="68"/>
  <c r="F125" i="90"/>
  <c r="B125" i="90"/>
  <c r="I131" i="74"/>
  <c r="H131" i="74"/>
  <c r="D134" i="34"/>
  <c r="G133" i="34"/>
  <c r="E134" i="34"/>
  <c r="H125" i="80"/>
  <c r="I125" i="80"/>
  <c r="H132" i="22"/>
  <c r="I132" i="22"/>
  <c r="I124" i="96"/>
  <c r="H124" i="96"/>
  <c r="H134" i="27"/>
  <c r="I134" i="27"/>
  <c r="B131" i="45"/>
  <c r="F131" i="45"/>
  <c r="D45" i="100"/>
  <c r="E45" i="100"/>
  <c r="D54" i="22"/>
  <c r="E54" i="22"/>
  <c r="G137" i="29"/>
  <c r="D138" i="29"/>
  <c r="E138" i="29"/>
  <c r="D48" i="75"/>
  <c r="E48" i="75"/>
  <c r="H131" i="55"/>
  <c r="I131" i="55"/>
  <c r="B125" i="84"/>
  <c r="F125" i="84"/>
  <c r="B125" i="88"/>
  <c r="F125" i="88"/>
  <c r="B136" i="28"/>
  <c r="F136" i="28"/>
  <c r="H129" i="53"/>
  <c r="I129" i="53"/>
  <c r="B133" i="21"/>
  <c r="F133" i="21"/>
  <c r="D55" i="32"/>
  <c r="E55" i="32"/>
  <c r="I124" i="86"/>
  <c r="H124" i="86"/>
  <c r="F133" i="18"/>
  <c r="B133" i="18"/>
  <c r="H53" i="22"/>
  <c r="I53" i="22" s="1"/>
  <c r="H134" i="30"/>
  <c r="I134" i="30"/>
  <c r="B130" i="57"/>
  <c r="F130" i="57"/>
  <c r="F128" i="68"/>
  <c r="B128" i="68"/>
  <c r="F127" i="77"/>
  <c r="B127" i="77"/>
  <c r="F130" i="58"/>
  <c r="B130" i="58"/>
  <c r="I128" i="61"/>
  <c r="H128" i="61"/>
  <c r="I124" i="90"/>
  <c r="H124" i="90"/>
  <c r="D54" i="21"/>
  <c r="E54" i="21"/>
  <c r="F130" i="54"/>
  <c r="B130" i="54"/>
  <c r="D56" i="29"/>
  <c r="E56" i="29"/>
  <c r="D48" i="78"/>
  <c r="E48" i="78"/>
  <c r="I128" i="59"/>
  <c r="H128" i="59"/>
  <c r="I124" i="92"/>
  <c r="H124" i="92"/>
  <c r="G133" i="19"/>
  <c r="D134" i="19"/>
  <c r="E134" i="19"/>
  <c r="H129" i="54"/>
  <c r="I129" i="54"/>
  <c r="B125" i="91"/>
  <c r="F125" i="91"/>
  <c r="H125" i="83"/>
  <c r="I125" i="83"/>
  <c r="I124" i="88"/>
  <c r="H124" i="88"/>
  <c r="B130" i="53"/>
  <c r="F130" i="53"/>
  <c r="H132" i="21"/>
  <c r="I132" i="21"/>
  <c r="F130" i="56"/>
  <c r="B130" i="56"/>
  <c r="B125" i="86"/>
  <c r="F125" i="86"/>
  <c r="G44" i="96"/>
  <c r="I44" i="96" s="1"/>
  <c r="H53" i="18"/>
  <c r="H124" i="89"/>
  <c r="I124" i="89"/>
  <c r="H129" i="72"/>
  <c r="I129" i="72"/>
  <c r="H45" i="89"/>
  <c r="I45" i="89" s="1"/>
  <c r="H135" i="20"/>
  <c r="I135" i="20"/>
  <c r="J135" i="20" s="1"/>
  <c r="D56" i="30"/>
  <c r="E56" i="30"/>
  <c r="H126" i="77"/>
  <c r="I126" i="77"/>
  <c r="H129" i="58"/>
  <c r="I129" i="58"/>
  <c r="F129" i="61"/>
  <c r="B129" i="61"/>
  <c r="F128" i="85"/>
  <c r="B128" i="85"/>
  <c r="I130" i="62"/>
  <c r="H130" i="62"/>
  <c r="I128" i="64"/>
  <c r="H128" i="64"/>
  <c r="I126" i="79"/>
  <c r="H126" i="79"/>
  <c r="H131" i="39"/>
  <c r="I131" i="39"/>
  <c r="F132" i="41"/>
  <c r="B132" i="41"/>
  <c r="H127" i="65"/>
  <c r="I127" i="65"/>
  <c r="D49" i="13"/>
  <c r="E49" i="13" s="1"/>
  <c r="B125" i="92"/>
  <c r="F125" i="92"/>
  <c r="D53" i="39"/>
  <c r="E53" i="39"/>
  <c r="D46" i="87"/>
  <c r="E46" i="87"/>
  <c r="E131" i="67"/>
  <c r="D131" i="67"/>
  <c r="G130" i="67"/>
  <c r="B132" i="74"/>
  <c r="F132" i="74"/>
  <c r="H127" i="85"/>
  <c r="I127" i="85"/>
  <c r="J127" i="85" s="1"/>
  <c r="F129" i="75"/>
  <c r="B129" i="75"/>
  <c r="H126" i="76"/>
  <c r="I126" i="76"/>
  <c r="J126" i="76" s="1"/>
  <c r="J127" i="66"/>
  <c r="I129" i="56"/>
  <c r="H129" i="56"/>
  <c r="D46" i="90"/>
  <c r="E46" i="90"/>
  <c r="F133" i="22"/>
  <c r="B133" i="22"/>
  <c r="G53" i="18"/>
  <c r="B45" i="25"/>
  <c r="F45" i="25"/>
  <c r="H45" i="25" s="1"/>
  <c r="B125" i="89"/>
  <c r="F125" i="89"/>
  <c r="B130" i="72"/>
  <c r="F130" i="72"/>
  <c r="D130" i="63"/>
  <c r="E130" i="63"/>
  <c r="G129" i="63"/>
  <c r="F128" i="82"/>
  <c r="B128" i="82"/>
  <c r="B136" i="20"/>
  <c r="F136" i="20"/>
  <c r="J132" i="34"/>
  <c r="H125" i="99"/>
  <c r="I125" i="99"/>
  <c r="G46" i="88"/>
  <c r="I46" i="88" s="1"/>
  <c r="G49" i="62"/>
  <c r="H54" i="34" l="1"/>
  <c r="F45" i="101"/>
  <c r="B45" i="101"/>
  <c r="G45" i="101"/>
  <c r="J126" i="25"/>
  <c r="H125" i="101"/>
  <c r="I125" i="101"/>
  <c r="J125" i="101" s="1"/>
  <c r="I48" i="33"/>
  <c r="F126" i="101"/>
  <c r="B126" i="101"/>
  <c r="J131" i="55"/>
  <c r="E127" i="13"/>
  <c r="F127" i="13" s="1"/>
  <c r="J131" i="39"/>
  <c r="J129" i="60"/>
  <c r="I126" i="13"/>
  <c r="H126" i="13"/>
  <c r="J132" i="3"/>
  <c r="H52" i="74"/>
  <c r="I52" i="74" s="1"/>
  <c r="H52" i="73"/>
  <c r="I52" i="73" s="1"/>
  <c r="J129" i="72"/>
  <c r="J133" i="71"/>
  <c r="G50" i="64"/>
  <c r="I50" i="64" s="1"/>
  <c r="I54" i="34"/>
  <c r="J132" i="18"/>
  <c r="D128" i="25"/>
  <c r="G127" i="25"/>
  <c r="G56" i="70"/>
  <c r="G46" i="92"/>
  <c r="I46" i="92" s="1"/>
  <c r="G48" i="68"/>
  <c r="I48" i="68" s="1"/>
  <c r="H46" i="84"/>
  <c r="E127" i="95"/>
  <c r="D127" i="95"/>
  <c r="G126" i="95"/>
  <c r="D126" i="87"/>
  <c r="E126" i="87"/>
  <c r="G125" i="87"/>
  <c r="J124" i="87"/>
  <c r="G48" i="26"/>
  <c r="I48" i="26" s="1"/>
  <c r="G53" i="17"/>
  <c r="H50" i="46"/>
  <c r="I50" i="46" s="1"/>
  <c r="H48" i="67"/>
  <c r="I48" i="67" s="1"/>
  <c r="J125" i="95"/>
  <c r="D127" i="26"/>
  <c r="E127" i="26" s="1"/>
  <c r="G126" i="26"/>
  <c r="G45" i="25"/>
  <c r="G44" i="99"/>
  <c r="I44" i="99" s="1"/>
  <c r="E45" i="99"/>
  <c r="D45" i="99"/>
  <c r="E53" i="73"/>
  <c r="D53" i="73"/>
  <c r="G56" i="28"/>
  <c r="D57" i="28"/>
  <c r="E57" i="28"/>
  <c r="E47" i="92"/>
  <c r="D47" i="92"/>
  <c r="D49" i="68"/>
  <c r="E49" i="68"/>
  <c r="B55" i="23"/>
  <c r="F55" i="23"/>
  <c r="H55" i="23" s="1"/>
  <c r="H131" i="43"/>
  <c r="I131" i="43"/>
  <c r="E127" i="33"/>
  <c r="F127" i="33" s="1"/>
  <c r="D55" i="24"/>
  <c r="E55" i="24"/>
  <c r="E48" i="79"/>
  <c r="D48" i="79"/>
  <c r="H125" i="97"/>
  <c r="I125" i="97"/>
  <c r="E53" i="44"/>
  <c r="D53" i="44"/>
  <c r="B48" i="76"/>
  <c r="F48" i="76"/>
  <c r="H48" i="76" s="1"/>
  <c r="H50" i="53"/>
  <c r="I50" i="53" s="1"/>
  <c r="D51" i="53"/>
  <c r="E51" i="53"/>
  <c r="H50" i="57"/>
  <c r="D51" i="57"/>
  <c r="E51" i="57"/>
  <c r="D50" i="63"/>
  <c r="E50" i="63"/>
  <c r="H131" i="42"/>
  <c r="I131" i="42"/>
  <c r="B47" i="81"/>
  <c r="F47" i="81"/>
  <c r="G47" i="81" s="1"/>
  <c r="H48" i="65"/>
  <c r="G48" i="65"/>
  <c r="D49" i="65"/>
  <c r="E49" i="65"/>
  <c r="D45" i="95"/>
  <c r="E45" i="95"/>
  <c r="D47" i="83"/>
  <c r="E47" i="83"/>
  <c r="I46" i="84"/>
  <c r="F48" i="77"/>
  <c r="B48" i="77"/>
  <c r="D56" i="69"/>
  <c r="E56" i="69"/>
  <c r="D47" i="82"/>
  <c r="E47" i="82"/>
  <c r="F132" i="43"/>
  <c r="B132" i="43"/>
  <c r="E53" i="41"/>
  <c r="D53" i="41"/>
  <c r="E49" i="33"/>
  <c r="F49" i="33" s="1"/>
  <c r="B49" i="33"/>
  <c r="J131" i="44"/>
  <c r="H51" i="45"/>
  <c r="I51" i="45" s="1"/>
  <c r="D52" i="45"/>
  <c r="E52" i="45"/>
  <c r="D51" i="46"/>
  <c r="E51" i="46"/>
  <c r="I56" i="28"/>
  <c r="D54" i="20"/>
  <c r="E54" i="20"/>
  <c r="E49" i="66"/>
  <c r="D49" i="66"/>
  <c r="E51" i="56"/>
  <c r="D51" i="56"/>
  <c r="H52" i="44"/>
  <c r="I52" i="44" s="1"/>
  <c r="D133" i="44"/>
  <c r="E133" i="44"/>
  <c r="G132" i="44"/>
  <c r="J125" i="26"/>
  <c r="G50" i="58"/>
  <c r="I50" i="58" s="1"/>
  <c r="D51" i="58"/>
  <c r="E51" i="58"/>
  <c r="G44" i="95"/>
  <c r="H49" i="60"/>
  <c r="I49" i="60" s="1"/>
  <c r="E50" i="60"/>
  <c r="D50" i="60"/>
  <c r="D55" i="31"/>
  <c r="E55" i="31"/>
  <c r="B51" i="72"/>
  <c r="F51" i="72"/>
  <c r="H51" i="72" s="1"/>
  <c r="D56" i="27"/>
  <c r="E56" i="27"/>
  <c r="H126" i="33"/>
  <c r="I126" i="33"/>
  <c r="H50" i="61"/>
  <c r="I50" i="61" s="1"/>
  <c r="E49" i="67"/>
  <c r="D49" i="67"/>
  <c r="G54" i="24"/>
  <c r="I54" i="24" s="1"/>
  <c r="G47" i="79"/>
  <c r="I47" i="79" s="1"/>
  <c r="F126" i="97"/>
  <c r="B126" i="97"/>
  <c r="H53" i="20"/>
  <c r="I53" i="20" s="1"/>
  <c r="H48" i="66"/>
  <c r="I48" i="66" s="1"/>
  <c r="H50" i="56"/>
  <c r="I50" i="56" s="1"/>
  <c r="G50" i="57"/>
  <c r="B47" i="85"/>
  <c r="F47" i="85"/>
  <c r="G47" i="85" s="1"/>
  <c r="E53" i="74"/>
  <c r="D53" i="74"/>
  <c r="G49" i="63"/>
  <c r="I49" i="63" s="1"/>
  <c r="F132" i="42"/>
  <c r="B132" i="42"/>
  <c r="F54" i="3"/>
  <c r="G54" i="3" s="1"/>
  <c r="B54" i="3"/>
  <c r="D55" i="34"/>
  <c r="E55" i="34"/>
  <c r="H44" i="95"/>
  <c r="B53" i="42"/>
  <c r="F53" i="42"/>
  <c r="G53" i="42" s="1"/>
  <c r="H46" i="83"/>
  <c r="I46" i="83" s="1"/>
  <c r="D47" i="84"/>
  <c r="E47" i="84"/>
  <c r="H55" i="69"/>
  <c r="I55" i="69" s="1"/>
  <c r="G46" i="82"/>
  <c r="I46" i="82" s="1"/>
  <c r="B45" i="97"/>
  <c r="F45" i="97"/>
  <c r="G45" i="97" s="1"/>
  <c r="G54" i="31"/>
  <c r="I54" i="31" s="1"/>
  <c r="G52" i="41"/>
  <c r="I52" i="41" s="1"/>
  <c r="B45" i="98"/>
  <c r="F45" i="98"/>
  <c r="G45" i="98" s="1"/>
  <c r="H55" i="27"/>
  <c r="I55" i="27" s="1"/>
  <c r="D49" i="26"/>
  <c r="E51" i="64"/>
  <c r="D51" i="64"/>
  <c r="F53" i="43"/>
  <c r="B53" i="43"/>
  <c r="D57" i="70"/>
  <c r="E57" i="70" s="1"/>
  <c r="E135" i="31"/>
  <c r="G134" i="31"/>
  <c r="D135" i="31"/>
  <c r="I53" i="17"/>
  <c r="I53" i="18"/>
  <c r="J129" i="53"/>
  <c r="J124" i="98"/>
  <c r="B47" i="80"/>
  <c r="F47" i="80"/>
  <c r="G47" i="80" s="1"/>
  <c r="H55" i="71"/>
  <c r="I55" i="71" s="1"/>
  <c r="D56" i="71"/>
  <c r="E56" i="71" s="1"/>
  <c r="D47" i="91"/>
  <c r="E47" i="91"/>
  <c r="F47" i="86"/>
  <c r="H47" i="86" s="1"/>
  <c r="B47" i="86"/>
  <c r="I56" i="70"/>
  <c r="F51" i="55"/>
  <c r="H51" i="55" s="1"/>
  <c r="B51" i="55"/>
  <c r="E51" i="59"/>
  <c r="D51" i="59"/>
  <c r="D54" i="17"/>
  <c r="E54" i="17"/>
  <c r="I48" i="13"/>
  <c r="I45" i="25"/>
  <c r="J129" i="56"/>
  <c r="H54" i="19"/>
  <c r="I54" i="19" s="1"/>
  <c r="D55" i="19"/>
  <c r="E55" i="19"/>
  <c r="D51" i="61"/>
  <c r="E51" i="61"/>
  <c r="H46" i="91"/>
  <c r="I46" i="91" s="1"/>
  <c r="J133" i="31"/>
  <c r="H50" i="59"/>
  <c r="I50" i="59" s="1"/>
  <c r="G130" i="60"/>
  <c r="D131" i="60"/>
  <c r="E131" i="60"/>
  <c r="J133" i="32"/>
  <c r="J131" i="41"/>
  <c r="J124" i="84"/>
  <c r="J131" i="73"/>
  <c r="J128" i="75"/>
  <c r="J135" i="17"/>
  <c r="J134" i="30"/>
  <c r="J135" i="28"/>
  <c r="I136" i="17"/>
  <c r="H136" i="17"/>
  <c r="J127" i="68"/>
  <c r="G138" i="70"/>
  <c r="D139" i="70"/>
  <c r="E139" i="70"/>
  <c r="F137" i="17"/>
  <c r="B137" i="17"/>
  <c r="B54" i="21"/>
  <c r="F54" i="21"/>
  <c r="H54" i="21" s="1"/>
  <c r="D131" i="57"/>
  <c r="G130" i="57"/>
  <c r="E131" i="57"/>
  <c r="D126" i="84"/>
  <c r="G125" i="84"/>
  <c r="E126" i="84"/>
  <c r="B136" i="23"/>
  <c r="F136" i="23"/>
  <c r="D134" i="3"/>
  <c r="G133" i="3"/>
  <c r="E134" i="3"/>
  <c r="D126" i="98"/>
  <c r="G125" i="98"/>
  <c r="E126" i="98"/>
  <c r="J126" i="77"/>
  <c r="J129" i="54"/>
  <c r="B48" i="78"/>
  <c r="F48" i="78"/>
  <c r="H48" i="78" s="1"/>
  <c r="G133" i="18"/>
  <c r="D134" i="18"/>
  <c r="E134" i="18"/>
  <c r="J124" i="86"/>
  <c r="F138" i="29"/>
  <c r="B138" i="29"/>
  <c r="J134" i="27"/>
  <c r="J132" i="22"/>
  <c r="J131" i="74"/>
  <c r="J129" i="57"/>
  <c r="H135" i="23"/>
  <c r="I135" i="23"/>
  <c r="D135" i="32"/>
  <c r="G134" i="32"/>
  <c r="E135" i="32"/>
  <c r="D128" i="76"/>
  <c r="G127" i="76"/>
  <c r="E128" i="76"/>
  <c r="D127" i="100"/>
  <c r="G126" i="100"/>
  <c r="E127" i="100"/>
  <c r="G126" i="99"/>
  <c r="D127" i="99"/>
  <c r="E127" i="99"/>
  <c r="J129" i="46"/>
  <c r="H128" i="78"/>
  <c r="I128" i="78"/>
  <c r="F46" i="87"/>
  <c r="G46" i="87" s="1"/>
  <c r="B46" i="87"/>
  <c r="B56" i="29"/>
  <c r="F56" i="29"/>
  <c r="H56" i="29" s="1"/>
  <c r="G130" i="58"/>
  <c r="D131" i="58"/>
  <c r="E131" i="58"/>
  <c r="B55" i="32"/>
  <c r="F55" i="32"/>
  <c r="H55" i="32" s="1"/>
  <c r="J124" i="96"/>
  <c r="J125" i="80"/>
  <c r="F129" i="78"/>
  <c r="B129" i="78"/>
  <c r="J124" i="91"/>
  <c r="G135" i="27"/>
  <c r="D136" i="27"/>
  <c r="E136" i="27"/>
  <c r="J130" i="45"/>
  <c r="D130" i="59"/>
  <c r="G129" i="59"/>
  <c r="E130" i="59"/>
  <c r="D131" i="46"/>
  <c r="G130" i="46"/>
  <c r="E131" i="46"/>
  <c r="G134" i="24"/>
  <c r="D135" i="24"/>
  <c r="E135" i="24"/>
  <c r="J127" i="82"/>
  <c r="F54" i="18"/>
  <c r="B54" i="18"/>
  <c r="D126" i="89"/>
  <c r="G125" i="89"/>
  <c r="E126" i="89"/>
  <c r="G128" i="85"/>
  <c r="D129" i="85"/>
  <c r="E129" i="85"/>
  <c r="D126" i="86"/>
  <c r="G125" i="86"/>
  <c r="E126" i="86"/>
  <c r="D129" i="82"/>
  <c r="G128" i="82"/>
  <c r="E129" i="82"/>
  <c r="D134" i="22"/>
  <c r="G133" i="22"/>
  <c r="E134" i="22"/>
  <c r="F49" i="13"/>
  <c r="H49" i="13" s="1"/>
  <c r="B49" i="13"/>
  <c r="J124" i="88"/>
  <c r="B134" i="19"/>
  <c r="F134" i="19"/>
  <c r="G136" i="28"/>
  <c r="D137" i="28"/>
  <c r="E137" i="28"/>
  <c r="B129" i="66"/>
  <c r="F129" i="66"/>
  <c r="G126" i="80"/>
  <c r="D127" i="80"/>
  <c r="E127" i="80"/>
  <c r="B50" i="62"/>
  <c r="F50" i="62"/>
  <c r="B47" i="88"/>
  <c r="F47" i="88"/>
  <c r="H47" i="88" s="1"/>
  <c r="B131" i="67"/>
  <c r="F131" i="67"/>
  <c r="F51" i="54"/>
  <c r="H51" i="54" s="1"/>
  <c r="B51" i="54"/>
  <c r="H129" i="63"/>
  <c r="I129" i="63"/>
  <c r="B46" i="90"/>
  <c r="F46" i="90"/>
  <c r="H46" i="90" s="1"/>
  <c r="D130" i="75"/>
  <c r="E130" i="75"/>
  <c r="G129" i="75"/>
  <c r="D133" i="74"/>
  <c r="G132" i="74"/>
  <c r="E133" i="74"/>
  <c r="F53" i="39"/>
  <c r="G53" i="39" s="1"/>
  <c r="B53" i="39"/>
  <c r="J127" i="65"/>
  <c r="J126" i="79"/>
  <c r="J128" i="64"/>
  <c r="J124" i="89"/>
  <c r="J125" i="83"/>
  <c r="H133" i="19"/>
  <c r="I133" i="19"/>
  <c r="J124" i="92"/>
  <c r="J124" i="90"/>
  <c r="G127" i="77"/>
  <c r="D128" i="77"/>
  <c r="E128" i="77"/>
  <c r="B54" i="22"/>
  <c r="F54" i="22"/>
  <c r="H54" i="22" s="1"/>
  <c r="G125" i="90"/>
  <c r="D126" i="90"/>
  <c r="E126" i="90"/>
  <c r="D136" i="30"/>
  <c r="G135" i="30"/>
  <c r="E136" i="30"/>
  <c r="I128" i="66"/>
  <c r="H128" i="66"/>
  <c r="D127" i="83"/>
  <c r="G126" i="83"/>
  <c r="E127" i="83"/>
  <c r="G132" i="73"/>
  <c r="D133" i="73"/>
  <c r="E133" i="73"/>
  <c r="G125" i="96"/>
  <c r="D126" i="96"/>
  <c r="E126" i="96"/>
  <c r="D136" i="69"/>
  <c r="G135" i="69"/>
  <c r="E136" i="69"/>
  <c r="G134" i="71"/>
  <c r="D135" i="71"/>
  <c r="E135" i="71"/>
  <c r="G136" i="20"/>
  <c r="D137" i="20"/>
  <c r="E137" i="20"/>
  <c r="G132" i="41"/>
  <c r="D133" i="41"/>
  <c r="E133" i="41"/>
  <c r="H137" i="29"/>
  <c r="I137" i="29"/>
  <c r="D130" i="64"/>
  <c r="G129" i="64"/>
  <c r="E130" i="64"/>
  <c r="D46" i="25"/>
  <c r="E46" i="25" s="1"/>
  <c r="D130" i="61"/>
  <c r="G129" i="61"/>
  <c r="E130" i="61"/>
  <c r="G130" i="56"/>
  <c r="D131" i="56"/>
  <c r="E131" i="56"/>
  <c r="D131" i="54"/>
  <c r="G130" i="54"/>
  <c r="E131" i="54"/>
  <c r="G125" i="88"/>
  <c r="D126" i="88"/>
  <c r="E126" i="88"/>
  <c r="G131" i="45"/>
  <c r="D132" i="45"/>
  <c r="E132" i="45"/>
  <c r="H133" i="34"/>
  <c r="I133" i="34"/>
  <c r="B46" i="89"/>
  <c r="F46" i="89"/>
  <c r="H46" i="89" s="1"/>
  <c r="F45" i="96"/>
  <c r="G45" i="96" s="1"/>
  <c r="B45" i="96"/>
  <c r="D133" i="55"/>
  <c r="E133" i="55"/>
  <c r="G132" i="55"/>
  <c r="G126" i="81"/>
  <c r="D127" i="81"/>
  <c r="E127" i="81"/>
  <c r="I49" i="62"/>
  <c r="G127" i="79"/>
  <c r="D128" i="79"/>
  <c r="E128" i="79"/>
  <c r="G131" i="62"/>
  <c r="D132" i="62"/>
  <c r="E132" i="62"/>
  <c r="G130" i="72"/>
  <c r="D131" i="72"/>
  <c r="E131" i="72"/>
  <c r="F56" i="30"/>
  <c r="G56" i="30" s="1"/>
  <c r="B56" i="30"/>
  <c r="G132" i="39"/>
  <c r="D133" i="39"/>
  <c r="E133" i="39"/>
  <c r="J125" i="99"/>
  <c r="B130" i="63"/>
  <c r="F130" i="63"/>
  <c r="I130" i="67"/>
  <c r="H130" i="67"/>
  <c r="G125" i="92"/>
  <c r="E126" i="92"/>
  <c r="D126" i="92"/>
  <c r="J130" i="62"/>
  <c r="J129" i="58"/>
  <c r="J132" i="21"/>
  <c r="G130" i="53"/>
  <c r="D131" i="53"/>
  <c r="E131" i="53"/>
  <c r="G125" i="91"/>
  <c r="D126" i="91"/>
  <c r="E126" i="91"/>
  <c r="J128" i="59"/>
  <c r="J128" i="61"/>
  <c r="G128" i="68"/>
  <c r="D129" i="68"/>
  <c r="E129" i="68"/>
  <c r="D134" i="21"/>
  <c r="G133" i="21"/>
  <c r="E134" i="21"/>
  <c r="F48" i="75"/>
  <c r="G48" i="75" s="1"/>
  <c r="B48" i="75"/>
  <c r="B45" i="100"/>
  <c r="F45" i="100"/>
  <c r="G45" i="100" s="1"/>
  <c r="F134" i="34"/>
  <c r="B134" i="34"/>
  <c r="D129" i="65"/>
  <c r="G128" i="65"/>
  <c r="E129" i="65"/>
  <c r="J125" i="100"/>
  <c r="J134" i="69"/>
  <c r="J125" i="81"/>
  <c r="I44" i="95" l="1"/>
  <c r="H47" i="81"/>
  <c r="H45" i="101"/>
  <c r="I45" i="101" s="1"/>
  <c r="E46" i="101"/>
  <c r="D46" i="101"/>
  <c r="D127" i="101"/>
  <c r="G126" i="101"/>
  <c r="E127" i="101"/>
  <c r="G48" i="76"/>
  <c r="I50" i="57"/>
  <c r="G127" i="13"/>
  <c r="D128" i="13"/>
  <c r="J126" i="13"/>
  <c r="H54" i="3"/>
  <c r="I54" i="3" s="1"/>
  <c r="H45" i="96"/>
  <c r="I45" i="96" s="1"/>
  <c r="G47" i="88"/>
  <c r="I47" i="88" s="1"/>
  <c r="H47" i="85"/>
  <c r="I47" i="85" s="1"/>
  <c r="J130" i="67"/>
  <c r="H53" i="42"/>
  <c r="I53" i="42" s="1"/>
  <c r="J137" i="29"/>
  <c r="J136" i="17"/>
  <c r="H46" i="87"/>
  <c r="H47" i="80"/>
  <c r="I47" i="80" s="1"/>
  <c r="H45" i="98"/>
  <c r="I45" i="98" s="1"/>
  <c r="J131" i="42"/>
  <c r="H125" i="87"/>
  <c r="I125" i="87"/>
  <c r="J125" i="87" s="1"/>
  <c r="I126" i="95"/>
  <c r="H126" i="95"/>
  <c r="I127" i="25"/>
  <c r="H127" i="25"/>
  <c r="H53" i="39"/>
  <c r="I53" i="39" s="1"/>
  <c r="F127" i="95"/>
  <c r="B127" i="95"/>
  <c r="E128" i="25"/>
  <c r="F128" i="25" s="1"/>
  <c r="B128" i="25"/>
  <c r="F126" i="87"/>
  <c r="B126" i="87"/>
  <c r="G51" i="72"/>
  <c r="I51" i="72" s="1"/>
  <c r="I48" i="65"/>
  <c r="I48" i="76"/>
  <c r="J125" i="97"/>
  <c r="H56" i="30"/>
  <c r="I56" i="30" s="1"/>
  <c r="G48" i="78"/>
  <c r="I48" i="78" s="1"/>
  <c r="D127" i="97"/>
  <c r="G126" i="97"/>
  <c r="E127" i="97"/>
  <c r="B55" i="31"/>
  <c r="F55" i="31"/>
  <c r="H49" i="33"/>
  <c r="D50" i="33"/>
  <c r="G48" i="77"/>
  <c r="D49" i="77"/>
  <c r="E49" i="77"/>
  <c r="B53" i="44"/>
  <c r="F53" i="44"/>
  <c r="G53" i="44" s="1"/>
  <c r="B48" i="79"/>
  <c r="F48" i="79"/>
  <c r="G48" i="79" s="1"/>
  <c r="G55" i="23"/>
  <c r="I55" i="23" s="1"/>
  <c r="F53" i="73"/>
  <c r="H53" i="73" s="1"/>
  <c r="B53" i="73"/>
  <c r="G49" i="13"/>
  <c r="I49" i="13" s="1"/>
  <c r="F47" i="84"/>
  <c r="H47" i="84" s="1"/>
  <c r="B47" i="84"/>
  <c r="D54" i="42"/>
  <c r="E54" i="42"/>
  <c r="B55" i="34"/>
  <c r="F55" i="34"/>
  <c r="H55" i="34" s="1"/>
  <c r="D55" i="3"/>
  <c r="E55" i="3"/>
  <c r="B53" i="74"/>
  <c r="F53" i="74"/>
  <c r="D48" i="85"/>
  <c r="E48" i="85"/>
  <c r="B50" i="60"/>
  <c r="F50" i="60"/>
  <c r="G50" i="60" s="1"/>
  <c r="I132" i="44"/>
  <c r="H132" i="44"/>
  <c r="F51" i="56"/>
  <c r="G51" i="56" s="1"/>
  <c r="B51" i="56"/>
  <c r="B51" i="46"/>
  <c r="F51" i="46"/>
  <c r="G51" i="46" s="1"/>
  <c r="G132" i="43"/>
  <c r="D133" i="43"/>
  <c r="E133" i="43"/>
  <c r="F56" i="69"/>
  <c r="H56" i="69" s="1"/>
  <c r="B56" i="69"/>
  <c r="F45" i="95"/>
  <c r="H45" i="95" s="1"/>
  <c r="B45" i="95"/>
  <c r="B50" i="63"/>
  <c r="F50" i="63"/>
  <c r="G50" i="63" s="1"/>
  <c r="F127" i="26"/>
  <c r="B127" i="26"/>
  <c r="F56" i="27"/>
  <c r="H56" i="27" s="1"/>
  <c r="B56" i="27"/>
  <c r="F51" i="58"/>
  <c r="G51" i="58" s="1"/>
  <c r="B51" i="58"/>
  <c r="B54" i="20"/>
  <c r="F54" i="20"/>
  <c r="G54" i="20" s="1"/>
  <c r="F53" i="41"/>
  <c r="B53" i="41"/>
  <c r="H48" i="77"/>
  <c r="I47" i="81"/>
  <c r="B51" i="53"/>
  <c r="F51" i="53"/>
  <c r="H51" i="53" s="1"/>
  <c r="D49" i="76"/>
  <c r="E49" i="76"/>
  <c r="G127" i="33"/>
  <c r="D128" i="33"/>
  <c r="B128" i="33" s="1"/>
  <c r="E56" i="23"/>
  <c r="D56" i="23"/>
  <c r="F49" i="68"/>
  <c r="G49" i="68" s="1"/>
  <c r="B49" i="68"/>
  <c r="B57" i="28"/>
  <c r="F57" i="28"/>
  <c r="G57" i="28" s="1"/>
  <c r="F45" i="99"/>
  <c r="H45" i="99" s="1"/>
  <c r="B45" i="99"/>
  <c r="E46" i="98"/>
  <c r="D46" i="98"/>
  <c r="H45" i="97"/>
  <c r="I45" i="97" s="1"/>
  <c r="E46" i="97"/>
  <c r="D46" i="97"/>
  <c r="E133" i="42"/>
  <c r="D133" i="42"/>
  <c r="G132" i="42"/>
  <c r="F49" i="67"/>
  <c r="G49" i="67" s="1"/>
  <c r="B49" i="67"/>
  <c r="J126" i="33"/>
  <c r="D52" i="72"/>
  <c r="E52" i="72"/>
  <c r="F133" i="44"/>
  <c r="B133" i="44"/>
  <c r="B49" i="66"/>
  <c r="F49" i="66"/>
  <c r="H49" i="66" s="1"/>
  <c r="B52" i="45"/>
  <c r="F52" i="45"/>
  <c r="G52" i="45" s="1"/>
  <c r="G49" i="33"/>
  <c r="F47" i="82"/>
  <c r="G47" i="82" s="1"/>
  <c r="B47" i="82"/>
  <c r="F47" i="83"/>
  <c r="G47" i="83" s="1"/>
  <c r="B47" i="83"/>
  <c r="F49" i="65"/>
  <c r="H49" i="65" s="1"/>
  <c r="B49" i="65"/>
  <c r="D48" i="81"/>
  <c r="E48" i="81"/>
  <c r="B51" i="57"/>
  <c r="F51" i="57"/>
  <c r="H51" i="57" s="1"/>
  <c r="B55" i="24"/>
  <c r="F55" i="24"/>
  <c r="H55" i="24" s="1"/>
  <c r="J131" i="43"/>
  <c r="B47" i="92"/>
  <c r="F47" i="92"/>
  <c r="G47" i="92" s="1"/>
  <c r="I126" i="26"/>
  <c r="H126" i="26"/>
  <c r="B56" i="71"/>
  <c r="F56" i="71"/>
  <c r="D54" i="43"/>
  <c r="E54" i="43"/>
  <c r="G56" i="29"/>
  <c r="I56" i="29" s="1"/>
  <c r="B51" i="61"/>
  <c r="F51" i="61"/>
  <c r="H51" i="61" s="1"/>
  <c r="D48" i="80"/>
  <c r="E48" i="80"/>
  <c r="H134" i="31"/>
  <c r="I134" i="31"/>
  <c r="G53" i="43"/>
  <c r="D48" i="86"/>
  <c r="E48" i="86"/>
  <c r="F135" i="31"/>
  <c r="B135" i="31"/>
  <c r="G46" i="89"/>
  <c r="I46" i="89" s="1"/>
  <c r="C63" i="17"/>
  <c r="F54" i="17"/>
  <c r="H54" i="17" s="1"/>
  <c r="B54" i="17"/>
  <c r="G47" i="86"/>
  <c r="I47" i="86" s="1"/>
  <c r="F47" i="91"/>
  <c r="G47" i="91" s="1"/>
  <c r="B47" i="91"/>
  <c r="B57" i="70"/>
  <c r="F57" i="70"/>
  <c r="B51" i="64"/>
  <c r="F51" i="64"/>
  <c r="H51" i="64" s="1"/>
  <c r="B49" i="26"/>
  <c r="F55" i="19"/>
  <c r="H55" i="19" s="1"/>
  <c r="B55" i="19"/>
  <c r="G54" i="22"/>
  <c r="I54" i="22" s="1"/>
  <c r="I46" i="87"/>
  <c r="F51" i="59"/>
  <c r="H51" i="59" s="1"/>
  <c r="B51" i="59"/>
  <c r="G51" i="55"/>
  <c r="I51" i="55" s="1"/>
  <c r="D52" i="55"/>
  <c r="E52" i="55"/>
  <c r="H53" i="43"/>
  <c r="E49" i="26"/>
  <c r="F49" i="26" s="1"/>
  <c r="F139" i="70"/>
  <c r="B139" i="70"/>
  <c r="I138" i="70"/>
  <c r="H138" i="70"/>
  <c r="J133" i="34"/>
  <c r="J133" i="19"/>
  <c r="B131" i="60"/>
  <c r="F131" i="60"/>
  <c r="D138" i="17"/>
  <c r="G137" i="17"/>
  <c r="E138" i="17"/>
  <c r="H130" i="60"/>
  <c r="I130" i="60"/>
  <c r="I129" i="75"/>
  <c r="H129" i="75"/>
  <c r="F134" i="22"/>
  <c r="B134" i="22"/>
  <c r="F126" i="86"/>
  <c r="B126" i="86"/>
  <c r="D55" i="18"/>
  <c r="E55" i="18"/>
  <c r="G129" i="78"/>
  <c r="E130" i="78"/>
  <c r="D130" i="78"/>
  <c r="I126" i="100"/>
  <c r="H126" i="100"/>
  <c r="B135" i="32"/>
  <c r="F135" i="32"/>
  <c r="B134" i="18"/>
  <c r="F134" i="18"/>
  <c r="H128" i="65"/>
  <c r="I128" i="65"/>
  <c r="G134" i="34"/>
  <c r="D135" i="34"/>
  <c r="E135" i="34"/>
  <c r="E46" i="100"/>
  <c r="D46" i="100"/>
  <c r="B134" i="21"/>
  <c r="F134" i="21"/>
  <c r="B133" i="39"/>
  <c r="F133" i="39"/>
  <c r="F127" i="81"/>
  <c r="B127" i="81"/>
  <c r="H125" i="88"/>
  <c r="I125" i="88"/>
  <c r="B131" i="56"/>
  <c r="F131" i="56"/>
  <c r="H129" i="64"/>
  <c r="I129" i="64"/>
  <c r="B126" i="96"/>
  <c r="F126" i="96"/>
  <c r="B133" i="73"/>
  <c r="F133" i="73"/>
  <c r="J128" i="66"/>
  <c r="H54" i="18"/>
  <c r="J128" i="78"/>
  <c r="B127" i="99"/>
  <c r="F127" i="99"/>
  <c r="B127" i="100"/>
  <c r="F127" i="100"/>
  <c r="I133" i="18"/>
  <c r="H133" i="18"/>
  <c r="I125" i="98"/>
  <c r="H125" i="98"/>
  <c r="H125" i="84"/>
  <c r="I125" i="84"/>
  <c r="H133" i="21"/>
  <c r="I133" i="21"/>
  <c r="H130" i="56"/>
  <c r="I130" i="56"/>
  <c r="H132" i="73"/>
  <c r="I132" i="73"/>
  <c r="D51" i="62"/>
  <c r="E51" i="62"/>
  <c r="F129" i="85"/>
  <c r="B129" i="85"/>
  <c r="D49" i="78"/>
  <c r="E49" i="78"/>
  <c r="H48" i="75"/>
  <c r="I48" i="75" s="1"/>
  <c r="H125" i="91"/>
  <c r="I125" i="91"/>
  <c r="D57" i="30"/>
  <c r="E57" i="30" s="1"/>
  <c r="F132" i="62"/>
  <c r="B132" i="62"/>
  <c r="H132" i="55"/>
  <c r="I132" i="55"/>
  <c r="F133" i="41"/>
  <c r="B133" i="41"/>
  <c r="B136" i="69"/>
  <c r="F136" i="69"/>
  <c r="H135" i="30"/>
  <c r="I135" i="30"/>
  <c r="H127" i="77"/>
  <c r="I127" i="77"/>
  <c r="E54" i="39"/>
  <c r="D54" i="39"/>
  <c r="D135" i="19"/>
  <c r="G134" i="19"/>
  <c r="E135" i="19"/>
  <c r="I128" i="85"/>
  <c r="H128" i="85"/>
  <c r="I130" i="46"/>
  <c r="H130" i="46"/>
  <c r="F131" i="58"/>
  <c r="B131" i="58"/>
  <c r="H127" i="76"/>
  <c r="I127" i="76"/>
  <c r="H126" i="81"/>
  <c r="I126" i="81"/>
  <c r="B128" i="77"/>
  <c r="F128" i="77"/>
  <c r="H131" i="62"/>
  <c r="I131" i="62"/>
  <c r="I129" i="61"/>
  <c r="H129" i="61"/>
  <c r="I132" i="41"/>
  <c r="J132" i="41" s="1"/>
  <c r="H132" i="41"/>
  <c r="I126" i="83"/>
  <c r="H126" i="83"/>
  <c r="B136" i="30"/>
  <c r="F136" i="30"/>
  <c r="D47" i="90"/>
  <c r="E47" i="90"/>
  <c r="H50" i="62"/>
  <c r="H128" i="82"/>
  <c r="I128" i="82"/>
  <c r="B131" i="46"/>
  <c r="F131" i="46"/>
  <c r="B136" i="27"/>
  <c r="F136" i="27"/>
  <c r="D56" i="32"/>
  <c r="E56" i="32" s="1"/>
  <c r="I130" i="58"/>
  <c r="H130" i="58"/>
  <c r="B128" i="76"/>
  <c r="F128" i="76"/>
  <c r="H133" i="3"/>
  <c r="I133" i="3"/>
  <c r="H130" i="57"/>
  <c r="I130" i="57"/>
  <c r="F126" i="91"/>
  <c r="B126" i="91"/>
  <c r="H126" i="99"/>
  <c r="I126" i="99"/>
  <c r="B129" i="68"/>
  <c r="F129" i="68"/>
  <c r="F131" i="72"/>
  <c r="B131" i="72"/>
  <c r="F128" i="79"/>
  <c r="B128" i="79"/>
  <c r="F133" i="55"/>
  <c r="B133" i="55"/>
  <c r="D46" i="96"/>
  <c r="E46" i="96"/>
  <c r="F132" i="45"/>
  <c r="B132" i="45"/>
  <c r="H130" i="54"/>
  <c r="I130" i="54"/>
  <c r="F130" i="61"/>
  <c r="B130" i="61"/>
  <c r="B127" i="83"/>
  <c r="F127" i="83"/>
  <c r="G50" i="62"/>
  <c r="B137" i="28"/>
  <c r="F137" i="28"/>
  <c r="D50" i="13"/>
  <c r="E50" i="13" s="1"/>
  <c r="F129" i="82"/>
  <c r="B129" i="82"/>
  <c r="I125" i="89"/>
  <c r="H125" i="89"/>
  <c r="B135" i="24"/>
  <c r="F135" i="24"/>
  <c r="H135" i="27"/>
  <c r="I135" i="27"/>
  <c r="D139" i="29"/>
  <c r="G138" i="29"/>
  <c r="E139" i="29"/>
  <c r="B134" i="3"/>
  <c r="F134" i="3"/>
  <c r="B131" i="57"/>
  <c r="F131" i="57"/>
  <c r="F126" i="88"/>
  <c r="B126" i="88"/>
  <c r="I126" i="80"/>
  <c r="H126" i="80"/>
  <c r="H132" i="39"/>
  <c r="I132" i="39"/>
  <c r="F130" i="64"/>
  <c r="B130" i="64"/>
  <c r="H135" i="69"/>
  <c r="I135" i="69"/>
  <c r="J135" i="69" s="1"/>
  <c r="D55" i="22"/>
  <c r="E55" i="22"/>
  <c r="F126" i="98"/>
  <c r="B126" i="98"/>
  <c r="D49" i="75"/>
  <c r="E49" i="75"/>
  <c r="H128" i="68"/>
  <c r="I128" i="68"/>
  <c r="F131" i="53"/>
  <c r="B131" i="53"/>
  <c r="B126" i="92"/>
  <c r="F126" i="92"/>
  <c r="G130" i="63"/>
  <c r="D131" i="63"/>
  <c r="E131" i="63"/>
  <c r="H130" i="72"/>
  <c r="I130" i="72"/>
  <c r="H127" i="79"/>
  <c r="I127" i="79"/>
  <c r="H131" i="45"/>
  <c r="I131" i="45"/>
  <c r="B131" i="54"/>
  <c r="F131" i="54"/>
  <c r="F137" i="20"/>
  <c r="B137" i="20"/>
  <c r="B126" i="90"/>
  <c r="F126" i="90"/>
  <c r="H132" i="74"/>
  <c r="I132" i="74"/>
  <c r="G46" i="90"/>
  <c r="I46" i="90" s="1"/>
  <c r="D52" i="54"/>
  <c r="E52" i="54"/>
  <c r="H136" i="28"/>
  <c r="I136" i="28"/>
  <c r="B126" i="89"/>
  <c r="F126" i="89"/>
  <c r="H134" i="24"/>
  <c r="I134" i="24"/>
  <c r="H129" i="59"/>
  <c r="I129" i="59"/>
  <c r="E137" i="23"/>
  <c r="G136" i="23"/>
  <c r="D137" i="23"/>
  <c r="D55" i="21"/>
  <c r="E55" i="21"/>
  <c r="H125" i="92"/>
  <c r="I125" i="92"/>
  <c r="H134" i="71"/>
  <c r="I134" i="71"/>
  <c r="B129" i="65"/>
  <c r="F129" i="65"/>
  <c r="I125" i="96"/>
  <c r="H125" i="96"/>
  <c r="F130" i="75"/>
  <c r="B130" i="75"/>
  <c r="D132" i="67"/>
  <c r="G131" i="67"/>
  <c r="E132" i="67"/>
  <c r="G54" i="18"/>
  <c r="F126" i="84"/>
  <c r="B126" i="84"/>
  <c r="H45" i="100"/>
  <c r="I45" i="100" s="1"/>
  <c r="I130" i="53"/>
  <c r="H130" i="53"/>
  <c r="D47" i="89"/>
  <c r="E47" i="89"/>
  <c r="B46" i="25"/>
  <c r="F46" i="25"/>
  <c r="H136" i="20"/>
  <c r="I136" i="20"/>
  <c r="B135" i="71"/>
  <c r="F135" i="71"/>
  <c r="I125" i="90"/>
  <c r="H125" i="90"/>
  <c r="B133" i="74"/>
  <c r="F133" i="74"/>
  <c r="J129" i="63"/>
  <c r="G51" i="54"/>
  <c r="I51" i="54" s="1"/>
  <c r="D48" i="88"/>
  <c r="E48" i="88"/>
  <c r="B127" i="80"/>
  <c r="F127" i="80"/>
  <c r="G129" i="66"/>
  <c r="D130" i="66"/>
  <c r="E130" i="66"/>
  <c r="H133" i="22"/>
  <c r="I133" i="22"/>
  <c r="I125" i="86"/>
  <c r="H125" i="86"/>
  <c r="F130" i="59"/>
  <c r="B130" i="59"/>
  <c r="G55" i="32"/>
  <c r="I55" i="32" s="1"/>
  <c r="D57" i="29"/>
  <c r="E57" i="29" s="1"/>
  <c r="D47" i="87"/>
  <c r="E47" i="87"/>
  <c r="H134" i="32"/>
  <c r="I134" i="32"/>
  <c r="J135" i="23"/>
  <c r="G54" i="21"/>
  <c r="I54" i="21" s="1"/>
  <c r="I53" i="43" l="1"/>
  <c r="H49" i="67"/>
  <c r="F46" i="101"/>
  <c r="H46" i="101" s="1"/>
  <c r="B46" i="101"/>
  <c r="J126" i="26"/>
  <c r="I126" i="101"/>
  <c r="H126" i="101"/>
  <c r="B127" i="101"/>
  <c r="F127" i="101"/>
  <c r="G51" i="57"/>
  <c r="I51" i="57" s="1"/>
  <c r="J134" i="32"/>
  <c r="J126" i="100"/>
  <c r="J132" i="74"/>
  <c r="B128" i="13"/>
  <c r="E128" i="13"/>
  <c r="F128" i="13" s="1"/>
  <c r="J130" i="72"/>
  <c r="H127" i="13"/>
  <c r="I127" i="13"/>
  <c r="J126" i="95"/>
  <c r="J127" i="25"/>
  <c r="H47" i="91"/>
  <c r="I47" i="91" s="1"/>
  <c r="J128" i="85"/>
  <c r="J127" i="79"/>
  <c r="I48" i="77"/>
  <c r="J128" i="68"/>
  <c r="G49" i="66"/>
  <c r="I49" i="66" s="1"/>
  <c r="J129" i="64"/>
  <c r="H50" i="63"/>
  <c r="I50" i="63" s="1"/>
  <c r="J130" i="58"/>
  <c r="H51" i="56"/>
  <c r="I51" i="56" s="1"/>
  <c r="J130" i="46"/>
  <c r="J132" i="39"/>
  <c r="J133" i="22"/>
  <c r="J133" i="21"/>
  <c r="J136" i="20"/>
  <c r="J133" i="3"/>
  <c r="G128" i="25"/>
  <c r="D129" i="25"/>
  <c r="H47" i="92"/>
  <c r="I47" i="92" s="1"/>
  <c r="G53" i="73"/>
  <c r="I53" i="73" s="1"/>
  <c r="H48" i="79"/>
  <c r="I48" i="79" s="1"/>
  <c r="H53" i="44"/>
  <c r="I53" i="44" s="1"/>
  <c r="J125" i="92"/>
  <c r="E127" i="87"/>
  <c r="G126" i="87"/>
  <c r="D127" i="87"/>
  <c r="J125" i="89"/>
  <c r="J125" i="98"/>
  <c r="G51" i="59"/>
  <c r="I51" i="59" s="1"/>
  <c r="G127" i="95"/>
  <c r="E128" i="95"/>
  <c r="D128" i="95"/>
  <c r="J134" i="31"/>
  <c r="G55" i="24"/>
  <c r="I55" i="24" s="1"/>
  <c r="E56" i="24"/>
  <c r="D56" i="24"/>
  <c r="D52" i="57"/>
  <c r="E52" i="57"/>
  <c r="H52" i="45"/>
  <c r="I52" i="45" s="1"/>
  <c r="D53" i="45"/>
  <c r="E53" i="45"/>
  <c r="G133" i="44"/>
  <c r="D134" i="44"/>
  <c r="E134" i="44"/>
  <c r="I49" i="67"/>
  <c r="I132" i="42"/>
  <c r="H132" i="42"/>
  <c r="D55" i="20"/>
  <c r="E55" i="20"/>
  <c r="E57" i="27"/>
  <c r="D57" i="27"/>
  <c r="D128" i="26"/>
  <c r="G127" i="26"/>
  <c r="D46" i="95"/>
  <c r="E46" i="95"/>
  <c r="D57" i="69"/>
  <c r="E57" i="69" s="1"/>
  <c r="H51" i="46"/>
  <c r="I51" i="46" s="1"/>
  <c r="E54" i="74"/>
  <c r="D54" i="74"/>
  <c r="B55" i="3"/>
  <c r="F55" i="3"/>
  <c r="G55" i="3" s="1"/>
  <c r="G55" i="34"/>
  <c r="I55" i="34" s="1"/>
  <c r="G55" i="31"/>
  <c r="E56" i="31"/>
  <c r="D56" i="31"/>
  <c r="B127" i="97"/>
  <c r="F127" i="97"/>
  <c r="J131" i="45"/>
  <c r="G51" i="64"/>
  <c r="I51" i="64" s="1"/>
  <c r="F133" i="42"/>
  <c r="B133" i="42"/>
  <c r="D58" i="28"/>
  <c r="E58" i="28" s="1"/>
  <c r="E128" i="33"/>
  <c r="F128" i="33" s="1"/>
  <c r="F49" i="76"/>
  <c r="H49" i="76" s="1"/>
  <c r="B49" i="76"/>
  <c r="G53" i="41"/>
  <c r="D54" i="41"/>
  <c r="E54" i="41"/>
  <c r="D52" i="58"/>
  <c r="E52" i="58"/>
  <c r="G56" i="27"/>
  <c r="I56" i="27" s="1"/>
  <c r="G45" i="95"/>
  <c r="I45" i="95" s="1"/>
  <c r="G56" i="69"/>
  <c r="I56" i="69" s="1"/>
  <c r="J132" i="44"/>
  <c r="E50" i="33"/>
  <c r="F50" i="33" s="1"/>
  <c r="B50" i="33"/>
  <c r="E50" i="65"/>
  <c r="G49" i="65"/>
  <c r="I49" i="65" s="1"/>
  <c r="D50" i="65"/>
  <c r="D48" i="83"/>
  <c r="E48" i="83"/>
  <c r="D48" i="82"/>
  <c r="E48" i="82"/>
  <c r="B52" i="72"/>
  <c r="F52" i="72"/>
  <c r="H52" i="72" s="1"/>
  <c r="B46" i="98"/>
  <c r="F46" i="98"/>
  <c r="H46" i="98" s="1"/>
  <c r="G45" i="99"/>
  <c r="I45" i="99" s="1"/>
  <c r="D46" i="99"/>
  <c r="E46" i="99"/>
  <c r="D50" i="68"/>
  <c r="E50" i="68"/>
  <c r="B133" i="43"/>
  <c r="F133" i="43"/>
  <c r="D52" i="46"/>
  <c r="E52" i="46"/>
  <c r="F48" i="85"/>
  <c r="G48" i="85" s="1"/>
  <c r="B48" i="85"/>
  <c r="H53" i="74"/>
  <c r="D56" i="34"/>
  <c r="E56" i="34" s="1"/>
  <c r="F54" i="42"/>
  <c r="H54" i="42" s="1"/>
  <c r="B54" i="42"/>
  <c r="D48" i="84"/>
  <c r="E48" i="84"/>
  <c r="I49" i="33"/>
  <c r="J125" i="86"/>
  <c r="E48" i="92"/>
  <c r="D48" i="92"/>
  <c r="F48" i="81"/>
  <c r="G48" i="81" s="1"/>
  <c r="B48" i="81"/>
  <c r="H47" i="83"/>
  <c r="I47" i="83" s="1"/>
  <c r="H47" i="82"/>
  <c r="I47" i="82" s="1"/>
  <c r="E50" i="66"/>
  <c r="D50" i="66"/>
  <c r="D50" i="67"/>
  <c r="E50" i="67"/>
  <c r="B46" i="97"/>
  <c r="F46" i="97"/>
  <c r="H46" i="97" s="1"/>
  <c r="H57" i="28"/>
  <c r="I57" i="28" s="1"/>
  <c r="H49" i="68"/>
  <c r="I49" i="68" s="1"/>
  <c r="B56" i="23"/>
  <c r="F56" i="23"/>
  <c r="H56" i="23" s="1"/>
  <c r="I127" i="33"/>
  <c r="H127" i="33"/>
  <c r="G51" i="53"/>
  <c r="I51" i="53" s="1"/>
  <c r="E52" i="53"/>
  <c r="D52" i="53"/>
  <c r="H53" i="41"/>
  <c r="H54" i="20"/>
  <c r="I54" i="20" s="1"/>
  <c r="H51" i="58"/>
  <c r="I51" i="58" s="1"/>
  <c r="E51" i="63"/>
  <c r="D51" i="63"/>
  <c r="I132" i="43"/>
  <c r="H132" i="43"/>
  <c r="E52" i="56"/>
  <c r="D52" i="56"/>
  <c r="H50" i="60"/>
  <c r="I50" i="60" s="1"/>
  <c r="E51" i="60"/>
  <c r="D51" i="60"/>
  <c r="G53" i="74"/>
  <c r="G47" i="84"/>
  <c r="I47" i="84" s="1"/>
  <c r="D54" i="73"/>
  <c r="E54" i="73"/>
  <c r="E49" i="79"/>
  <c r="D49" i="79"/>
  <c r="E54" i="44"/>
  <c r="D54" i="44"/>
  <c r="F49" i="77"/>
  <c r="G49" i="77" s="1"/>
  <c r="B49" i="77"/>
  <c r="H55" i="31"/>
  <c r="H126" i="97"/>
  <c r="I126" i="97"/>
  <c r="G49" i="26"/>
  <c r="D50" i="26"/>
  <c r="H49" i="26"/>
  <c r="D58" i="70"/>
  <c r="E58" i="70" s="1"/>
  <c r="G55" i="19"/>
  <c r="I55" i="19" s="1"/>
  <c r="G57" i="70"/>
  <c r="G54" i="17"/>
  <c r="I54" i="17" s="1"/>
  <c r="G51" i="61"/>
  <c r="I51" i="61" s="1"/>
  <c r="D52" i="61"/>
  <c r="E52" i="61"/>
  <c r="E136" i="31"/>
  <c r="D136" i="31"/>
  <c r="G135" i="31"/>
  <c r="B52" i="55"/>
  <c r="F52" i="55"/>
  <c r="B48" i="86"/>
  <c r="F48" i="86"/>
  <c r="H48" i="86" s="1"/>
  <c r="D56" i="19"/>
  <c r="E56" i="19" s="1"/>
  <c r="D55" i="17"/>
  <c r="E55" i="17" s="1"/>
  <c r="G56" i="71"/>
  <c r="D57" i="71"/>
  <c r="E57" i="71"/>
  <c r="J125" i="91"/>
  <c r="J125" i="88"/>
  <c r="D52" i="59"/>
  <c r="E52" i="59"/>
  <c r="E52" i="64"/>
  <c r="D52" i="64"/>
  <c r="H57" i="70"/>
  <c r="E48" i="91"/>
  <c r="D48" i="91"/>
  <c r="F48" i="80"/>
  <c r="H48" i="80" s="1"/>
  <c r="B48" i="80"/>
  <c r="F54" i="43"/>
  <c r="H54" i="43" s="1"/>
  <c r="B54" i="43"/>
  <c r="H56" i="71"/>
  <c r="J130" i="60"/>
  <c r="J126" i="99"/>
  <c r="J130" i="57"/>
  <c r="J127" i="77"/>
  <c r="J130" i="56"/>
  <c r="H137" i="17"/>
  <c r="I137" i="17"/>
  <c r="J134" i="71"/>
  <c r="F138" i="17"/>
  <c r="B138" i="17"/>
  <c r="J138" i="70"/>
  <c r="J130" i="54"/>
  <c r="J128" i="82"/>
  <c r="J126" i="81"/>
  <c r="G131" i="60"/>
  <c r="D132" i="60"/>
  <c r="E132" i="60"/>
  <c r="G139" i="70"/>
  <c r="D140" i="70"/>
  <c r="E140" i="70"/>
  <c r="G131" i="57"/>
  <c r="D132" i="57"/>
  <c r="E132" i="57"/>
  <c r="G131" i="58"/>
  <c r="D132" i="58"/>
  <c r="E132" i="58"/>
  <c r="G133" i="73"/>
  <c r="D134" i="73"/>
  <c r="E134" i="73"/>
  <c r="F57" i="29"/>
  <c r="B57" i="29"/>
  <c r="D128" i="80"/>
  <c r="G127" i="80"/>
  <c r="E128" i="80"/>
  <c r="I136" i="23"/>
  <c r="H136" i="23"/>
  <c r="J134" i="24"/>
  <c r="G130" i="64"/>
  <c r="D131" i="64"/>
  <c r="E131" i="64"/>
  <c r="J135" i="27"/>
  <c r="D132" i="72"/>
  <c r="G131" i="72"/>
  <c r="E132" i="72"/>
  <c r="D127" i="91"/>
  <c r="G126" i="91"/>
  <c r="E127" i="91"/>
  <c r="B54" i="39"/>
  <c r="F54" i="39"/>
  <c r="H54" i="39" s="1"/>
  <c r="B57" i="30"/>
  <c r="F57" i="30"/>
  <c r="H57" i="30" s="1"/>
  <c r="J132" i="73"/>
  <c r="G133" i="39"/>
  <c r="D134" i="39"/>
  <c r="E134" i="39"/>
  <c r="B135" i="34"/>
  <c r="F135" i="34"/>
  <c r="F130" i="78"/>
  <c r="B130" i="78"/>
  <c r="D47" i="25"/>
  <c r="E47" i="25" s="1"/>
  <c r="G126" i="92"/>
  <c r="E127" i="92"/>
  <c r="D127" i="92"/>
  <c r="D130" i="82"/>
  <c r="G129" i="82"/>
  <c r="E130" i="82"/>
  <c r="D129" i="76"/>
  <c r="G128" i="76"/>
  <c r="E129" i="76"/>
  <c r="J130" i="53"/>
  <c r="G131" i="53"/>
  <c r="D132" i="53"/>
  <c r="E132" i="53"/>
  <c r="D136" i="24"/>
  <c r="G135" i="24"/>
  <c r="E136" i="24"/>
  <c r="D131" i="61"/>
  <c r="G130" i="61"/>
  <c r="E131" i="61"/>
  <c r="G136" i="27"/>
  <c r="D137" i="27"/>
  <c r="E137" i="27"/>
  <c r="B135" i="19"/>
  <c r="F135" i="19"/>
  <c r="F49" i="78"/>
  <c r="G49" i="78" s="1"/>
  <c r="B49" i="78"/>
  <c r="I54" i="18"/>
  <c r="J128" i="65"/>
  <c r="G134" i="18"/>
  <c r="D135" i="18"/>
  <c r="E135" i="18"/>
  <c r="H129" i="78"/>
  <c r="I129" i="78"/>
  <c r="G126" i="86"/>
  <c r="D127" i="86"/>
  <c r="E127" i="86"/>
  <c r="I129" i="66"/>
  <c r="H129" i="66"/>
  <c r="B46" i="96"/>
  <c r="F46" i="96"/>
  <c r="H46" i="96" s="1"/>
  <c r="G129" i="85"/>
  <c r="D130" i="85"/>
  <c r="E130" i="85"/>
  <c r="G126" i="96"/>
  <c r="D127" i="96"/>
  <c r="E127" i="96"/>
  <c r="G131" i="56"/>
  <c r="D132" i="56"/>
  <c r="E132" i="56"/>
  <c r="H134" i="34"/>
  <c r="I134" i="34"/>
  <c r="B47" i="89"/>
  <c r="F47" i="89"/>
  <c r="H47" i="89" s="1"/>
  <c r="B48" i="88"/>
  <c r="F48" i="88"/>
  <c r="H48" i="88" s="1"/>
  <c r="J125" i="90"/>
  <c r="G126" i="84"/>
  <c r="D127" i="84"/>
  <c r="E127" i="84"/>
  <c r="J125" i="96"/>
  <c r="F52" i="54"/>
  <c r="H52" i="54" s="1"/>
  <c r="B52" i="54"/>
  <c r="D135" i="3"/>
  <c r="G134" i="3"/>
  <c r="E135" i="3"/>
  <c r="D138" i="28"/>
  <c r="G137" i="28"/>
  <c r="E138" i="28"/>
  <c r="D134" i="55"/>
  <c r="G133" i="55"/>
  <c r="E134" i="55"/>
  <c r="G136" i="30"/>
  <c r="D137" i="30"/>
  <c r="E137" i="30"/>
  <c r="J129" i="61"/>
  <c r="D134" i="41"/>
  <c r="G133" i="41"/>
  <c r="E134" i="41"/>
  <c r="F51" i="62"/>
  <c r="H51" i="62" s="1"/>
  <c r="B51" i="62"/>
  <c r="J133" i="18"/>
  <c r="D135" i="21"/>
  <c r="G134" i="21"/>
  <c r="E135" i="21"/>
  <c r="F137" i="23"/>
  <c r="B137" i="23"/>
  <c r="F47" i="90"/>
  <c r="H47" i="90" s="1"/>
  <c r="B47" i="90"/>
  <c r="D127" i="89"/>
  <c r="G126" i="89"/>
  <c r="E127" i="89"/>
  <c r="E138" i="20"/>
  <c r="D138" i="20"/>
  <c r="G137" i="20"/>
  <c r="F55" i="22"/>
  <c r="H55" i="22" s="1"/>
  <c r="B55" i="22"/>
  <c r="J126" i="80"/>
  <c r="H138" i="29"/>
  <c r="I138" i="29"/>
  <c r="D128" i="83"/>
  <c r="G127" i="83"/>
  <c r="E128" i="83"/>
  <c r="D132" i="46"/>
  <c r="G131" i="46"/>
  <c r="E132" i="46"/>
  <c r="J131" i="62"/>
  <c r="J127" i="76"/>
  <c r="J135" i="30"/>
  <c r="E128" i="100"/>
  <c r="D128" i="100"/>
  <c r="G127" i="100"/>
  <c r="G135" i="32"/>
  <c r="D136" i="32"/>
  <c r="E136" i="32"/>
  <c r="D135" i="22"/>
  <c r="G134" i="22"/>
  <c r="E135" i="22"/>
  <c r="B132" i="67"/>
  <c r="F132" i="67"/>
  <c r="G126" i="90"/>
  <c r="D127" i="90"/>
  <c r="E127" i="90"/>
  <c r="G135" i="71"/>
  <c r="D136" i="71"/>
  <c r="E136" i="71"/>
  <c r="G130" i="75"/>
  <c r="E131" i="75"/>
  <c r="D131" i="75"/>
  <c r="G129" i="68"/>
  <c r="D130" i="68"/>
  <c r="E130" i="68"/>
  <c r="H134" i="19"/>
  <c r="I134" i="19"/>
  <c r="B47" i="87"/>
  <c r="F47" i="87"/>
  <c r="H47" i="87" s="1"/>
  <c r="D131" i="59"/>
  <c r="G130" i="59"/>
  <c r="E131" i="59"/>
  <c r="H46" i="25"/>
  <c r="D130" i="65"/>
  <c r="G129" i="65"/>
  <c r="E130" i="65"/>
  <c r="G131" i="54"/>
  <c r="D132" i="54"/>
  <c r="E132" i="54"/>
  <c r="B131" i="63"/>
  <c r="F131" i="63"/>
  <c r="B139" i="29"/>
  <c r="F139" i="29"/>
  <c r="G128" i="79"/>
  <c r="D129" i="79"/>
  <c r="E129" i="79"/>
  <c r="I50" i="62"/>
  <c r="G128" i="77"/>
  <c r="D129" i="77"/>
  <c r="E129" i="77"/>
  <c r="F46" i="100"/>
  <c r="G46" i="100" s="1"/>
  <c r="B46" i="100"/>
  <c r="F50" i="13"/>
  <c r="G50" i="13" s="1"/>
  <c r="B50" i="13"/>
  <c r="F56" i="32"/>
  <c r="B56" i="32"/>
  <c r="F130" i="66"/>
  <c r="B130" i="66"/>
  <c r="G133" i="74"/>
  <c r="D134" i="74"/>
  <c r="E134" i="74"/>
  <c r="G46" i="25"/>
  <c r="I131" i="67"/>
  <c r="H131" i="67"/>
  <c r="F55" i="21"/>
  <c r="G55" i="21" s="1"/>
  <c r="B55" i="21"/>
  <c r="J129" i="59"/>
  <c r="J136" i="28"/>
  <c r="H130" i="63"/>
  <c r="I130" i="63"/>
  <c r="B49" i="75"/>
  <c r="F49" i="75"/>
  <c r="H49" i="75" s="1"/>
  <c r="D127" i="98"/>
  <c r="G126" i="98"/>
  <c r="E127" i="98"/>
  <c r="G126" i="88"/>
  <c r="D127" i="88"/>
  <c r="E127" i="88"/>
  <c r="D133" i="45"/>
  <c r="G132" i="45"/>
  <c r="E133" i="45"/>
  <c r="J126" i="83"/>
  <c r="G136" i="69"/>
  <c r="D137" i="69"/>
  <c r="E137" i="69"/>
  <c r="J132" i="55"/>
  <c r="D133" i="62"/>
  <c r="G132" i="62"/>
  <c r="E133" i="62"/>
  <c r="J125" i="84"/>
  <c r="G127" i="99"/>
  <c r="D128" i="99"/>
  <c r="E128" i="99"/>
  <c r="G127" i="81"/>
  <c r="D128" i="81"/>
  <c r="E128" i="81"/>
  <c r="F55" i="18"/>
  <c r="H55" i="18" s="1"/>
  <c r="B55" i="18"/>
  <c r="J129" i="75"/>
  <c r="G54" i="42" l="1"/>
  <c r="I53" i="41"/>
  <c r="G46" i="101"/>
  <c r="I46" i="101" s="1"/>
  <c r="D47" i="101"/>
  <c r="E47" i="101"/>
  <c r="J126" i="101"/>
  <c r="I55" i="31"/>
  <c r="J127" i="13"/>
  <c r="D128" i="101"/>
  <c r="G127" i="101"/>
  <c r="E128" i="101"/>
  <c r="G128" i="13"/>
  <c r="D129" i="13"/>
  <c r="H55" i="3"/>
  <c r="J127" i="33"/>
  <c r="H46" i="100"/>
  <c r="I46" i="100" s="1"/>
  <c r="G46" i="97"/>
  <c r="I46" i="97" s="1"/>
  <c r="I53" i="74"/>
  <c r="J129" i="66"/>
  <c r="J130" i="63"/>
  <c r="J132" i="43"/>
  <c r="J134" i="19"/>
  <c r="H50" i="13"/>
  <c r="G46" i="98"/>
  <c r="I46" i="98" s="1"/>
  <c r="H127" i="95"/>
  <c r="I127" i="95"/>
  <c r="F127" i="87"/>
  <c r="B127" i="87"/>
  <c r="I46" i="25"/>
  <c r="G47" i="90"/>
  <c r="I47" i="90" s="1"/>
  <c r="I57" i="70"/>
  <c r="H49" i="77"/>
  <c r="I49" i="77" s="1"/>
  <c r="G56" i="23"/>
  <c r="I56" i="23" s="1"/>
  <c r="H126" i="87"/>
  <c r="I126" i="87"/>
  <c r="J126" i="87" s="1"/>
  <c r="E129" i="25"/>
  <c r="F129" i="25" s="1"/>
  <c r="B129" i="25"/>
  <c r="I55" i="3"/>
  <c r="B128" i="95"/>
  <c r="F128" i="95"/>
  <c r="I128" i="25"/>
  <c r="H128" i="25"/>
  <c r="G54" i="43"/>
  <c r="I54" i="43" s="1"/>
  <c r="G48" i="86"/>
  <c r="I48" i="86" s="1"/>
  <c r="J126" i="97"/>
  <c r="B54" i="73"/>
  <c r="F54" i="73"/>
  <c r="D47" i="97"/>
  <c r="E47" i="97"/>
  <c r="F50" i="66"/>
  <c r="G50" i="66" s="1"/>
  <c r="B50" i="66"/>
  <c r="F48" i="84"/>
  <c r="H48" i="84" s="1"/>
  <c r="B48" i="84"/>
  <c r="E55" i="42"/>
  <c r="D55" i="42"/>
  <c r="E47" i="98"/>
  <c r="D47" i="98"/>
  <c r="G49" i="76"/>
  <c r="I49" i="76" s="1"/>
  <c r="B57" i="27"/>
  <c r="F57" i="27"/>
  <c r="G57" i="27" s="1"/>
  <c r="B134" i="44"/>
  <c r="F134" i="44"/>
  <c r="G48" i="80"/>
  <c r="I48" i="80" s="1"/>
  <c r="B49" i="79"/>
  <c r="F49" i="79"/>
  <c r="F48" i="92"/>
  <c r="B48" i="92"/>
  <c r="B56" i="34"/>
  <c r="F56" i="34"/>
  <c r="G56" i="34" s="1"/>
  <c r="F52" i="46"/>
  <c r="B52" i="46"/>
  <c r="F46" i="99"/>
  <c r="G46" i="99" s="1"/>
  <c r="B46" i="99"/>
  <c r="B48" i="83"/>
  <c r="F48" i="83"/>
  <c r="G48" i="83" s="1"/>
  <c r="F52" i="58"/>
  <c r="G52" i="58" s="1"/>
  <c r="B52" i="58"/>
  <c r="D129" i="33"/>
  <c r="G128" i="33"/>
  <c r="E134" i="42"/>
  <c r="D134" i="42"/>
  <c r="G133" i="42"/>
  <c r="E128" i="97"/>
  <c r="D128" i="97"/>
  <c r="G127" i="97"/>
  <c r="D56" i="3"/>
  <c r="E56" i="3" s="1"/>
  <c r="F46" i="95"/>
  <c r="G46" i="95" s="1"/>
  <c r="B46" i="95"/>
  <c r="J132" i="42"/>
  <c r="I133" i="44"/>
  <c r="H133" i="44"/>
  <c r="G48" i="88"/>
  <c r="I48" i="88" s="1"/>
  <c r="D50" i="77"/>
  <c r="E50" i="77"/>
  <c r="F52" i="56"/>
  <c r="G52" i="56" s="1"/>
  <c r="B52" i="56"/>
  <c r="B51" i="63"/>
  <c r="F51" i="63"/>
  <c r="G51" i="63" s="1"/>
  <c r="D57" i="23"/>
  <c r="E57" i="23" s="1"/>
  <c r="H48" i="81"/>
  <c r="I48" i="81" s="1"/>
  <c r="D49" i="81"/>
  <c r="E49" i="81"/>
  <c r="I54" i="42"/>
  <c r="H48" i="85"/>
  <c r="I48" i="85" s="1"/>
  <c r="D49" i="85"/>
  <c r="E49" i="85"/>
  <c r="D134" i="43"/>
  <c r="G133" i="43"/>
  <c r="E134" i="43"/>
  <c r="B50" i="65"/>
  <c r="F50" i="65"/>
  <c r="G50" i="65" s="1"/>
  <c r="H50" i="33"/>
  <c r="G50" i="33"/>
  <c r="D51" i="33"/>
  <c r="F58" i="28"/>
  <c r="G58" i="28" s="1"/>
  <c r="B58" i="28"/>
  <c r="F57" i="69"/>
  <c r="H57" i="69" s="1"/>
  <c r="B57" i="69"/>
  <c r="H127" i="26"/>
  <c r="I127" i="26"/>
  <c r="B52" i="57"/>
  <c r="F52" i="57"/>
  <c r="H52" i="57" s="1"/>
  <c r="B54" i="44"/>
  <c r="F54" i="44"/>
  <c r="H54" i="44" s="1"/>
  <c r="B51" i="60"/>
  <c r="F51" i="60"/>
  <c r="G51" i="60" s="1"/>
  <c r="F52" i="53"/>
  <c r="B52" i="53"/>
  <c r="F50" i="67"/>
  <c r="G50" i="67" s="1"/>
  <c r="B50" i="67"/>
  <c r="B50" i="68"/>
  <c r="F50" i="68"/>
  <c r="H50" i="68" s="1"/>
  <c r="G52" i="72"/>
  <c r="I52" i="72" s="1"/>
  <c r="D53" i="72"/>
  <c r="E53" i="72"/>
  <c r="F48" i="82"/>
  <c r="B48" i="82"/>
  <c r="B54" i="41"/>
  <c r="F54" i="41"/>
  <c r="G54" i="41" s="1"/>
  <c r="D50" i="76"/>
  <c r="E50" i="76"/>
  <c r="B56" i="31"/>
  <c r="F56" i="31"/>
  <c r="H56" i="31" s="1"/>
  <c r="F54" i="74"/>
  <c r="G54" i="74" s="1"/>
  <c r="B54" i="74"/>
  <c r="E128" i="26"/>
  <c r="F128" i="26" s="1"/>
  <c r="B128" i="26"/>
  <c r="F55" i="20"/>
  <c r="B55" i="20"/>
  <c r="B53" i="45"/>
  <c r="F53" i="45"/>
  <c r="F56" i="24"/>
  <c r="B56" i="24"/>
  <c r="B56" i="19"/>
  <c r="F56" i="19"/>
  <c r="H56" i="19" s="1"/>
  <c r="E53" i="55"/>
  <c r="D53" i="55"/>
  <c r="H49" i="78"/>
  <c r="I49" i="78" s="1"/>
  <c r="B58" i="70"/>
  <c r="F58" i="70"/>
  <c r="D59" i="70" s="1"/>
  <c r="B50" i="26"/>
  <c r="H55" i="21"/>
  <c r="I55" i="21" s="1"/>
  <c r="I56" i="71"/>
  <c r="D55" i="43"/>
  <c r="E55" i="43"/>
  <c r="B52" i="64"/>
  <c r="F52" i="64"/>
  <c r="G52" i="64" s="1"/>
  <c r="D49" i="86"/>
  <c r="E49" i="86"/>
  <c r="G52" i="55"/>
  <c r="I135" i="31"/>
  <c r="H135" i="31"/>
  <c r="B52" i="61"/>
  <c r="F52" i="61"/>
  <c r="G52" i="61" s="1"/>
  <c r="C64" i="17"/>
  <c r="B55" i="17"/>
  <c r="F55" i="17"/>
  <c r="E49" i="80"/>
  <c r="D49" i="80"/>
  <c r="B48" i="91"/>
  <c r="F48" i="91"/>
  <c r="B52" i="59"/>
  <c r="F52" i="59"/>
  <c r="G52" i="59" s="1"/>
  <c r="B57" i="71"/>
  <c r="F57" i="71"/>
  <c r="H57" i="71" s="1"/>
  <c r="H52" i="55"/>
  <c r="I52" i="55" s="1"/>
  <c r="F136" i="31"/>
  <c r="B136" i="31"/>
  <c r="I49" i="26"/>
  <c r="E50" i="26"/>
  <c r="F50" i="26" s="1"/>
  <c r="J134" i="34"/>
  <c r="F132" i="60"/>
  <c r="B132" i="60"/>
  <c r="D139" i="17"/>
  <c r="E139" i="17"/>
  <c r="G138" i="17"/>
  <c r="H131" i="60"/>
  <c r="I131" i="60"/>
  <c r="J136" i="23"/>
  <c r="B140" i="70"/>
  <c r="F140" i="70"/>
  <c r="J137" i="17"/>
  <c r="J129" i="78"/>
  <c r="H139" i="70"/>
  <c r="I139" i="70"/>
  <c r="J139" i="70" s="1"/>
  <c r="I126" i="88"/>
  <c r="H126" i="88"/>
  <c r="B130" i="65"/>
  <c r="F130" i="65"/>
  <c r="H127" i="100"/>
  <c r="I127" i="100"/>
  <c r="F134" i="39"/>
  <c r="B134" i="39"/>
  <c r="F127" i="91"/>
  <c r="B127" i="91"/>
  <c r="H131" i="72"/>
  <c r="I131" i="72"/>
  <c r="D58" i="29"/>
  <c r="E58" i="29" s="1"/>
  <c r="F134" i="73"/>
  <c r="B134" i="73"/>
  <c r="H127" i="99"/>
  <c r="I127" i="99"/>
  <c r="B133" i="45"/>
  <c r="F133" i="45"/>
  <c r="I50" i="13"/>
  <c r="I131" i="54"/>
  <c r="H131" i="54"/>
  <c r="F131" i="75"/>
  <c r="B131" i="75"/>
  <c r="H126" i="90"/>
  <c r="I126" i="90"/>
  <c r="H134" i="22"/>
  <c r="I134" i="22"/>
  <c r="F128" i="100"/>
  <c r="B128" i="100"/>
  <c r="B132" i="46"/>
  <c r="F132" i="46"/>
  <c r="F127" i="84"/>
  <c r="B127" i="84"/>
  <c r="I126" i="96"/>
  <c r="H126" i="96"/>
  <c r="D47" i="96"/>
  <c r="E47" i="96"/>
  <c r="H126" i="86"/>
  <c r="I126" i="86"/>
  <c r="H129" i="82"/>
  <c r="I129" i="82"/>
  <c r="B47" i="25"/>
  <c r="F47" i="25"/>
  <c r="G47" i="25" s="1"/>
  <c r="H133" i="39"/>
  <c r="I133" i="39"/>
  <c r="D55" i="39"/>
  <c r="E55" i="39"/>
  <c r="F132" i="72"/>
  <c r="B132" i="72"/>
  <c r="H133" i="73"/>
  <c r="I133" i="73"/>
  <c r="B132" i="57"/>
  <c r="F132" i="57"/>
  <c r="H132" i="45"/>
  <c r="I132" i="45"/>
  <c r="I129" i="68"/>
  <c r="H129" i="68"/>
  <c r="F130" i="82"/>
  <c r="B130" i="82"/>
  <c r="F132" i="58"/>
  <c r="B132" i="58"/>
  <c r="F127" i="98"/>
  <c r="B127" i="98"/>
  <c r="J131" i="67"/>
  <c r="I133" i="74"/>
  <c r="H133" i="74"/>
  <c r="H130" i="75"/>
  <c r="I130" i="75"/>
  <c r="F127" i="89"/>
  <c r="B127" i="89"/>
  <c r="I133" i="55"/>
  <c r="H133" i="55"/>
  <c r="B138" i="28"/>
  <c r="F138" i="28"/>
  <c r="F130" i="85"/>
  <c r="B130" i="85"/>
  <c r="F131" i="61"/>
  <c r="B131" i="61"/>
  <c r="F127" i="92"/>
  <c r="B127" i="92"/>
  <c r="G54" i="39"/>
  <c r="I54" i="39" s="1"/>
  <c r="I127" i="80"/>
  <c r="H127" i="80"/>
  <c r="H131" i="58"/>
  <c r="I131" i="58"/>
  <c r="B127" i="90"/>
  <c r="F127" i="90"/>
  <c r="F134" i="74"/>
  <c r="B134" i="74"/>
  <c r="F135" i="22"/>
  <c r="B135" i="22"/>
  <c r="I126" i="89"/>
  <c r="H126" i="89"/>
  <c r="F128" i="81"/>
  <c r="B128" i="81"/>
  <c r="G49" i="75"/>
  <c r="I49" i="75" s="1"/>
  <c r="D51" i="13"/>
  <c r="E51" i="13" s="1"/>
  <c r="F129" i="77"/>
  <c r="B129" i="77"/>
  <c r="H130" i="59"/>
  <c r="I130" i="59"/>
  <c r="F136" i="32"/>
  <c r="B136" i="32"/>
  <c r="D56" i="22"/>
  <c r="E56" i="22" s="1"/>
  <c r="D52" i="62"/>
  <c r="E52" i="62"/>
  <c r="F137" i="30"/>
  <c r="B137" i="30"/>
  <c r="F134" i="55"/>
  <c r="B134" i="55"/>
  <c r="D48" i="89"/>
  <c r="E48" i="89"/>
  <c r="H129" i="85"/>
  <c r="I129" i="85"/>
  <c r="D131" i="78"/>
  <c r="G130" i="78"/>
  <c r="E131" i="78"/>
  <c r="D58" i="30"/>
  <c r="E58" i="30" s="1"/>
  <c r="B131" i="64"/>
  <c r="F131" i="64"/>
  <c r="B128" i="80"/>
  <c r="F128" i="80"/>
  <c r="D57" i="32"/>
  <c r="E57" i="32"/>
  <c r="F127" i="86"/>
  <c r="B127" i="86"/>
  <c r="G139" i="29"/>
  <c r="D140" i="29"/>
  <c r="E140" i="29"/>
  <c r="D53" i="54"/>
  <c r="E53" i="54"/>
  <c r="I131" i="57"/>
  <c r="H131" i="57"/>
  <c r="G55" i="18"/>
  <c r="I55" i="18" s="1"/>
  <c r="I136" i="69"/>
  <c r="H136" i="69"/>
  <c r="H127" i="81"/>
  <c r="I127" i="81"/>
  <c r="D131" i="66"/>
  <c r="G130" i="66"/>
  <c r="E131" i="66"/>
  <c r="G56" i="32"/>
  <c r="H128" i="77"/>
  <c r="I128" i="77"/>
  <c r="D132" i="63"/>
  <c r="E132" i="63"/>
  <c r="G131" i="63"/>
  <c r="B131" i="59"/>
  <c r="F131" i="59"/>
  <c r="B136" i="71"/>
  <c r="F136" i="71"/>
  <c r="H135" i="32"/>
  <c r="I135" i="32"/>
  <c r="J135" i="32" s="1"/>
  <c r="I127" i="83"/>
  <c r="H127" i="83"/>
  <c r="G55" i="22"/>
  <c r="I55" i="22" s="1"/>
  <c r="D48" i="90"/>
  <c r="E48" i="90"/>
  <c r="G51" i="62"/>
  <c r="I51" i="62" s="1"/>
  <c r="H136" i="30"/>
  <c r="I136" i="30"/>
  <c r="H134" i="3"/>
  <c r="I134" i="3"/>
  <c r="G47" i="89"/>
  <c r="I47" i="89" s="1"/>
  <c r="F132" i="56"/>
  <c r="B132" i="56"/>
  <c r="F135" i="18"/>
  <c r="B135" i="18"/>
  <c r="G135" i="19"/>
  <c r="D136" i="19"/>
  <c r="E136" i="19"/>
  <c r="H135" i="24"/>
  <c r="I135" i="24"/>
  <c r="B132" i="53"/>
  <c r="F132" i="53"/>
  <c r="I126" i="92"/>
  <c r="H126" i="92"/>
  <c r="G135" i="34"/>
  <c r="D136" i="34"/>
  <c r="E136" i="34"/>
  <c r="H130" i="64"/>
  <c r="I130" i="64"/>
  <c r="J130" i="64" s="1"/>
  <c r="H57" i="29"/>
  <c r="F127" i="96"/>
  <c r="B127" i="96"/>
  <c r="B137" i="69"/>
  <c r="F137" i="69"/>
  <c r="H126" i="98"/>
  <c r="I126" i="98"/>
  <c r="H137" i="28"/>
  <c r="I137" i="28"/>
  <c r="D49" i="88"/>
  <c r="E49" i="88"/>
  <c r="E56" i="18"/>
  <c r="D56" i="18"/>
  <c r="D50" i="75"/>
  <c r="E50" i="75"/>
  <c r="F129" i="79"/>
  <c r="B129" i="79"/>
  <c r="D48" i="87"/>
  <c r="E48" i="87"/>
  <c r="H135" i="71"/>
  <c r="I135" i="71"/>
  <c r="B128" i="83"/>
  <c r="F128" i="83"/>
  <c r="I137" i="20"/>
  <c r="H137" i="20"/>
  <c r="I134" i="21"/>
  <c r="H134" i="21"/>
  <c r="F135" i="3"/>
  <c r="B135" i="3"/>
  <c r="H131" i="56"/>
  <c r="I131" i="56"/>
  <c r="I134" i="18"/>
  <c r="H134" i="18"/>
  <c r="B137" i="27"/>
  <c r="F137" i="27"/>
  <c r="B136" i="24"/>
  <c r="F136" i="24"/>
  <c r="H131" i="53"/>
  <c r="I131" i="53"/>
  <c r="H128" i="76"/>
  <c r="I128" i="76"/>
  <c r="G57" i="30"/>
  <c r="I57" i="30" s="1"/>
  <c r="F128" i="99"/>
  <c r="B128" i="99"/>
  <c r="B132" i="54"/>
  <c r="F132" i="54"/>
  <c r="H131" i="46"/>
  <c r="I131" i="46"/>
  <c r="B134" i="41"/>
  <c r="F134" i="41"/>
  <c r="E133" i="67"/>
  <c r="D133" i="67"/>
  <c r="G132" i="67"/>
  <c r="H126" i="84"/>
  <c r="I126" i="84"/>
  <c r="H130" i="61"/>
  <c r="I130" i="61"/>
  <c r="I132" i="62"/>
  <c r="H132" i="62"/>
  <c r="B133" i="62"/>
  <c r="F133" i="62"/>
  <c r="B127" i="88"/>
  <c r="F127" i="88"/>
  <c r="E56" i="21"/>
  <c r="D56" i="21"/>
  <c r="H56" i="32"/>
  <c r="E47" i="100"/>
  <c r="D47" i="100"/>
  <c r="H128" i="79"/>
  <c r="I128" i="79"/>
  <c r="H129" i="65"/>
  <c r="I129" i="65"/>
  <c r="G47" i="87"/>
  <c r="I47" i="87" s="1"/>
  <c r="B130" i="68"/>
  <c r="F130" i="68"/>
  <c r="J138" i="29"/>
  <c r="B138" i="20"/>
  <c r="F138" i="20"/>
  <c r="G137" i="23"/>
  <c r="E138" i="23"/>
  <c r="D138" i="23"/>
  <c r="F135" i="21"/>
  <c r="B135" i="21"/>
  <c r="I133" i="41"/>
  <c r="H133" i="41"/>
  <c r="G52" i="54"/>
  <c r="I52" i="54" s="1"/>
  <c r="G46" i="96"/>
  <c r="I46" i="96" s="1"/>
  <c r="D50" i="78"/>
  <c r="E50" i="78"/>
  <c r="H136" i="27"/>
  <c r="I136" i="27"/>
  <c r="B129" i="76"/>
  <c r="F129" i="76"/>
  <c r="H126" i="91"/>
  <c r="I126" i="91"/>
  <c r="G57" i="29"/>
  <c r="H52" i="56" l="1"/>
  <c r="F47" i="101"/>
  <c r="H47" i="101" s="1"/>
  <c r="B47" i="101"/>
  <c r="G47" i="101"/>
  <c r="H58" i="28"/>
  <c r="I56" i="32"/>
  <c r="F128" i="101"/>
  <c r="B128" i="101"/>
  <c r="H127" i="101"/>
  <c r="I127" i="101"/>
  <c r="J127" i="80"/>
  <c r="J137" i="28"/>
  <c r="J131" i="72"/>
  <c r="E129" i="13"/>
  <c r="F129" i="13" s="1"/>
  <c r="B129" i="13"/>
  <c r="J135" i="31"/>
  <c r="I128" i="13"/>
  <c r="H128" i="13"/>
  <c r="J128" i="77"/>
  <c r="J132" i="62"/>
  <c r="J131" i="57"/>
  <c r="J133" i="55"/>
  <c r="H54" i="41"/>
  <c r="J133" i="39"/>
  <c r="I58" i="28"/>
  <c r="G129" i="25"/>
  <c r="D130" i="25"/>
  <c r="G58" i="70"/>
  <c r="G52" i="57"/>
  <c r="I52" i="57" s="1"/>
  <c r="J127" i="26"/>
  <c r="G128" i="95"/>
  <c r="D129" i="95"/>
  <c r="E129" i="95"/>
  <c r="G56" i="19"/>
  <c r="I56" i="19" s="1"/>
  <c r="G50" i="68"/>
  <c r="I50" i="68" s="1"/>
  <c r="I50" i="33"/>
  <c r="H57" i="27"/>
  <c r="I57" i="27" s="1"/>
  <c r="G48" i="84"/>
  <c r="I48" i="84" s="1"/>
  <c r="H50" i="66"/>
  <c r="G127" i="87"/>
  <c r="E128" i="87"/>
  <c r="D128" i="87"/>
  <c r="J128" i="25"/>
  <c r="J127" i="95"/>
  <c r="D57" i="24"/>
  <c r="E57" i="24"/>
  <c r="G53" i="45"/>
  <c r="E54" i="45"/>
  <c r="D54" i="45"/>
  <c r="G55" i="20"/>
  <c r="D56" i="20"/>
  <c r="E56" i="20"/>
  <c r="B50" i="76"/>
  <c r="F50" i="76"/>
  <c r="G50" i="76" s="1"/>
  <c r="I54" i="41"/>
  <c r="D49" i="82"/>
  <c r="E49" i="82"/>
  <c r="E51" i="33"/>
  <c r="F51" i="33" s="1"/>
  <c r="B51" i="33"/>
  <c r="B134" i="43"/>
  <c r="F134" i="43"/>
  <c r="B56" i="3"/>
  <c r="F56" i="3"/>
  <c r="I133" i="42"/>
  <c r="H133" i="42"/>
  <c r="E129" i="33"/>
  <c r="F129" i="33" s="1"/>
  <c r="B129" i="33"/>
  <c r="G52" i="46"/>
  <c r="D53" i="46"/>
  <c r="E53" i="46"/>
  <c r="D49" i="92"/>
  <c r="E49" i="92"/>
  <c r="E50" i="79"/>
  <c r="D50" i="79"/>
  <c r="F55" i="42"/>
  <c r="G55" i="42" s="1"/>
  <c r="B55" i="42"/>
  <c r="D55" i="73"/>
  <c r="E55" i="73"/>
  <c r="G56" i="24"/>
  <c r="D57" i="31"/>
  <c r="E57" i="31" s="1"/>
  <c r="H48" i="82"/>
  <c r="H52" i="53"/>
  <c r="D53" i="53"/>
  <c r="E53" i="53"/>
  <c r="B57" i="23"/>
  <c r="F57" i="23"/>
  <c r="D53" i="56"/>
  <c r="E53" i="56"/>
  <c r="I127" i="97"/>
  <c r="H127" i="97"/>
  <c r="F134" i="42"/>
  <c r="B134" i="42"/>
  <c r="E49" i="83"/>
  <c r="D49" i="83"/>
  <c r="H52" i="46"/>
  <c r="H48" i="92"/>
  <c r="D49" i="84"/>
  <c r="E49" i="84"/>
  <c r="E51" i="66"/>
  <c r="D51" i="66"/>
  <c r="H54" i="73"/>
  <c r="H56" i="24"/>
  <c r="H55" i="20"/>
  <c r="I55" i="20" s="1"/>
  <c r="G128" i="26"/>
  <c r="D129" i="26"/>
  <c r="E55" i="74"/>
  <c r="D55" i="74"/>
  <c r="E55" i="41"/>
  <c r="D55" i="41"/>
  <c r="G48" i="82"/>
  <c r="F53" i="72"/>
  <c r="H53" i="72" s="1"/>
  <c r="B53" i="72"/>
  <c r="E51" i="68"/>
  <c r="D51" i="68"/>
  <c r="H50" i="67"/>
  <c r="I50" i="67" s="1"/>
  <c r="D51" i="67"/>
  <c r="E51" i="67"/>
  <c r="G54" i="44"/>
  <c r="I54" i="44" s="1"/>
  <c r="E55" i="44"/>
  <c r="D55" i="44"/>
  <c r="D58" i="69"/>
  <c r="E58" i="69"/>
  <c r="B49" i="85"/>
  <c r="F49" i="85"/>
  <c r="H49" i="85" s="1"/>
  <c r="B49" i="81"/>
  <c r="F49" i="81"/>
  <c r="H49" i="81" s="1"/>
  <c r="E52" i="63"/>
  <c r="D52" i="63"/>
  <c r="I52" i="56"/>
  <c r="J133" i="44"/>
  <c r="H46" i="95"/>
  <c r="I46" i="95" s="1"/>
  <c r="D47" i="95"/>
  <c r="E47" i="95"/>
  <c r="F128" i="97"/>
  <c r="B128" i="97"/>
  <c r="H46" i="99"/>
  <c r="I46" i="99" s="1"/>
  <c r="E47" i="99"/>
  <c r="D47" i="99"/>
  <c r="G48" i="92"/>
  <c r="G49" i="79"/>
  <c r="F47" i="98"/>
  <c r="B47" i="98"/>
  <c r="I50" i="66"/>
  <c r="G54" i="73"/>
  <c r="J126" i="89"/>
  <c r="J127" i="99"/>
  <c r="H53" i="45"/>
  <c r="H54" i="74"/>
  <c r="I54" i="74" s="1"/>
  <c r="G56" i="31"/>
  <c r="I56" i="31" s="1"/>
  <c r="G52" i="53"/>
  <c r="H51" i="60"/>
  <c r="I51" i="60" s="1"/>
  <c r="E52" i="60"/>
  <c r="D52" i="60"/>
  <c r="E53" i="57"/>
  <c r="D53" i="57"/>
  <c r="G57" i="69"/>
  <c r="I57" i="69" s="1"/>
  <c r="D59" i="28"/>
  <c r="E59" i="28" s="1"/>
  <c r="H50" i="65"/>
  <c r="I50" i="65" s="1"/>
  <c r="D51" i="65"/>
  <c r="E51" i="65"/>
  <c r="H133" i="43"/>
  <c r="I133" i="43"/>
  <c r="H51" i="63"/>
  <c r="I51" i="63" s="1"/>
  <c r="B50" i="77"/>
  <c r="F50" i="77"/>
  <c r="H50" i="77" s="1"/>
  <c r="H128" i="33"/>
  <c r="I128" i="33"/>
  <c r="H52" i="58"/>
  <c r="I52" i="58" s="1"/>
  <c r="D53" i="58"/>
  <c r="E53" i="58"/>
  <c r="H48" i="83"/>
  <c r="I48" i="83" s="1"/>
  <c r="H56" i="34"/>
  <c r="I56" i="34" s="1"/>
  <c r="D57" i="34"/>
  <c r="E57" i="34" s="1"/>
  <c r="H49" i="79"/>
  <c r="E135" i="44"/>
  <c r="D135" i="44"/>
  <c r="G134" i="44"/>
  <c r="D58" i="27"/>
  <c r="E58" i="27" s="1"/>
  <c r="F47" i="97"/>
  <c r="B47" i="97"/>
  <c r="D51" i="26"/>
  <c r="H50" i="26"/>
  <c r="G50" i="26"/>
  <c r="G136" i="31"/>
  <c r="D137" i="31"/>
  <c r="E137" i="31"/>
  <c r="G48" i="91"/>
  <c r="D49" i="91"/>
  <c r="E49" i="91"/>
  <c r="D56" i="17"/>
  <c r="E56" i="17" s="1"/>
  <c r="G57" i="71"/>
  <c r="I57" i="71" s="1"/>
  <c r="D58" i="71"/>
  <c r="E58" i="71" s="1"/>
  <c r="D53" i="59"/>
  <c r="E53" i="59"/>
  <c r="D53" i="61"/>
  <c r="E53" i="61"/>
  <c r="F49" i="86"/>
  <c r="H49" i="86" s="1"/>
  <c r="B49" i="86"/>
  <c r="E59" i="70"/>
  <c r="F59" i="70" s="1"/>
  <c r="D60" i="70" s="1"/>
  <c r="B59" i="70"/>
  <c r="F49" i="80"/>
  <c r="B49" i="80"/>
  <c r="G55" i="17"/>
  <c r="F55" i="43"/>
  <c r="H55" i="43" s="1"/>
  <c r="B55" i="43"/>
  <c r="H55" i="17"/>
  <c r="B53" i="55"/>
  <c r="F53" i="55"/>
  <c r="H53" i="55" s="1"/>
  <c r="J126" i="91"/>
  <c r="J131" i="53"/>
  <c r="I57" i="29"/>
  <c r="H47" i="25"/>
  <c r="I47" i="25" s="1"/>
  <c r="H52" i="59"/>
  <c r="I52" i="59" s="1"/>
  <c r="H48" i="91"/>
  <c r="H52" i="61"/>
  <c r="I52" i="61" s="1"/>
  <c r="H52" i="64"/>
  <c r="I52" i="64" s="1"/>
  <c r="E53" i="64"/>
  <c r="D53" i="64"/>
  <c r="H58" i="70"/>
  <c r="D57" i="19"/>
  <c r="E57" i="19" s="1"/>
  <c r="J126" i="90"/>
  <c r="D141" i="70"/>
  <c r="G140" i="70"/>
  <c r="E141" i="70"/>
  <c r="H138" i="17"/>
  <c r="I138" i="17"/>
  <c r="J136" i="69"/>
  <c r="J130" i="59"/>
  <c r="F139" i="17"/>
  <c r="B139" i="17"/>
  <c r="J126" i="98"/>
  <c r="J126" i="96"/>
  <c r="J131" i="54"/>
  <c r="J130" i="75"/>
  <c r="J127" i="100"/>
  <c r="E133" i="60"/>
  <c r="D133" i="60"/>
  <c r="G132" i="60"/>
  <c r="J128" i="76"/>
  <c r="J127" i="83"/>
  <c r="J131" i="60"/>
  <c r="F58" i="30"/>
  <c r="G58" i="30" s="1"/>
  <c r="B58" i="30"/>
  <c r="G132" i="72"/>
  <c r="D133" i="72"/>
  <c r="E133" i="72"/>
  <c r="E129" i="100"/>
  <c r="D129" i="100"/>
  <c r="G128" i="100"/>
  <c r="D131" i="65"/>
  <c r="G130" i="65"/>
  <c r="E131" i="65"/>
  <c r="J136" i="27"/>
  <c r="H137" i="23"/>
  <c r="I137" i="23"/>
  <c r="J128" i="79"/>
  <c r="G127" i="88"/>
  <c r="D128" i="88"/>
  <c r="E128" i="88"/>
  <c r="G132" i="54"/>
  <c r="D133" i="54"/>
  <c r="E133" i="54"/>
  <c r="D136" i="3"/>
  <c r="G135" i="3"/>
  <c r="E136" i="3"/>
  <c r="J135" i="71"/>
  <c r="J126" i="92"/>
  <c r="B53" i="54"/>
  <c r="F53" i="54"/>
  <c r="G53" i="54" s="1"/>
  <c r="J129" i="85"/>
  <c r="D129" i="81"/>
  <c r="G128" i="81"/>
  <c r="E129" i="81"/>
  <c r="J133" i="73"/>
  <c r="J129" i="82"/>
  <c r="J126" i="86"/>
  <c r="D128" i="84"/>
  <c r="G127" i="84"/>
  <c r="E128" i="84"/>
  <c r="J134" i="22"/>
  <c r="D135" i="73"/>
  <c r="G134" i="73"/>
  <c r="E135" i="73"/>
  <c r="D136" i="22"/>
  <c r="G135" i="22"/>
  <c r="E136" i="22"/>
  <c r="G134" i="39"/>
  <c r="D135" i="39"/>
  <c r="E135" i="39"/>
  <c r="J134" i="18"/>
  <c r="H135" i="19"/>
  <c r="I135" i="19"/>
  <c r="G131" i="59"/>
  <c r="D132" i="59"/>
  <c r="E132" i="59"/>
  <c r="B131" i="78"/>
  <c r="F131" i="78"/>
  <c r="F56" i="22"/>
  <c r="H56" i="22" s="1"/>
  <c r="B56" i="22"/>
  <c r="E128" i="92"/>
  <c r="D128" i="92"/>
  <c r="G127" i="92"/>
  <c r="G127" i="89"/>
  <c r="D128" i="89"/>
  <c r="E128" i="89"/>
  <c r="J133" i="74"/>
  <c r="B58" i="29"/>
  <c r="F58" i="29"/>
  <c r="H58" i="29" s="1"/>
  <c r="J126" i="88"/>
  <c r="B50" i="75"/>
  <c r="F50" i="75"/>
  <c r="G50" i="75" s="1"/>
  <c r="G128" i="80"/>
  <c r="D129" i="80"/>
  <c r="E129" i="80"/>
  <c r="D138" i="30"/>
  <c r="G137" i="30"/>
  <c r="E138" i="30"/>
  <c r="G131" i="61"/>
  <c r="D132" i="61"/>
  <c r="E132" i="61"/>
  <c r="G133" i="45"/>
  <c r="D134" i="45"/>
  <c r="E134" i="45"/>
  <c r="B50" i="78"/>
  <c r="F50" i="78"/>
  <c r="G50" i="78" s="1"/>
  <c r="J133" i="41"/>
  <c r="D131" i="68"/>
  <c r="G130" i="68"/>
  <c r="E131" i="68"/>
  <c r="D134" i="62"/>
  <c r="E134" i="62"/>
  <c r="G133" i="62"/>
  <c r="J130" i="61"/>
  <c r="H132" i="67"/>
  <c r="I132" i="67"/>
  <c r="J132" i="67" s="1"/>
  <c r="G128" i="99"/>
  <c r="D129" i="99"/>
  <c r="E129" i="99"/>
  <c r="J131" i="56"/>
  <c r="J134" i="21"/>
  <c r="B48" i="87"/>
  <c r="F48" i="87"/>
  <c r="H48" i="87" s="1"/>
  <c r="B56" i="18"/>
  <c r="F56" i="18"/>
  <c r="F49" i="88"/>
  <c r="H49" i="88" s="1"/>
  <c r="B49" i="88"/>
  <c r="G132" i="53"/>
  <c r="D133" i="53"/>
  <c r="E133" i="53"/>
  <c r="J134" i="3"/>
  <c r="B48" i="90"/>
  <c r="F48" i="90"/>
  <c r="G48" i="90" s="1"/>
  <c r="J127" i="81"/>
  <c r="F48" i="89"/>
  <c r="G48" i="89" s="1"/>
  <c r="B48" i="89"/>
  <c r="D135" i="74"/>
  <c r="G134" i="74"/>
  <c r="E135" i="74"/>
  <c r="E131" i="85"/>
  <c r="G130" i="85"/>
  <c r="D131" i="85"/>
  <c r="D133" i="58"/>
  <c r="G132" i="58"/>
  <c r="E133" i="58"/>
  <c r="J129" i="68"/>
  <c r="F47" i="96"/>
  <c r="G47" i="96" s="1"/>
  <c r="B47" i="96"/>
  <c r="B55" i="39"/>
  <c r="F55" i="39"/>
  <c r="G55" i="39" s="1"/>
  <c r="G129" i="76"/>
  <c r="D130" i="76"/>
  <c r="E130" i="76"/>
  <c r="G138" i="20"/>
  <c r="E139" i="20"/>
  <c r="D139" i="20"/>
  <c r="B133" i="67"/>
  <c r="F133" i="67"/>
  <c r="D135" i="41"/>
  <c r="G134" i="41"/>
  <c r="E135" i="41"/>
  <c r="D128" i="96"/>
  <c r="G127" i="96"/>
  <c r="E128" i="96"/>
  <c r="D136" i="18"/>
  <c r="G135" i="18"/>
  <c r="E136" i="18"/>
  <c r="H131" i="63"/>
  <c r="I131" i="63"/>
  <c r="G131" i="64"/>
  <c r="D132" i="64"/>
  <c r="E132" i="64"/>
  <c r="B52" i="62"/>
  <c r="F52" i="62"/>
  <c r="G52" i="62" s="1"/>
  <c r="G136" i="32"/>
  <c r="D137" i="32"/>
  <c r="E137" i="32"/>
  <c r="B51" i="13"/>
  <c r="F51" i="13"/>
  <c r="G51" i="13" s="1"/>
  <c r="J132" i="45"/>
  <c r="G132" i="46"/>
  <c r="D133" i="46"/>
  <c r="E133" i="46"/>
  <c r="H139" i="29"/>
  <c r="I139" i="29"/>
  <c r="B136" i="19"/>
  <c r="F136" i="19"/>
  <c r="G129" i="77"/>
  <c r="D130" i="77"/>
  <c r="E130" i="77"/>
  <c r="D136" i="21"/>
  <c r="G135" i="21"/>
  <c r="E136" i="21"/>
  <c r="J126" i="84"/>
  <c r="D137" i="24"/>
  <c r="G136" i="24"/>
  <c r="E137" i="24"/>
  <c r="J137" i="20"/>
  <c r="G129" i="79"/>
  <c r="D130" i="79"/>
  <c r="E130" i="79"/>
  <c r="F136" i="34"/>
  <c r="B136" i="34"/>
  <c r="G136" i="71"/>
  <c r="D137" i="71"/>
  <c r="E137" i="71"/>
  <c r="H130" i="66"/>
  <c r="I130" i="66"/>
  <c r="G127" i="86"/>
  <c r="D128" i="86"/>
  <c r="E128" i="86"/>
  <c r="G134" i="55"/>
  <c r="D135" i="55"/>
  <c r="E135" i="55"/>
  <c r="D128" i="98"/>
  <c r="G127" i="98"/>
  <c r="E128" i="98"/>
  <c r="D131" i="82"/>
  <c r="G130" i="82"/>
  <c r="E131" i="82"/>
  <c r="D48" i="25"/>
  <c r="E48" i="25" s="1"/>
  <c r="D132" i="75"/>
  <c r="G131" i="75"/>
  <c r="E132" i="75"/>
  <c r="G137" i="27"/>
  <c r="D138" i="27"/>
  <c r="E138" i="27"/>
  <c r="F57" i="32"/>
  <c r="G57" i="32" s="1"/>
  <c r="B57" i="32"/>
  <c r="D138" i="69"/>
  <c r="G137" i="69"/>
  <c r="E138" i="69"/>
  <c r="H130" i="78"/>
  <c r="I130" i="78"/>
  <c r="B138" i="23"/>
  <c r="F138" i="23"/>
  <c r="J129" i="65"/>
  <c r="B47" i="100"/>
  <c r="F47" i="100"/>
  <c r="H47" i="100" s="1"/>
  <c r="B56" i="21"/>
  <c r="F56" i="21"/>
  <c r="H56" i="21" s="1"/>
  <c r="J131" i="46"/>
  <c r="D129" i="83"/>
  <c r="G128" i="83"/>
  <c r="E129" i="83"/>
  <c r="I135" i="34"/>
  <c r="H135" i="34"/>
  <c r="J135" i="24"/>
  <c r="G132" i="56"/>
  <c r="D133" i="56"/>
  <c r="E133" i="56"/>
  <c r="J136" i="30"/>
  <c r="B132" i="63"/>
  <c r="F132" i="63"/>
  <c r="B131" i="66"/>
  <c r="F131" i="66"/>
  <c r="F140" i="29"/>
  <c r="B140" i="29"/>
  <c r="D128" i="90"/>
  <c r="G127" i="90"/>
  <c r="E128" i="90"/>
  <c r="J131" i="58"/>
  <c r="G138" i="28"/>
  <c r="D139" i="28"/>
  <c r="E139" i="28"/>
  <c r="G132" i="57"/>
  <c r="D133" i="57"/>
  <c r="E133" i="57"/>
  <c r="G127" i="91"/>
  <c r="D128" i="91"/>
  <c r="E128" i="91"/>
  <c r="J128" i="13" l="1"/>
  <c r="H51" i="13"/>
  <c r="I52" i="46"/>
  <c r="I56" i="24"/>
  <c r="I47" i="101"/>
  <c r="I58" i="70"/>
  <c r="H50" i="75"/>
  <c r="E48" i="101"/>
  <c r="D48" i="101"/>
  <c r="D129" i="101"/>
  <c r="G128" i="101"/>
  <c r="E129" i="101"/>
  <c r="I50" i="26"/>
  <c r="J127" i="101"/>
  <c r="D130" i="13"/>
  <c r="G129" i="13"/>
  <c r="J127" i="97"/>
  <c r="I48" i="91"/>
  <c r="G49" i="85"/>
  <c r="I49" i="85" s="1"/>
  <c r="J130" i="78"/>
  <c r="H50" i="78"/>
  <c r="I50" i="78" s="1"/>
  <c r="G50" i="77"/>
  <c r="I50" i="77" s="1"/>
  <c r="H50" i="76"/>
  <c r="I50" i="76" s="1"/>
  <c r="G53" i="72"/>
  <c r="I53" i="72" s="1"/>
  <c r="J130" i="66"/>
  <c r="H53" i="54"/>
  <c r="I53" i="54" s="1"/>
  <c r="I53" i="45"/>
  <c r="J133" i="43"/>
  <c r="J137" i="23"/>
  <c r="J138" i="17"/>
  <c r="G47" i="100"/>
  <c r="G49" i="88"/>
  <c r="G48" i="87"/>
  <c r="I48" i="87" s="1"/>
  <c r="G49" i="81"/>
  <c r="I49" i="81" s="1"/>
  <c r="I127" i="87"/>
  <c r="H127" i="87"/>
  <c r="F129" i="95"/>
  <c r="B129" i="95"/>
  <c r="B128" i="87"/>
  <c r="F128" i="87"/>
  <c r="I128" i="95"/>
  <c r="H128" i="95"/>
  <c r="E130" i="25"/>
  <c r="F130" i="25" s="1"/>
  <c r="B130" i="25"/>
  <c r="H52" i="62"/>
  <c r="I52" i="62" s="1"/>
  <c r="I129" i="25"/>
  <c r="H129" i="25"/>
  <c r="D52" i="33"/>
  <c r="B52" i="33" s="1"/>
  <c r="H51" i="33"/>
  <c r="G51" i="33"/>
  <c r="H58" i="30"/>
  <c r="G47" i="97"/>
  <c r="D48" i="97"/>
  <c r="E48" i="97"/>
  <c r="F135" i="44"/>
  <c r="B135" i="44"/>
  <c r="B53" i="58"/>
  <c r="F53" i="58"/>
  <c r="H53" i="58" s="1"/>
  <c r="B51" i="65"/>
  <c r="F51" i="65"/>
  <c r="B47" i="95"/>
  <c r="F47" i="95"/>
  <c r="G47" i="95" s="1"/>
  <c r="B52" i="63"/>
  <c r="F52" i="63"/>
  <c r="G52" i="63" s="1"/>
  <c r="F55" i="44"/>
  <c r="G55" i="44" s="1"/>
  <c r="B55" i="44"/>
  <c r="B51" i="67"/>
  <c r="F51" i="67"/>
  <c r="H51" i="67" s="1"/>
  <c r="B49" i="83"/>
  <c r="F49" i="83"/>
  <c r="H49" i="83" s="1"/>
  <c r="D58" i="23"/>
  <c r="E58" i="23" s="1"/>
  <c r="B55" i="73"/>
  <c r="F55" i="73"/>
  <c r="H55" i="73" s="1"/>
  <c r="D56" i="42"/>
  <c r="E56" i="42" s="1"/>
  <c r="B49" i="92"/>
  <c r="F49" i="92"/>
  <c r="G49" i="92" s="1"/>
  <c r="D57" i="3"/>
  <c r="E57" i="3" s="1"/>
  <c r="F49" i="82"/>
  <c r="G49" i="82" s="1"/>
  <c r="B49" i="82"/>
  <c r="B58" i="27"/>
  <c r="F58" i="27"/>
  <c r="H58" i="27" s="1"/>
  <c r="F53" i="57"/>
  <c r="H53" i="57" s="1"/>
  <c r="B53" i="57"/>
  <c r="E48" i="98"/>
  <c r="D48" i="98"/>
  <c r="B55" i="41"/>
  <c r="F55" i="41"/>
  <c r="H55" i="41" s="1"/>
  <c r="E129" i="26"/>
  <c r="F129" i="26" s="1"/>
  <c r="B129" i="26"/>
  <c r="I54" i="73"/>
  <c r="F49" i="84"/>
  <c r="G49" i="84" s="1"/>
  <c r="B49" i="84"/>
  <c r="B53" i="53"/>
  <c r="F53" i="53"/>
  <c r="G53" i="53" s="1"/>
  <c r="F57" i="31"/>
  <c r="H57" i="31" s="1"/>
  <c r="B57" i="31"/>
  <c r="B50" i="79"/>
  <c r="F50" i="79"/>
  <c r="G50" i="79" s="1"/>
  <c r="J133" i="42"/>
  <c r="B54" i="45"/>
  <c r="F54" i="45"/>
  <c r="G54" i="45" s="1"/>
  <c r="F57" i="24"/>
  <c r="H57" i="24" s="1"/>
  <c r="B57" i="24"/>
  <c r="I51" i="13"/>
  <c r="H47" i="97"/>
  <c r="J128" i="33"/>
  <c r="D51" i="77"/>
  <c r="E51" i="77"/>
  <c r="B59" i="28"/>
  <c r="F59" i="28"/>
  <c r="G59" i="28" s="1"/>
  <c r="G47" i="98"/>
  <c r="B47" i="99"/>
  <c r="F47" i="99"/>
  <c r="H47" i="99" s="1"/>
  <c r="D129" i="97"/>
  <c r="E129" i="97"/>
  <c r="G128" i="97"/>
  <c r="E50" i="85"/>
  <c r="D50" i="85"/>
  <c r="B51" i="68"/>
  <c r="F51" i="68"/>
  <c r="H51" i="68" s="1"/>
  <c r="H128" i="26"/>
  <c r="I128" i="26"/>
  <c r="F51" i="66"/>
  <c r="G51" i="66" s="1"/>
  <c r="B51" i="66"/>
  <c r="I48" i="92"/>
  <c r="H57" i="23"/>
  <c r="I52" i="53"/>
  <c r="H55" i="42"/>
  <c r="I55" i="42" s="1"/>
  <c r="F53" i="46"/>
  <c r="H53" i="46" s="1"/>
  <c r="B53" i="46"/>
  <c r="D130" i="33"/>
  <c r="G129" i="33"/>
  <c r="H56" i="3"/>
  <c r="H59" i="70"/>
  <c r="I134" i="44"/>
  <c r="H134" i="44"/>
  <c r="F57" i="34"/>
  <c r="H57" i="34" s="1"/>
  <c r="B57" i="34"/>
  <c r="B52" i="60"/>
  <c r="F52" i="60"/>
  <c r="H52" i="60" s="1"/>
  <c r="H47" i="98"/>
  <c r="I49" i="79"/>
  <c r="D50" i="81"/>
  <c r="E50" i="81"/>
  <c r="B58" i="69"/>
  <c r="F58" i="69"/>
  <c r="H58" i="69" s="1"/>
  <c r="E54" i="72"/>
  <c r="D54" i="72"/>
  <c r="F55" i="74"/>
  <c r="H55" i="74" s="1"/>
  <c r="B55" i="74"/>
  <c r="E135" i="42"/>
  <c r="D135" i="42"/>
  <c r="G134" i="42"/>
  <c r="B53" i="56"/>
  <c r="F53" i="56"/>
  <c r="H53" i="56" s="1"/>
  <c r="G57" i="23"/>
  <c r="I48" i="82"/>
  <c r="G56" i="3"/>
  <c r="G134" i="43"/>
  <c r="E135" i="43"/>
  <c r="D135" i="43"/>
  <c r="D51" i="76"/>
  <c r="E51" i="76"/>
  <c r="F56" i="20"/>
  <c r="B56" i="20"/>
  <c r="I55" i="17"/>
  <c r="B58" i="71"/>
  <c r="F58" i="71"/>
  <c r="G58" i="71" s="1"/>
  <c r="D50" i="80"/>
  <c r="E50" i="80"/>
  <c r="B53" i="61"/>
  <c r="F53" i="61"/>
  <c r="H57" i="32"/>
  <c r="I57" i="32" s="1"/>
  <c r="G58" i="29"/>
  <c r="I58" i="29" s="1"/>
  <c r="F57" i="19"/>
  <c r="G57" i="19" s="1"/>
  <c r="B57" i="19"/>
  <c r="F53" i="64"/>
  <c r="H53" i="64" s="1"/>
  <c r="B53" i="64"/>
  <c r="H49" i="80"/>
  <c r="E60" i="70"/>
  <c r="F60" i="70" s="1"/>
  <c r="B60" i="70"/>
  <c r="G49" i="86"/>
  <c r="I49" i="86" s="1"/>
  <c r="E50" i="86"/>
  <c r="D50" i="86"/>
  <c r="F49" i="91"/>
  <c r="G49" i="91" s="1"/>
  <c r="B49" i="91"/>
  <c r="B137" i="31"/>
  <c r="F137" i="31"/>
  <c r="B56" i="17"/>
  <c r="F56" i="17"/>
  <c r="G56" i="17" s="1"/>
  <c r="C65" i="17"/>
  <c r="I47" i="100"/>
  <c r="G53" i="55"/>
  <c r="I53" i="55" s="1"/>
  <c r="E54" i="55"/>
  <c r="D54" i="55"/>
  <c r="G55" i="43"/>
  <c r="I55" i="43" s="1"/>
  <c r="D56" i="43"/>
  <c r="E56" i="43" s="1"/>
  <c r="G49" i="80"/>
  <c r="G59" i="70"/>
  <c r="B53" i="59"/>
  <c r="F53" i="59"/>
  <c r="G53" i="59" s="1"/>
  <c r="H136" i="31"/>
  <c r="I136" i="31"/>
  <c r="E51" i="26"/>
  <c r="F51" i="26" s="1"/>
  <c r="D52" i="26" s="1"/>
  <c r="B51" i="26"/>
  <c r="D140" i="17"/>
  <c r="G139" i="17"/>
  <c r="I132" i="60"/>
  <c r="H132" i="60"/>
  <c r="I140" i="70"/>
  <c r="H140" i="70"/>
  <c r="B133" i="60"/>
  <c r="F133" i="60"/>
  <c r="B141" i="70"/>
  <c r="F141" i="70"/>
  <c r="B137" i="24"/>
  <c r="F137" i="24"/>
  <c r="B129" i="80"/>
  <c r="F129" i="80"/>
  <c r="H127" i="89"/>
  <c r="I127" i="89"/>
  <c r="H132" i="56"/>
  <c r="I132" i="56"/>
  <c r="D57" i="21"/>
  <c r="E57" i="21" s="1"/>
  <c r="E139" i="23"/>
  <c r="D139" i="23"/>
  <c r="G138" i="23"/>
  <c r="B138" i="27"/>
  <c r="F138" i="27"/>
  <c r="F48" i="25"/>
  <c r="G48" i="25" s="1"/>
  <c r="B48" i="25"/>
  <c r="F130" i="79"/>
  <c r="B130" i="79"/>
  <c r="H135" i="21"/>
  <c r="I135" i="21"/>
  <c r="D137" i="19"/>
  <c r="G136" i="19"/>
  <c r="E137" i="19"/>
  <c r="I134" i="41"/>
  <c r="H134" i="41"/>
  <c r="H138" i="20"/>
  <c r="I138" i="20"/>
  <c r="E48" i="96"/>
  <c r="D48" i="96"/>
  <c r="E49" i="89"/>
  <c r="D49" i="89"/>
  <c r="E49" i="90"/>
  <c r="D49" i="90"/>
  <c r="E50" i="88"/>
  <c r="D50" i="88"/>
  <c r="H130" i="68"/>
  <c r="I130" i="68"/>
  <c r="H128" i="80"/>
  <c r="I128" i="80"/>
  <c r="H127" i="92"/>
  <c r="I127" i="92"/>
  <c r="D57" i="22"/>
  <c r="E57" i="22" s="1"/>
  <c r="H127" i="84"/>
  <c r="I127" i="84"/>
  <c r="F129" i="81"/>
  <c r="B129" i="81"/>
  <c r="F133" i="56"/>
  <c r="B133" i="56"/>
  <c r="F136" i="21"/>
  <c r="B136" i="21"/>
  <c r="H132" i="58"/>
  <c r="I132" i="58"/>
  <c r="F132" i="61"/>
  <c r="B132" i="61"/>
  <c r="I130" i="82"/>
  <c r="H130" i="82"/>
  <c r="G133" i="67"/>
  <c r="D134" i="67"/>
  <c r="E134" i="67"/>
  <c r="B130" i="76"/>
  <c r="F130" i="76"/>
  <c r="F133" i="58"/>
  <c r="B133" i="58"/>
  <c r="D57" i="18"/>
  <c r="E57" i="18" s="1"/>
  <c r="I133" i="62"/>
  <c r="H133" i="62"/>
  <c r="I131" i="61"/>
  <c r="H131" i="61"/>
  <c r="F135" i="39"/>
  <c r="B135" i="39"/>
  <c r="B128" i="88"/>
  <c r="F128" i="88"/>
  <c r="F129" i="100"/>
  <c r="B129" i="100"/>
  <c r="B133" i="72"/>
  <c r="F133" i="72"/>
  <c r="H129" i="79"/>
  <c r="I129" i="79"/>
  <c r="B128" i="84"/>
  <c r="F128" i="84"/>
  <c r="G56" i="21"/>
  <c r="I56" i="21" s="1"/>
  <c r="B133" i="57"/>
  <c r="F133" i="57"/>
  <c r="B138" i="69"/>
  <c r="F138" i="69"/>
  <c r="B131" i="82"/>
  <c r="F131" i="82"/>
  <c r="I134" i="55"/>
  <c r="H134" i="55"/>
  <c r="H136" i="71"/>
  <c r="I136" i="71"/>
  <c r="F133" i="46"/>
  <c r="B133" i="46"/>
  <c r="D52" i="13"/>
  <c r="I129" i="76"/>
  <c r="H129" i="76"/>
  <c r="F131" i="85"/>
  <c r="B131" i="85"/>
  <c r="H134" i="74"/>
  <c r="I134" i="74"/>
  <c r="F134" i="45"/>
  <c r="B134" i="45"/>
  <c r="I50" i="75"/>
  <c r="H134" i="39"/>
  <c r="I134" i="39"/>
  <c r="H127" i="88"/>
  <c r="I127" i="88"/>
  <c r="I130" i="65"/>
  <c r="H130" i="65"/>
  <c r="I132" i="72"/>
  <c r="H132" i="72"/>
  <c r="H131" i="59"/>
  <c r="I131" i="59"/>
  <c r="I128" i="81"/>
  <c r="H128" i="81"/>
  <c r="H137" i="27"/>
  <c r="I137" i="27"/>
  <c r="B128" i="92"/>
  <c r="F128" i="92"/>
  <c r="F132" i="75"/>
  <c r="B132" i="75"/>
  <c r="D133" i="63"/>
  <c r="E133" i="63"/>
  <c r="G132" i="63"/>
  <c r="J135" i="34"/>
  <c r="I128" i="83"/>
  <c r="H128" i="83"/>
  <c r="I132" i="57"/>
  <c r="J132" i="57" s="1"/>
  <c r="H132" i="57"/>
  <c r="D141" i="29"/>
  <c r="G140" i="29"/>
  <c r="E141" i="29"/>
  <c r="B129" i="83"/>
  <c r="F129" i="83"/>
  <c r="B130" i="77"/>
  <c r="F130" i="77"/>
  <c r="H132" i="46"/>
  <c r="I132" i="46"/>
  <c r="H127" i="96"/>
  <c r="I127" i="96"/>
  <c r="H130" i="85"/>
  <c r="I130" i="85"/>
  <c r="B135" i="74"/>
  <c r="F135" i="74"/>
  <c r="F133" i="53"/>
  <c r="B133" i="53"/>
  <c r="H56" i="18"/>
  <c r="B134" i="62"/>
  <c r="F134" i="62"/>
  <c r="H133" i="45"/>
  <c r="I133" i="45"/>
  <c r="H137" i="30"/>
  <c r="I137" i="30"/>
  <c r="D51" i="75"/>
  <c r="E51" i="75"/>
  <c r="D59" i="29"/>
  <c r="E59" i="29" s="1"/>
  <c r="J135" i="19"/>
  <c r="H134" i="73"/>
  <c r="I134" i="73"/>
  <c r="F133" i="54"/>
  <c r="B133" i="54"/>
  <c r="B131" i="65"/>
  <c r="F131" i="65"/>
  <c r="I58" i="30"/>
  <c r="I131" i="75"/>
  <c r="H131" i="75"/>
  <c r="H135" i="18"/>
  <c r="I135" i="18"/>
  <c r="I49" i="88"/>
  <c r="D54" i="54"/>
  <c r="E54" i="54"/>
  <c r="I128" i="100"/>
  <c r="H128" i="100"/>
  <c r="H137" i="69"/>
  <c r="I137" i="69"/>
  <c r="B137" i="71"/>
  <c r="F137" i="71"/>
  <c r="D53" i="62"/>
  <c r="E53" i="62"/>
  <c r="F139" i="28"/>
  <c r="B139" i="28"/>
  <c r="D48" i="100"/>
  <c r="E48" i="100"/>
  <c r="I127" i="98"/>
  <c r="H127" i="98"/>
  <c r="F128" i="86"/>
  <c r="B128" i="86"/>
  <c r="D137" i="34"/>
  <c r="G136" i="34"/>
  <c r="E137" i="34"/>
  <c r="H129" i="77"/>
  <c r="I129" i="77"/>
  <c r="B132" i="64"/>
  <c r="F132" i="64"/>
  <c r="B128" i="96"/>
  <c r="F128" i="96"/>
  <c r="H48" i="89"/>
  <c r="I48" i="89" s="1"/>
  <c r="I132" i="53"/>
  <c r="H132" i="53"/>
  <c r="G56" i="18"/>
  <c r="F129" i="99"/>
  <c r="B129" i="99"/>
  <c r="F138" i="30"/>
  <c r="B138" i="30"/>
  <c r="I135" i="22"/>
  <c r="H135" i="22"/>
  <c r="F135" i="73"/>
  <c r="B135" i="73"/>
  <c r="I132" i="54"/>
  <c r="H132" i="54"/>
  <c r="D59" i="30"/>
  <c r="E59" i="30" s="1"/>
  <c r="H136" i="32"/>
  <c r="I136" i="32"/>
  <c r="D56" i="39"/>
  <c r="E56" i="39"/>
  <c r="B136" i="3"/>
  <c r="F136" i="3"/>
  <c r="D132" i="66"/>
  <c r="G131" i="66"/>
  <c r="E132" i="66"/>
  <c r="B135" i="41"/>
  <c r="F135" i="41"/>
  <c r="B131" i="68"/>
  <c r="F131" i="68"/>
  <c r="E132" i="78"/>
  <c r="D132" i="78"/>
  <c r="G131" i="78"/>
  <c r="B135" i="55"/>
  <c r="F135" i="55"/>
  <c r="F136" i="18"/>
  <c r="B136" i="18"/>
  <c r="F128" i="91"/>
  <c r="B128" i="91"/>
  <c r="H127" i="90"/>
  <c r="I127" i="90"/>
  <c r="I127" i="91"/>
  <c r="H127" i="91"/>
  <c r="I138" i="28"/>
  <c r="H138" i="28"/>
  <c r="B128" i="90"/>
  <c r="F128" i="90"/>
  <c r="D58" i="32"/>
  <c r="E58" i="32" s="1"/>
  <c r="B128" i="98"/>
  <c r="F128" i="98"/>
  <c r="H127" i="86"/>
  <c r="I127" i="86"/>
  <c r="H136" i="24"/>
  <c r="I136" i="24"/>
  <c r="J139" i="29"/>
  <c r="F137" i="32"/>
  <c r="B137" i="32"/>
  <c r="I131" i="64"/>
  <c r="H131" i="64"/>
  <c r="J131" i="63"/>
  <c r="B139" i="20"/>
  <c r="F139" i="20"/>
  <c r="H55" i="39"/>
  <c r="I55" i="39" s="1"/>
  <c r="H47" i="96"/>
  <c r="I47" i="96" s="1"/>
  <c r="H48" i="90"/>
  <c r="I48" i="90" s="1"/>
  <c r="D49" i="87"/>
  <c r="E49" i="87"/>
  <c r="H128" i="99"/>
  <c r="I128" i="99"/>
  <c r="E51" i="78"/>
  <c r="D51" i="78"/>
  <c r="F128" i="89"/>
  <c r="B128" i="89"/>
  <c r="G56" i="22"/>
  <c r="I56" i="22" s="1"/>
  <c r="B132" i="59"/>
  <c r="F132" i="59"/>
  <c r="B136" i="22"/>
  <c r="F136" i="22"/>
  <c r="H135" i="3"/>
  <c r="I135" i="3"/>
  <c r="I47" i="97" l="1"/>
  <c r="I59" i="70"/>
  <c r="H48" i="25"/>
  <c r="H49" i="82"/>
  <c r="B48" i="101"/>
  <c r="F48" i="101"/>
  <c r="H128" i="101"/>
  <c r="I128" i="101"/>
  <c r="J128" i="101" s="1"/>
  <c r="J128" i="26"/>
  <c r="J129" i="25"/>
  <c r="F129" i="101"/>
  <c r="B129" i="101"/>
  <c r="H50" i="79"/>
  <c r="I50" i="79" s="1"/>
  <c r="G55" i="74"/>
  <c r="H51" i="66"/>
  <c r="I51" i="66" s="1"/>
  <c r="G53" i="56"/>
  <c r="I53" i="56" s="1"/>
  <c r="H53" i="53"/>
  <c r="I57" i="23"/>
  <c r="I129" i="13"/>
  <c r="H129" i="13"/>
  <c r="J134" i="73"/>
  <c r="J134" i="39"/>
  <c r="J132" i="60"/>
  <c r="E130" i="13"/>
  <c r="F130" i="13" s="1"/>
  <c r="B130" i="13"/>
  <c r="H49" i="92"/>
  <c r="I49" i="92" s="1"/>
  <c r="J134" i="41"/>
  <c r="I47" i="98"/>
  <c r="J130" i="85"/>
  <c r="J155" i="85" s="1"/>
  <c r="J128" i="80"/>
  <c r="J131" i="75"/>
  <c r="G55" i="73"/>
  <c r="I55" i="73" s="1"/>
  <c r="J140" i="70"/>
  <c r="J130" i="68"/>
  <c r="J131" i="64"/>
  <c r="H52" i="63"/>
  <c r="I52" i="63" s="1"/>
  <c r="J131" i="59"/>
  <c r="J136" i="31"/>
  <c r="J138" i="20"/>
  <c r="G130" i="25"/>
  <c r="D131" i="25"/>
  <c r="G57" i="24"/>
  <c r="I57" i="24" s="1"/>
  <c r="G55" i="41"/>
  <c r="I55" i="41" s="1"/>
  <c r="G51" i="67"/>
  <c r="I51" i="67" s="1"/>
  <c r="E129" i="87"/>
  <c r="D129" i="87"/>
  <c r="G128" i="87"/>
  <c r="J128" i="95"/>
  <c r="G129" i="95"/>
  <c r="D130" i="95"/>
  <c r="E130" i="95"/>
  <c r="J127" i="87"/>
  <c r="G53" i="64"/>
  <c r="I53" i="64" s="1"/>
  <c r="D57" i="20"/>
  <c r="E57" i="20"/>
  <c r="I55" i="74"/>
  <c r="B54" i="72"/>
  <c r="F54" i="72"/>
  <c r="I56" i="3"/>
  <c r="B50" i="85"/>
  <c r="F50" i="85"/>
  <c r="H50" i="85" s="1"/>
  <c r="F129" i="97"/>
  <c r="B129" i="97"/>
  <c r="H54" i="45"/>
  <c r="I54" i="45" s="1"/>
  <c r="D55" i="45"/>
  <c r="E55" i="45"/>
  <c r="H49" i="84"/>
  <c r="I49" i="84" s="1"/>
  <c r="D50" i="84"/>
  <c r="E50" i="84"/>
  <c r="D56" i="41"/>
  <c r="E56" i="41" s="1"/>
  <c r="G53" i="57"/>
  <c r="I53" i="57" s="1"/>
  <c r="I49" i="82"/>
  <c r="G53" i="58"/>
  <c r="I53" i="58" s="1"/>
  <c r="D54" i="58"/>
  <c r="E54" i="58"/>
  <c r="H51" i="26"/>
  <c r="G56" i="20"/>
  <c r="H134" i="43"/>
  <c r="I134" i="43"/>
  <c r="I134" i="42"/>
  <c r="H134" i="42"/>
  <c r="G58" i="69"/>
  <c r="I58" i="69" s="1"/>
  <c r="J134" i="44"/>
  <c r="I129" i="33"/>
  <c r="H129" i="33"/>
  <c r="D54" i="46"/>
  <c r="E54" i="46"/>
  <c r="G47" i="99"/>
  <c r="I47" i="99" s="1"/>
  <c r="H59" i="28"/>
  <c r="I59" i="28" s="1"/>
  <c r="D51" i="79"/>
  <c r="E51" i="79"/>
  <c r="D58" i="31"/>
  <c r="E58" i="31" s="1"/>
  <c r="E54" i="53"/>
  <c r="D54" i="53"/>
  <c r="G58" i="27"/>
  <c r="I58" i="27" s="1"/>
  <c r="D59" i="27"/>
  <c r="E59" i="27" s="1"/>
  <c r="F56" i="42"/>
  <c r="B56" i="42"/>
  <c r="D56" i="73"/>
  <c r="E56" i="73"/>
  <c r="G49" i="83"/>
  <c r="I49" i="83" s="1"/>
  <c r="H47" i="95"/>
  <c r="I47" i="95" s="1"/>
  <c r="G51" i="65"/>
  <c r="H51" i="65"/>
  <c r="E52" i="65"/>
  <c r="D52" i="65"/>
  <c r="F48" i="97"/>
  <c r="B48" i="97"/>
  <c r="E52" i="33"/>
  <c r="F52" i="33" s="1"/>
  <c r="I56" i="18"/>
  <c r="H56" i="20"/>
  <c r="F51" i="76"/>
  <c r="H51" i="76" s="1"/>
  <c r="B51" i="76"/>
  <c r="D54" i="56"/>
  <c r="E54" i="56"/>
  <c r="B135" i="42"/>
  <c r="F135" i="42"/>
  <c r="E56" i="74"/>
  <c r="D56" i="74"/>
  <c r="G52" i="60"/>
  <c r="I52" i="60" s="1"/>
  <c r="D53" i="60"/>
  <c r="E53" i="60"/>
  <c r="E130" i="33"/>
  <c r="F130" i="33" s="1"/>
  <c r="B130" i="33"/>
  <c r="G53" i="46"/>
  <c r="I53" i="46" s="1"/>
  <c r="E52" i="66"/>
  <c r="D52" i="66"/>
  <c r="G51" i="68"/>
  <c r="I51" i="68" s="1"/>
  <c r="E52" i="68"/>
  <c r="D52" i="68"/>
  <c r="I128" i="97"/>
  <c r="H128" i="97"/>
  <c r="D58" i="24"/>
  <c r="E58" i="24" s="1"/>
  <c r="G57" i="31"/>
  <c r="I57" i="31" s="1"/>
  <c r="B48" i="98"/>
  <c r="F48" i="98"/>
  <c r="G48" i="98" s="1"/>
  <c r="E50" i="82"/>
  <c r="D50" i="82"/>
  <c r="E50" i="92"/>
  <c r="D50" i="92"/>
  <c r="E52" i="67"/>
  <c r="D52" i="67"/>
  <c r="D53" i="63"/>
  <c r="E53" i="63"/>
  <c r="I51" i="33"/>
  <c r="F135" i="43"/>
  <c r="B135" i="43"/>
  <c r="D59" i="69"/>
  <c r="E59" i="69" s="1"/>
  <c r="B50" i="81"/>
  <c r="F50" i="81"/>
  <c r="H50" i="81" s="1"/>
  <c r="G57" i="34"/>
  <c r="I57" i="34" s="1"/>
  <c r="D58" i="34"/>
  <c r="E58" i="34" s="1"/>
  <c r="E48" i="99"/>
  <c r="D48" i="99"/>
  <c r="D60" i="28"/>
  <c r="E60" i="28" s="1"/>
  <c r="F51" i="77"/>
  <c r="B51" i="77"/>
  <c r="I53" i="53"/>
  <c r="G129" i="26"/>
  <c r="D130" i="26"/>
  <c r="D54" i="57"/>
  <c r="E54" i="57"/>
  <c r="F57" i="3"/>
  <c r="H57" i="3" s="1"/>
  <c r="B57" i="3"/>
  <c r="B58" i="23"/>
  <c r="F58" i="23"/>
  <c r="D50" i="83"/>
  <c r="E50" i="83"/>
  <c r="H55" i="44"/>
  <c r="I55" i="44" s="1"/>
  <c r="D56" i="44"/>
  <c r="E56" i="44" s="1"/>
  <c r="D48" i="95"/>
  <c r="E48" i="95"/>
  <c r="D136" i="44"/>
  <c r="G135" i="44"/>
  <c r="E136" i="44"/>
  <c r="H60" i="70"/>
  <c r="D61" i="70"/>
  <c r="E61" i="70" s="1"/>
  <c r="F61" i="70" s="1"/>
  <c r="G60" i="70"/>
  <c r="D54" i="61"/>
  <c r="E54" i="61"/>
  <c r="G51" i="26"/>
  <c r="B54" i="55"/>
  <c r="F54" i="55"/>
  <c r="H54" i="55" s="1"/>
  <c r="D138" i="31"/>
  <c r="E138" i="31"/>
  <c r="G137" i="31"/>
  <c r="H49" i="91"/>
  <c r="I49" i="91" s="1"/>
  <c r="D50" i="91"/>
  <c r="E50" i="91"/>
  <c r="D59" i="71"/>
  <c r="E59" i="71" s="1"/>
  <c r="F50" i="80"/>
  <c r="G50" i="80" s="1"/>
  <c r="B50" i="80"/>
  <c r="B56" i="43"/>
  <c r="F56" i="43"/>
  <c r="F50" i="86"/>
  <c r="H50" i="86" s="1"/>
  <c r="B50" i="86"/>
  <c r="I49" i="80"/>
  <c r="D54" i="64"/>
  <c r="E54" i="64"/>
  <c r="H57" i="19"/>
  <c r="I57" i="19" s="1"/>
  <c r="D58" i="19"/>
  <c r="E58" i="19" s="1"/>
  <c r="G53" i="61"/>
  <c r="H58" i="71"/>
  <c r="I58" i="71" s="1"/>
  <c r="D54" i="59"/>
  <c r="E54" i="59"/>
  <c r="E52" i="26"/>
  <c r="F52" i="26" s="1"/>
  <c r="B52" i="26"/>
  <c r="H53" i="59"/>
  <c r="I53" i="59" s="1"/>
  <c r="H56" i="17"/>
  <c r="I56" i="17" s="1"/>
  <c r="D57" i="17"/>
  <c r="E57" i="17" s="1"/>
  <c r="H53" i="61"/>
  <c r="J137" i="69"/>
  <c r="J135" i="18"/>
  <c r="J136" i="71"/>
  <c r="J132" i="56"/>
  <c r="I139" i="17"/>
  <c r="H139" i="17"/>
  <c r="B140" i="17"/>
  <c r="G133" i="60"/>
  <c r="E134" i="60"/>
  <c r="D134" i="60"/>
  <c r="J135" i="22"/>
  <c r="J132" i="53"/>
  <c r="J130" i="65"/>
  <c r="J132" i="58"/>
  <c r="J135" i="3"/>
  <c r="J128" i="99"/>
  <c r="J127" i="90"/>
  <c r="J129" i="77"/>
  <c r="J137" i="27"/>
  <c r="J135" i="21"/>
  <c r="G141" i="70"/>
  <c r="D142" i="70"/>
  <c r="E142" i="70"/>
  <c r="J127" i="96"/>
  <c r="J127" i="84"/>
  <c r="J127" i="92"/>
  <c r="E140" i="17"/>
  <c r="F140" i="17" s="1"/>
  <c r="B59" i="29"/>
  <c r="F59" i="29"/>
  <c r="H59" i="29" s="1"/>
  <c r="B51" i="78"/>
  <c r="F51" i="78"/>
  <c r="G51" i="78" s="1"/>
  <c r="G135" i="55"/>
  <c r="E136" i="55"/>
  <c r="D136" i="55"/>
  <c r="H131" i="78"/>
  <c r="I131" i="78"/>
  <c r="I131" i="66"/>
  <c r="H131" i="66"/>
  <c r="D129" i="96"/>
  <c r="G128" i="96"/>
  <c r="E129" i="96"/>
  <c r="F141" i="29"/>
  <c r="B141" i="29"/>
  <c r="G128" i="92"/>
  <c r="E129" i="92"/>
  <c r="D129" i="92"/>
  <c r="D132" i="85"/>
  <c r="G131" i="85"/>
  <c r="E132" i="85"/>
  <c r="B52" i="13"/>
  <c r="G138" i="69"/>
  <c r="D139" i="69"/>
  <c r="E139" i="69"/>
  <c r="D129" i="88"/>
  <c r="G128" i="88"/>
  <c r="E129" i="88"/>
  <c r="G135" i="39"/>
  <c r="D136" i="39"/>
  <c r="E136" i="39"/>
  <c r="B48" i="96"/>
  <c r="F48" i="96"/>
  <c r="G48" i="96" s="1"/>
  <c r="G130" i="79"/>
  <c r="D131" i="79"/>
  <c r="E131" i="79"/>
  <c r="B139" i="23"/>
  <c r="F139" i="23"/>
  <c r="D139" i="30"/>
  <c r="G138" i="30"/>
  <c r="E139" i="30"/>
  <c r="D133" i="64"/>
  <c r="G132" i="64"/>
  <c r="E133" i="64"/>
  <c r="G129" i="81"/>
  <c r="D130" i="81"/>
  <c r="E130" i="81"/>
  <c r="G132" i="59"/>
  <c r="D133" i="59"/>
  <c r="E133" i="59"/>
  <c r="D129" i="89"/>
  <c r="G128" i="89"/>
  <c r="E129" i="89"/>
  <c r="G137" i="32"/>
  <c r="D138" i="32"/>
  <c r="E138" i="32"/>
  <c r="B56" i="39"/>
  <c r="F56" i="39"/>
  <c r="G56" i="39" s="1"/>
  <c r="G128" i="98"/>
  <c r="D129" i="98"/>
  <c r="E129" i="98"/>
  <c r="J127" i="91"/>
  <c r="B132" i="78"/>
  <c r="F132" i="78"/>
  <c r="B132" i="66"/>
  <c r="F132" i="66"/>
  <c r="J136" i="32"/>
  <c r="J132" i="54"/>
  <c r="G134" i="62"/>
  <c r="E135" i="62"/>
  <c r="D135" i="62"/>
  <c r="G130" i="77"/>
  <c r="D131" i="77"/>
  <c r="E131" i="77"/>
  <c r="B133" i="63"/>
  <c r="F133" i="63"/>
  <c r="J129" i="79"/>
  <c r="H136" i="19"/>
  <c r="I136" i="19"/>
  <c r="I48" i="25"/>
  <c r="J127" i="89"/>
  <c r="D134" i="54"/>
  <c r="G133" i="54"/>
  <c r="E134" i="54"/>
  <c r="D134" i="57"/>
  <c r="G133" i="57"/>
  <c r="E134" i="57"/>
  <c r="G136" i="22"/>
  <c r="D137" i="22"/>
  <c r="E137" i="22"/>
  <c r="G128" i="90"/>
  <c r="D129" i="90"/>
  <c r="E129" i="90"/>
  <c r="G136" i="3"/>
  <c r="D137" i="3"/>
  <c r="E137" i="3"/>
  <c r="G135" i="73"/>
  <c r="D136" i="73"/>
  <c r="E136" i="73"/>
  <c r="B51" i="75"/>
  <c r="F51" i="75"/>
  <c r="J132" i="72"/>
  <c r="J129" i="76"/>
  <c r="E132" i="82"/>
  <c r="D132" i="82"/>
  <c r="G131" i="82"/>
  <c r="D134" i="72"/>
  <c r="G133" i="72"/>
  <c r="E134" i="72"/>
  <c r="B57" i="18"/>
  <c r="F57" i="18"/>
  <c r="J130" i="82"/>
  <c r="J155" i="82" s="1"/>
  <c r="F49" i="90"/>
  <c r="G49" i="90" s="1"/>
  <c r="B49" i="90"/>
  <c r="D49" i="25"/>
  <c r="E49" i="25" s="1"/>
  <c r="E140" i="20"/>
  <c r="D140" i="20"/>
  <c r="G139" i="20"/>
  <c r="B50" i="88"/>
  <c r="F50" i="88"/>
  <c r="H50" i="88" s="1"/>
  <c r="G139" i="28"/>
  <c r="D140" i="28"/>
  <c r="E140" i="28"/>
  <c r="D130" i="83"/>
  <c r="G129" i="83"/>
  <c r="E130" i="83"/>
  <c r="J134" i="55"/>
  <c r="F57" i="22"/>
  <c r="G57" i="22" s="1"/>
  <c r="B57" i="22"/>
  <c r="G129" i="80"/>
  <c r="D130" i="80"/>
  <c r="E130" i="80"/>
  <c r="B49" i="87"/>
  <c r="F49" i="87"/>
  <c r="G49" i="87" s="1"/>
  <c r="J136" i="24"/>
  <c r="G128" i="91"/>
  <c r="D129" i="91"/>
  <c r="E129" i="91"/>
  <c r="D136" i="41"/>
  <c r="G135" i="41"/>
  <c r="E136" i="41"/>
  <c r="D130" i="99"/>
  <c r="G129" i="99"/>
  <c r="E130" i="99"/>
  <c r="D129" i="86"/>
  <c r="G128" i="86"/>
  <c r="E129" i="86"/>
  <c r="B53" i="62"/>
  <c r="F53" i="62"/>
  <c r="G53" i="62" s="1"/>
  <c r="J128" i="100"/>
  <c r="J137" i="30"/>
  <c r="G133" i="53"/>
  <c r="D134" i="53"/>
  <c r="E134" i="53"/>
  <c r="J128" i="83"/>
  <c r="J134" i="74"/>
  <c r="J131" i="61"/>
  <c r="F134" i="67"/>
  <c r="B134" i="67"/>
  <c r="G133" i="56"/>
  <c r="D134" i="56"/>
  <c r="E134" i="56"/>
  <c r="G138" i="27"/>
  <c r="D139" i="27"/>
  <c r="E139" i="27"/>
  <c r="G137" i="24"/>
  <c r="D138" i="24"/>
  <c r="E138" i="24"/>
  <c r="H136" i="34"/>
  <c r="I136" i="34"/>
  <c r="D134" i="46"/>
  <c r="G133" i="46"/>
  <c r="E134" i="46"/>
  <c r="D131" i="76"/>
  <c r="G130" i="76"/>
  <c r="E131" i="76"/>
  <c r="B137" i="19"/>
  <c r="F137" i="19"/>
  <c r="D132" i="68"/>
  <c r="G131" i="68"/>
  <c r="E132" i="68"/>
  <c r="F137" i="34"/>
  <c r="B137" i="34"/>
  <c r="J133" i="62"/>
  <c r="G136" i="21"/>
  <c r="D137" i="21"/>
  <c r="E137" i="21"/>
  <c r="F58" i="32"/>
  <c r="H58" i="32" s="1"/>
  <c r="B58" i="32"/>
  <c r="B59" i="30"/>
  <c r="F59" i="30"/>
  <c r="H59" i="30" s="1"/>
  <c r="D138" i="71"/>
  <c r="G137" i="71"/>
  <c r="E138" i="71"/>
  <c r="D136" i="74"/>
  <c r="G135" i="74"/>
  <c r="E136" i="74"/>
  <c r="I133" i="67"/>
  <c r="H133" i="67"/>
  <c r="B49" i="89"/>
  <c r="F49" i="89"/>
  <c r="G49" i="89" s="1"/>
  <c r="G132" i="75"/>
  <c r="D133" i="75"/>
  <c r="E133" i="75"/>
  <c r="G134" i="45"/>
  <c r="D135" i="45"/>
  <c r="E135" i="45"/>
  <c r="B57" i="21"/>
  <c r="F57" i="21"/>
  <c r="G57" i="21" s="1"/>
  <c r="J127" i="86"/>
  <c r="J138" i="28"/>
  <c r="D137" i="18"/>
  <c r="G136" i="18"/>
  <c r="E137" i="18"/>
  <c r="J127" i="98"/>
  <c r="B48" i="100"/>
  <c r="F48" i="100"/>
  <c r="H48" i="100" s="1"/>
  <c r="F54" i="54"/>
  <c r="H54" i="54" s="1"/>
  <c r="B54" i="54"/>
  <c r="D132" i="65"/>
  <c r="G131" i="65"/>
  <c r="E132" i="65"/>
  <c r="J133" i="45"/>
  <c r="J132" i="46"/>
  <c r="I140" i="29"/>
  <c r="H140" i="29"/>
  <c r="H132" i="63"/>
  <c r="I132" i="63"/>
  <c r="J132" i="63" s="1"/>
  <c r="J128" i="81"/>
  <c r="J127" i="88"/>
  <c r="E52" i="13"/>
  <c r="F52" i="13" s="1"/>
  <c r="D129" i="84"/>
  <c r="G128" i="84"/>
  <c r="E129" i="84"/>
  <c r="E130" i="100"/>
  <c r="G129" i="100"/>
  <c r="D130" i="100"/>
  <c r="G133" i="58"/>
  <c r="D134" i="58"/>
  <c r="E134" i="58"/>
  <c r="G132" i="61"/>
  <c r="D133" i="61"/>
  <c r="E133" i="61"/>
  <c r="H138" i="23"/>
  <c r="I138" i="23"/>
  <c r="I56" i="20" l="1"/>
  <c r="I51" i="26"/>
  <c r="D49" i="101"/>
  <c r="E49" i="101"/>
  <c r="G48" i="101"/>
  <c r="H48" i="101"/>
  <c r="E130" i="101"/>
  <c r="D130" i="101"/>
  <c r="G129" i="101"/>
  <c r="I60" i="70"/>
  <c r="J134" i="43"/>
  <c r="D131" i="13"/>
  <c r="G130" i="13"/>
  <c r="J129" i="13"/>
  <c r="H50" i="80"/>
  <c r="I50" i="80" s="1"/>
  <c r="G51" i="76"/>
  <c r="I51" i="76" s="1"/>
  <c r="I51" i="65"/>
  <c r="G54" i="55"/>
  <c r="G54" i="54"/>
  <c r="I54" i="54" s="1"/>
  <c r="H56" i="39"/>
  <c r="I56" i="39" s="1"/>
  <c r="J140" i="29"/>
  <c r="G57" i="3"/>
  <c r="I57" i="3" s="1"/>
  <c r="F129" i="87"/>
  <c r="B129" i="87"/>
  <c r="H57" i="21"/>
  <c r="I57" i="21" s="1"/>
  <c r="J129" i="33"/>
  <c r="J134" i="42"/>
  <c r="H48" i="96"/>
  <c r="I48" i="96" s="1"/>
  <c r="B130" i="95"/>
  <c r="F130" i="95"/>
  <c r="E131" i="25"/>
  <c r="F131" i="25" s="1"/>
  <c r="B131" i="25"/>
  <c r="H129" i="95"/>
  <c r="I129" i="95"/>
  <c r="H128" i="87"/>
  <c r="I128" i="87"/>
  <c r="I130" i="25"/>
  <c r="H130" i="25"/>
  <c r="B56" i="44"/>
  <c r="F56" i="44"/>
  <c r="H56" i="44" s="1"/>
  <c r="D59" i="23"/>
  <c r="E59" i="23" s="1"/>
  <c r="B48" i="99"/>
  <c r="F48" i="99"/>
  <c r="B58" i="34"/>
  <c r="F58" i="34"/>
  <c r="G58" i="34" s="1"/>
  <c r="B59" i="69"/>
  <c r="F59" i="69"/>
  <c r="G59" i="69" s="1"/>
  <c r="B50" i="92"/>
  <c r="F50" i="92"/>
  <c r="G50" i="92" s="1"/>
  <c r="H48" i="98"/>
  <c r="I48" i="98" s="1"/>
  <c r="D131" i="33"/>
  <c r="E131" i="33" s="1"/>
  <c r="G130" i="33"/>
  <c r="F53" i="60"/>
  <c r="H53" i="60" s="1"/>
  <c r="B53" i="60"/>
  <c r="E136" i="42"/>
  <c r="G135" i="42"/>
  <c r="D136" i="42"/>
  <c r="B55" i="45"/>
  <c r="F55" i="45"/>
  <c r="H55" i="45" s="1"/>
  <c r="D55" i="72"/>
  <c r="E55" i="72" s="1"/>
  <c r="B57" i="20"/>
  <c r="F57" i="20"/>
  <c r="H58" i="23"/>
  <c r="F54" i="57"/>
  <c r="H54" i="57" s="1"/>
  <c r="B54" i="57"/>
  <c r="H51" i="77"/>
  <c r="D52" i="77"/>
  <c r="E52" i="77"/>
  <c r="D51" i="81"/>
  <c r="E51" i="81"/>
  <c r="F53" i="63"/>
  <c r="G53" i="63" s="1"/>
  <c r="B53" i="63"/>
  <c r="J128" i="97"/>
  <c r="B52" i="66"/>
  <c r="F52" i="66"/>
  <c r="G52" i="66" s="1"/>
  <c r="G48" i="97"/>
  <c r="E49" i="97"/>
  <c r="D49" i="97"/>
  <c r="H56" i="42"/>
  <c r="D57" i="42"/>
  <c r="E57" i="42" s="1"/>
  <c r="F54" i="53"/>
  <c r="G54" i="53" s="1"/>
  <c r="B54" i="53"/>
  <c r="B50" i="84"/>
  <c r="F50" i="84"/>
  <c r="H50" i="84" s="1"/>
  <c r="D51" i="85"/>
  <c r="E51" i="85"/>
  <c r="H49" i="87"/>
  <c r="I49" i="87" s="1"/>
  <c r="I135" i="44"/>
  <c r="H135" i="44"/>
  <c r="B48" i="95"/>
  <c r="F48" i="95"/>
  <c r="H48" i="95" s="1"/>
  <c r="G58" i="23"/>
  <c r="E130" i="26"/>
  <c r="F130" i="26" s="1"/>
  <c r="B130" i="26"/>
  <c r="E136" i="43"/>
  <c r="D136" i="43"/>
  <c r="G135" i="43"/>
  <c r="B52" i="67"/>
  <c r="F52" i="67"/>
  <c r="H52" i="67" s="1"/>
  <c r="B50" i="82"/>
  <c r="F50" i="82"/>
  <c r="G50" i="82" s="1"/>
  <c r="E49" i="98"/>
  <c r="D49" i="98"/>
  <c r="B58" i="24"/>
  <c r="F58" i="24"/>
  <c r="B52" i="68"/>
  <c r="F52" i="68"/>
  <c r="H52" i="68" s="1"/>
  <c r="B56" i="74"/>
  <c r="F56" i="74"/>
  <c r="G56" i="74" s="1"/>
  <c r="H52" i="33"/>
  <c r="G52" i="33"/>
  <c r="D53" i="33"/>
  <c r="F52" i="65"/>
  <c r="G52" i="65" s="1"/>
  <c r="B52" i="65"/>
  <c r="B56" i="73"/>
  <c r="F56" i="73"/>
  <c r="H56" i="73" s="1"/>
  <c r="F51" i="79"/>
  <c r="G51" i="79" s="1"/>
  <c r="B51" i="79"/>
  <c r="B54" i="46"/>
  <c r="F54" i="46"/>
  <c r="G54" i="46" s="1"/>
  <c r="F54" i="58"/>
  <c r="B54" i="58"/>
  <c r="F56" i="41"/>
  <c r="H56" i="41" s="1"/>
  <c r="B56" i="41"/>
  <c r="H54" i="72"/>
  <c r="G50" i="88"/>
  <c r="I50" i="88" s="1"/>
  <c r="F136" i="44"/>
  <c r="B136" i="44"/>
  <c r="B50" i="83"/>
  <c r="F50" i="83"/>
  <c r="H50" i="83" s="1"/>
  <c r="D58" i="3"/>
  <c r="E58" i="3" s="1"/>
  <c r="I129" i="26"/>
  <c r="H129" i="26"/>
  <c r="G51" i="77"/>
  <c r="F60" i="28"/>
  <c r="B60" i="28"/>
  <c r="G50" i="81"/>
  <c r="I50" i="81" s="1"/>
  <c r="B54" i="56"/>
  <c r="F54" i="56"/>
  <c r="H54" i="56" s="1"/>
  <c r="D52" i="76"/>
  <c r="E52" i="76"/>
  <c r="H48" i="97"/>
  <c r="G56" i="42"/>
  <c r="I56" i="42" s="1"/>
  <c r="B59" i="27"/>
  <c r="F59" i="27"/>
  <c r="H59" i="27" s="1"/>
  <c r="B58" i="31"/>
  <c r="F58" i="31"/>
  <c r="G129" i="97"/>
  <c r="D130" i="97"/>
  <c r="E130" i="97"/>
  <c r="G50" i="85"/>
  <c r="I50" i="85" s="1"/>
  <c r="G54" i="72"/>
  <c r="H52" i="26"/>
  <c r="D53" i="26"/>
  <c r="E53" i="26" s="1"/>
  <c r="G52" i="26"/>
  <c r="F58" i="19"/>
  <c r="G58" i="19" s="1"/>
  <c r="B58" i="19"/>
  <c r="E51" i="86"/>
  <c r="D51" i="86"/>
  <c r="H56" i="43"/>
  <c r="D57" i="43"/>
  <c r="E57" i="43" s="1"/>
  <c r="I137" i="31"/>
  <c r="H137" i="31"/>
  <c r="I54" i="55"/>
  <c r="B61" i="70"/>
  <c r="G61" i="70"/>
  <c r="H61" i="70"/>
  <c r="F54" i="64"/>
  <c r="G54" i="64" s="1"/>
  <c r="B54" i="64"/>
  <c r="D62" i="70"/>
  <c r="E62" i="70" s="1"/>
  <c r="G58" i="32"/>
  <c r="I58" i="32" s="1"/>
  <c r="H51" i="78"/>
  <c r="I51" i="78" s="1"/>
  <c r="G59" i="29"/>
  <c r="I59" i="29" s="1"/>
  <c r="B57" i="17"/>
  <c r="C66" i="17"/>
  <c r="F57" i="17"/>
  <c r="G57" i="17" s="1"/>
  <c r="B59" i="71"/>
  <c r="F59" i="71"/>
  <c r="G59" i="71" s="1"/>
  <c r="F54" i="59"/>
  <c r="G54" i="59" s="1"/>
  <c r="B54" i="59"/>
  <c r="I53" i="61"/>
  <c r="G50" i="86"/>
  <c r="I50" i="86" s="1"/>
  <c r="G56" i="43"/>
  <c r="D51" i="80"/>
  <c r="E51" i="80"/>
  <c r="F50" i="91"/>
  <c r="G50" i="91" s="1"/>
  <c r="B50" i="91"/>
  <c r="B138" i="31"/>
  <c r="F138" i="31"/>
  <c r="D55" i="55"/>
  <c r="E55" i="55"/>
  <c r="F54" i="61"/>
  <c r="H54" i="61" s="1"/>
  <c r="B54" i="61"/>
  <c r="D141" i="17"/>
  <c r="E141" i="17" s="1"/>
  <c r="G140" i="17"/>
  <c r="J133" i="67"/>
  <c r="B142" i="70"/>
  <c r="F142" i="70"/>
  <c r="H141" i="70"/>
  <c r="I141" i="70"/>
  <c r="J141" i="70" s="1"/>
  <c r="J139" i="17"/>
  <c r="F134" i="60"/>
  <c r="B134" i="60"/>
  <c r="J136" i="34"/>
  <c r="H133" i="60"/>
  <c r="I133" i="60"/>
  <c r="D53" i="13"/>
  <c r="E53" i="13" s="1"/>
  <c r="G52" i="13"/>
  <c r="H52" i="13"/>
  <c r="B130" i="80"/>
  <c r="F130" i="80"/>
  <c r="D58" i="18"/>
  <c r="E58" i="18" s="1"/>
  <c r="B138" i="32"/>
  <c r="F138" i="32"/>
  <c r="I132" i="59"/>
  <c r="H132" i="59"/>
  <c r="I138" i="30"/>
  <c r="H138" i="30"/>
  <c r="F136" i="39"/>
  <c r="B136" i="39"/>
  <c r="J138" i="23"/>
  <c r="D55" i="54"/>
  <c r="E55" i="54"/>
  <c r="F133" i="75"/>
  <c r="B133" i="75"/>
  <c r="D59" i="32"/>
  <c r="E59" i="32" s="1"/>
  <c r="F132" i="68"/>
  <c r="B132" i="68"/>
  <c r="H53" i="62"/>
  <c r="I53" i="62" s="1"/>
  <c r="I128" i="86"/>
  <c r="H128" i="86"/>
  <c r="F130" i="99"/>
  <c r="B130" i="99"/>
  <c r="H129" i="80"/>
  <c r="I129" i="80"/>
  <c r="B130" i="83"/>
  <c r="F130" i="83"/>
  <c r="H139" i="20"/>
  <c r="I139" i="20"/>
  <c r="H57" i="18"/>
  <c r="F136" i="73"/>
  <c r="B136" i="73"/>
  <c r="F137" i="3"/>
  <c r="B137" i="3"/>
  <c r="B134" i="54"/>
  <c r="F134" i="54"/>
  <c r="H130" i="77"/>
  <c r="I130" i="77"/>
  <c r="H137" i="32"/>
  <c r="I137" i="32"/>
  <c r="F139" i="30"/>
  <c r="B139" i="30"/>
  <c r="H135" i="39"/>
  <c r="I135" i="39"/>
  <c r="J135" i="39" s="1"/>
  <c r="H128" i="92"/>
  <c r="I128" i="92"/>
  <c r="H128" i="96"/>
  <c r="I128" i="96"/>
  <c r="I135" i="55"/>
  <c r="H135" i="55"/>
  <c r="D60" i="30"/>
  <c r="E60" i="30" s="1"/>
  <c r="H131" i="68"/>
  <c r="I131" i="68"/>
  <c r="B132" i="82"/>
  <c r="F132" i="82"/>
  <c r="D52" i="75"/>
  <c r="E52" i="75"/>
  <c r="I136" i="22"/>
  <c r="H136" i="22"/>
  <c r="D50" i="89"/>
  <c r="E50" i="89"/>
  <c r="B140" i="20"/>
  <c r="F140" i="20"/>
  <c r="I128" i="84"/>
  <c r="H128" i="84"/>
  <c r="F137" i="18"/>
  <c r="B137" i="18"/>
  <c r="F138" i="71"/>
  <c r="B138" i="71"/>
  <c r="F134" i="46"/>
  <c r="B134" i="46"/>
  <c r="F138" i="24"/>
  <c r="B138" i="24"/>
  <c r="H138" i="27"/>
  <c r="I138" i="27"/>
  <c r="D51" i="88"/>
  <c r="E51" i="88"/>
  <c r="H49" i="90"/>
  <c r="I49" i="90" s="1"/>
  <c r="G57" i="18"/>
  <c r="I133" i="57"/>
  <c r="H133" i="57"/>
  <c r="H129" i="81"/>
  <c r="I129" i="81"/>
  <c r="I128" i="88"/>
  <c r="H128" i="88"/>
  <c r="G141" i="29"/>
  <c r="D142" i="29"/>
  <c r="E142" i="29" s="1"/>
  <c r="D60" i="29"/>
  <c r="E60" i="29" s="1"/>
  <c r="B131" i="76"/>
  <c r="F131" i="76"/>
  <c r="D135" i="67"/>
  <c r="G134" i="67"/>
  <c r="E135" i="67"/>
  <c r="H133" i="53"/>
  <c r="I133" i="53"/>
  <c r="I129" i="83"/>
  <c r="H129" i="83"/>
  <c r="H139" i="28"/>
  <c r="I139" i="28"/>
  <c r="H133" i="54"/>
  <c r="I133" i="54"/>
  <c r="H137" i="71"/>
  <c r="I137" i="71"/>
  <c r="F129" i="96"/>
  <c r="B129" i="96"/>
  <c r="D49" i="100"/>
  <c r="E49" i="100"/>
  <c r="F129" i="84"/>
  <c r="B129" i="84"/>
  <c r="D58" i="21"/>
  <c r="E58" i="21"/>
  <c r="H49" i="89"/>
  <c r="I49" i="89" s="1"/>
  <c r="I135" i="74"/>
  <c r="J135" i="74" s="1"/>
  <c r="H135" i="74"/>
  <c r="G137" i="34"/>
  <c r="D138" i="34"/>
  <c r="E138" i="34"/>
  <c r="D138" i="19"/>
  <c r="G137" i="19"/>
  <c r="E138" i="19"/>
  <c r="H137" i="24"/>
  <c r="I137" i="24"/>
  <c r="F129" i="91"/>
  <c r="B129" i="91"/>
  <c r="D58" i="22"/>
  <c r="E58" i="22" s="1"/>
  <c r="F129" i="90"/>
  <c r="B129" i="90"/>
  <c r="B134" i="57"/>
  <c r="F134" i="57"/>
  <c r="I134" i="62"/>
  <c r="H134" i="62"/>
  <c r="F129" i="98"/>
  <c r="B129" i="98"/>
  <c r="I128" i="89"/>
  <c r="H128" i="89"/>
  <c r="F129" i="88"/>
  <c r="B129" i="88"/>
  <c r="J131" i="66"/>
  <c r="D52" i="78"/>
  <c r="E52" i="78"/>
  <c r="F136" i="41"/>
  <c r="B136" i="41"/>
  <c r="B133" i="61"/>
  <c r="F133" i="61"/>
  <c r="B139" i="27"/>
  <c r="F139" i="27"/>
  <c r="D54" i="62"/>
  <c r="E54" i="62"/>
  <c r="F49" i="25"/>
  <c r="G49" i="25" s="1"/>
  <c r="B49" i="25"/>
  <c r="H136" i="3"/>
  <c r="I136" i="3"/>
  <c r="B130" i="81"/>
  <c r="F130" i="81"/>
  <c r="B134" i="58"/>
  <c r="F134" i="58"/>
  <c r="G48" i="100"/>
  <c r="I48" i="100" s="1"/>
  <c r="B136" i="74"/>
  <c r="F136" i="74"/>
  <c r="F134" i="56"/>
  <c r="B134" i="56"/>
  <c r="I128" i="91"/>
  <c r="H128" i="91"/>
  <c r="H57" i="22"/>
  <c r="I57" i="22" s="1"/>
  <c r="H133" i="72"/>
  <c r="I133" i="72"/>
  <c r="H128" i="90"/>
  <c r="I128" i="90"/>
  <c r="J136" i="19"/>
  <c r="D134" i="63"/>
  <c r="G133" i="63"/>
  <c r="E134" i="63"/>
  <c r="G132" i="66"/>
  <c r="E133" i="66"/>
  <c r="D133" i="66"/>
  <c r="I128" i="98"/>
  <c r="H128" i="98"/>
  <c r="D57" i="39"/>
  <c r="E57" i="39" s="1"/>
  <c r="F129" i="89"/>
  <c r="B129" i="89"/>
  <c r="I132" i="64"/>
  <c r="H132" i="64"/>
  <c r="F131" i="79"/>
  <c r="B131" i="79"/>
  <c r="H131" i="85"/>
  <c r="I131" i="85"/>
  <c r="J131" i="78"/>
  <c r="I129" i="99"/>
  <c r="H129" i="99"/>
  <c r="F131" i="77"/>
  <c r="B131" i="77"/>
  <c r="B129" i="86"/>
  <c r="F129" i="86"/>
  <c r="B135" i="62"/>
  <c r="F135" i="62"/>
  <c r="G139" i="23"/>
  <c r="D140" i="23"/>
  <c r="E140" i="23"/>
  <c r="H132" i="61"/>
  <c r="I132" i="61"/>
  <c r="H133" i="58"/>
  <c r="I133" i="58"/>
  <c r="H131" i="65"/>
  <c r="I131" i="65"/>
  <c r="F135" i="45"/>
  <c r="B135" i="45"/>
  <c r="F137" i="21"/>
  <c r="B137" i="21"/>
  <c r="H133" i="56"/>
  <c r="I133" i="56"/>
  <c r="D50" i="90"/>
  <c r="E50" i="90"/>
  <c r="F134" i="72"/>
  <c r="B134" i="72"/>
  <c r="H51" i="75"/>
  <c r="F133" i="64"/>
  <c r="B133" i="64"/>
  <c r="H130" i="79"/>
  <c r="I130" i="79"/>
  <c r="B139" i="69"/>
  <c r="F139" i="69"/>
  <c r="B132" i="85"/>
  <c r="F132" i="85"/>
  <c r="H129" i="100"/>
  <c r="I129" i="100"/>
  <c r="I136" i="18"/>
  <c r="H136" i="18"/>
  <c r="H132" i="75"/>
  <c r="I132" i="75"/>
  <c r="H133" i="46"/>
  <c r="I133" i="46"/>
  <c r="H135" i="73"/>
  <c r="I135" i="73"/>
  <c r="F130" i="100"/>
  <c r="B130" i="100"/>
  <c r="F132" i="65"/>
  <c r="B132" i="65"/>
  <c r="H134" i="45"/>
  <c r="I134" i="45"/>
  <c r="G59" i="30"/>
  <c r="I59" i="30" s="1"/>
  <c r="H136" i="21"/>
  <c r="I136" i="21"/>
  <c r="H130" i="76"/>
  <c r="I130" i="76"/>
  <c r="B134" i="53"/>
  <c r="F134" i="53"/>
  <c r="I135" i="41"/>
  <c r="H135" i="41"/>
  <c r="D50" i="87"/>
  <c r="E50" i="87"/>
  <c r="F140" i="28"/>
  <c r="B140" i="28"/>
  <c r="I131" i="82"/>
  <c r="H131" i="82"/>
  <c r="G51" i="75"/>
  <c r="B137" i="22"/>
  <c r="F137" i="22"/>
  <c r="D133" i="78"/>
  <c r="G132" i="78"/>
  <c r="E133" i="78"/>
  <c r="B133" i="59"/>
  <c r="F133" i="59"/>
  <c r="D49" i="96"/>
  <c r="E49" i="96"/>
  <c r="H138" i="69"/>
  <c r="I138" i="69"/>
  <c r="J138" i="69" s="1"/>
  <c r="F129" i="92"/>
  <c r="B129" i="92"/>
  <c r="B136" i="55"/>
  <c r="F136" i="55"/>
  <c r="I48" i="97" l="1"/>
  <c r="I48" i="101"/>
  <c r="F49" i="101"/>
  <c r="G49" i="101" s="1"/>
  <c r="B49" i="101"/>
  <c r="H129" i="101"/>
  <c r="I129" i="101"/>
  <c r="J129" i="101" s="1"/>
  <c r="B130" i="101"/>
  <c r="F130" i="101"/>
  <c r="H54" i="64"/>
  <c r="I54" i="64" s="1"/>
  <c r="H130" i="13"/>
  <c r="I130" i="13"/>
  <c r="J130" i="13" s="1"/>
  <c r="J155" i="13" s="1"/>
  <c r="J139" i="28"/>
  <c r="E131" i="13"/>
  <c r="F131" i="13" s="1"/>
  <c r="B131" i="13"/>
  <c r="J130" i="79"/>
  <c r="J137" i="24"/>
  <c r="J129" i="81"/>
  <c r="J137" i="31"/>
  <c r="J130" i="25"/>
  <c r="J130" i="77"/>
  <c r="I51" i="77"/>
  <c r="J132" i="75"/>
  <c r="G56" i="73"/>
  <c r="J133" i="72"/>
  <c r="H52" i="65"/>
  <c r="I52" i="65" s="1"/>
  <c r="J132" i="64"/>
  <c r="J133" i="58"/>
  <c r="H58" i="19"/>
  <c r="I58" i="19" s="1"/>
  <c r="J136" i="18"/>
  <c r="J128" i="92"/>
  <c r="H56" i="74"/>
  <c r="I56" i="74" s="1"/>
  <c r="H50" i="92"/>
  <c r="I50" i="92" s="1"/>
  <c r="E131" i="95"/>
  <c r="G130" i="95"/>
  <c r="D131" i="95"/>
  <c r="J129" i="100"/>
  <c r="I61" i="70"/>
  <c r="G48" i="95"/>
  <c r="I48" i="95" s="1"/>
  <c r="G50" i="84"/>
  <c r="I50" i="84" s="1"/>
  <c r="J128" i="87"/>
  <c r="D132" i="25"/>
  <c r="G131" i="25"/>
  <c r="J129" i="26"/>
  <c r="I52" i="33"/>
  <c r="J129" i="95"/>
  <c r="G129" i="87"/>
  <c r="E130" i="87"/>
  <c r="D130" i="87"/>
  <c r="D131" i="26"/>
  <c r="G130" i="26"/>
  <c r="G58" i="31"/>
  <c r="D59" i="31"/>
  <c r="E59" i="31" s="1"/>
  <c r="E137" i="44"/>
  <c r="G136" i="44"/>
  <c r="D137" i="44"/>
  <c r="D52" i="79"/>
  <c r="E52" i="79"/>
  <c r="D59" i="24"/>
  <c r="E59" i="24" s="1"/>
  <c r="F136" i="43"/>
  <c r="B136" i="43"/>
  <c r="G57" i="20"/>
  <c r="D58" i="20"/>
  <c r="E58" i="20" s="1"/>
  <c r="B55" i="72"/>
  <c r="F55" i="72"/>
  <c r="D56" i="45"/>
  <c r="E56" i="45" s="1"/>
  <c r="H130" i="33"/>
  <c r="I130" i="33"/>
  <c r="G48" i="99"/>
  <c r="D49" i="99"/>
  <c r="E49" i="99"/>
  <c r="B130" i="97"/>
  <c r="F130" i="97"/>
  <c r="F52" i="76"/>
  <c r="B52" i="76"/>
  <c r="D61" i="28"/>
  <c r="E61" i="28" s="1"/>
  <c r="E51" i="83"/>
  <c r="D51" i="83"/>
  <c r="H54" i="58"/>
  <c r="E55" i="58"/>
  <c r="D55" i="58"/>
  <c r="E53" i="33"/>
  <c r="F53" i="33" s="1"/>
  <c r="B53" i="33"/>
  <c r="G52" i="68"/>
  <c r="I52" i="68" s="1"/>
  <c r="E53" i="68"/>
  <c r="D53" i="68"/>
  <c r="G52" i="67"/>
  <c r="I52" i="67" s="1"/>
  <c r="D53" i="67"/>
  <c r="E53" i="67"/>
  <c r="E51" i="84"/>
  <c r="D51" i="84"/>
  <c r="D55" i="53"/>
  <c r="E55" i="53"/>
  <c r="D54" i="63"/>
  <c r="E54" i="63"/>
  <c r="F52" i="77"/>
  <c r="G52" i="77" s="1"/>
  <c r="B52" i="77"/>
  <c r="H57" i="20"/>
  <c r="H59" i="69"/>
  <c r="I59" i="69" s="1"/>
  <c r="D60" i="69"/>
  <c r="D59" i="34"/>
  <c r="E59" i="34" s="1"/>
  <c r="D57" i="44"/>
  <c r="E57" i="44" s="1"/>
  <c r="G54" i="61"/>
  <c r="I54" i="61" s="1"/>
  <c r="H57" i="17"/>
  <c r="I57" i="17" s="1"/>
  <c r="H129" i="97"/>
  <c r="I129" i="97"/>
  <c r="J129" i="97" s="1"/>
  <c r="D60" i="27"/>
  <c r="E60" i="27" s="1"/>
  <c r="H60" i="28"/>
  <c r="B58" i="3"/>
  <c r="F58" i="3"/>
  <c r="G58" i="3" s="1"/>
  <c r="G56" i="41"/>
  <c r="I56" i="41" s="1"/>
  <c r="D57" i="41"/>
  <c r="E57" i="41"/>
  <c r="H51" i="79"/>
  <c r="I51" i="79" s="1"/>
  <c r="D57" i="73"/>
  <c r="E57" i="73" s="1"/>
  <c r="E57" i="74"/>
  <c r="D57" i="74"/>
  <c r="H58" i="24"/>
  <c r="H50" i="82"/>
  <c r="I50" i="82" s="1"/>
  <c r="D51" i="82"/>
  <c r="E51" i="82"/>
  <c r="F51" i="85"/>
  <c r="B51" i="85"/>
  <c r="H54" i="53"/>
  <c r="I54" i="53" s="1"/>
  <c r="B49" i="97"/>
  <c r="F49" i="97"/>
  <c r="H49" i="97" s="1"/>
  <c r="D53" i="66"/>
  <c r="E53" i="66"/>
  <c r="H53" i="63"/>
  <c r="I53" i="63" s="1"/>
  <c r="D55" i="57"/>
  <c r="E55" i="57"/>
  <c r="B136" i="42"/>
  <c r="F136" i="42"/>
  <c r="F131" i="33"/>
  <c r="B131" i="33"/>
  <c r="D51" i="92"/>
  <c r="E51" i="92"/>
  <c r="F59" i="23"/>
  <c r="B59" i="23"/>
  <c r="G56" i="44"/>
  <c r="I56" i="44" s="1"/>
  <c r="J131" i="65"/>
  <c r="I52" i="13"/>
  <c r="H58" i="31"/>
  <c r="I58" i="31" s="1"/>
  <c r="G59" i="27"/>
  <c r="I59" i="27" s="1"/>
  <c r="G54" i="56"/>
  <c r="I54" i="56" s="1"/>
  <c r="D55" i="56"/>
  <c r="E55" i="56"/>
  <c r="G60" i="28"/>
  <c r="G50" i="83"/>
  <c r="I50" i="83" s="1"/>
  <c r="I54" i="72"/>
  <c r="G54" i="58"/>
  <c r="H54" i="46"/>
  <c r="I54" i="46" s="1"/>
  <c r="D55" i="46"/>
  <c r="E55" i="46"/>
  <c r="I56" i="73"/>
  <c r="D53" i="65"/>
  <c r="E53" i="65"/>
  <c r="G58" i="24"/>
  <c r="I58" i="24" s="1"/>
  <c r="F49" i="98"/>
  <c r="B49" i="98"/>
  <c r="H135" i="43"/>
  <c r="I135" i="43"/>
  <c r="E49" i="95"/>
  <c r="D49" i="95"/>
  <c r="J135" i="44"/>
  <c r="F57" i="42"/>
  <c r="G57" i="42" s="1"/>
  <c r="B57" i="42"/>
  <c r="H52" i="66"/>
  <c r="I52" i="66" s="1"/>
  <c r="B51" i="81"/>
  <c r="F51" i="81"/>
  <c r="G54" i="57"/>
  <c r="I54" i="57" s="1"/>
  <c r="I58" i="23"/>
  <c r="G55" i="45"/>
  <c r="I55" i="45" s="1"/>
  <c r="I135" i="42"/>
  <c r="H135" i="42"/>
  <c r="G53" i="60"/>
  <c r="I53" i="60" s="1"/>
  <c r="E54" i="60"/>
  <c r="D54" i="60"/>
  <c r="H58" i="34"/>
  <c r="I58" i="34" s="1"/>
  <c r="H48" i="99"/>
  <c r="J128" i="88"/>
  <c r="F55" i="55"/>
  <c r="G55" i="55" s="1"/>
  <c r="B55" i="55"/>
  <c r="B51" i="80"/>
  <c r="F51" i="80"/>
  <c r="D58" i="17"/>
  <c r="E58" i="17" s="1"/>
  <c r="I56" i="43"/>
  <c r="E139" i="31"/>
  <c r="G138" i="31"/>
  <c r="D139" i="31"/>
  <c r="H50" i="91"/>
  <c r="I50" i="91" s="1"/>
  <c r="D51" i="91"/>
  <c r="E51" i="91"/>
  <c r="H54" i="59"/>
  <c r="I54" i="59" s="1"/>
  <c r="D55" i="59"/>
  <c r="E55" i="59"/>
  <c r="F62" i="70"/>
  <c r="G62" i="70" s="1"/>
  <c r="B62" i="70"/>
  <c r="D55" i="64"/>
  <c r="E55" i="64" s="1"/>
  <c r="F51" i="86"/>
  <c r="H51" i="86" s="1"/>
  <c r="B51" i="86"/>
  <c r="B53" i="26"/>
  <c r="F53" i="26"/>
  <c r="D54" i="26" s="1"/>
  <c r="J128" i="98"/>
  <c r="J133" i="56"/>
  <c r="J128" i="90"/>
  <c r="H49" i="25"/>
  <c r="E55" i="61"/>
  <c r="D55" i="61"/>
  <c r="H59" i="71"/>
  <c r="I59" i="71" s="1"/>
  <c r="D60" i="71"/>
  <c r="E60" i="71" s="1"/>
  <c r="F60" i="71" s="1"/>
  <c r="D61" i="71" s="1"/>
  <c r="F57" i="43"/>
  <c r="G57" i="43" s="1"/>
  <c r="B57" i="43"/>
  <c r="D59" i="19"/>
  <c r="E59" i="19" s="1"/>
  <c r="I52" i="26"/>
  <c r="J133" i="53"/>
  <c r="G134" i="60"/>
  <c r="D135" i="60"/>
  <c r="E135" i="60"/>
  <c r="J136" i="21"/>
  <c r="J132" i="59"/>
  <c r="J132" i="61"/>
  <c r="J128" i="86"/>
  <c r="J133" i="60"/>
  <c r="D143" i="70"/>
  <c r="G142" i="70"/>
  <c r="E143" i="70"/>
  <c r="J138" i="27"/>
  <c r="J135" i="73"/>
  <c r="J135" i="55"/>
  <c r="J129" i="80"/>
  <c r="I140" i="17"/>
  <c r="H140" i="17"/>
  <c r="J131" i="68"/>
  <c r="F141" i="17"/>
  <c r="B141" i="17"/>
  <c r="F54" i="62"/>
  <c r="G54" i="62" s="1"/>
  <c r="B54" i="62"/>
  <c r="H137" i="19"/>
  <c r="I137" i="19"/>
  <c r="H141" i="29"/>
  <c r="I141" i="29"/>
  <c r="G138" i="24"/>
  <c r="D139" i="24"/>
  <c r="E139" i="24"/>
  <c r="D139" i="71"/>
  <c r="G138" i="71"/>
  <c r="E139" i="71"/>
  <c r="G139" i="30"/>
  <c r="D140" i="30"/>
  <c r="E140" i="30"/>
  <c r="D138" i="3"/>
  <c r="G137" i="3"/>
  <c r="E138" i="3"/>
  <c r="D137" i="55"/>
  <c r="G136" i="55"/>
  <c r="E137" i="55"/>
  <c r="D134" i="59"/>
  <c r="G133" i="59"/>
  <c r="E134" i="59"/>
  <c r="G137" i="22"/>
  <c r="D138" i="22"/>
  <c r="E138" i="22"/>
  <c r="D135" i="53"/>
  <c r="G134" i="53"/>
  <c r="E135" i="53"/>
  <c r="J133" i="46"/>
  <c r="F50" i="90"/>
  <c r="H50" i="90" s="1"/>
  <c r="B50" i="90"/>
  <c r="H139" i="23"/>
  <c r="I139" i="23"/>
  <c r="G131" i="77"/>
  <c r="D132" i="77"/>
  <c r="E132" i="77"/>
  <c r="F133" i="66"/>
  <c r="B133" i="66"/>
  <c r="J136" i="3"/>
  <c r="D140" i="27"/>
  <c r="G139" i="27"/>
  <c r="E140" i="27"/>
  <c r="B138" i="19"/>
  <c r="F138" i="19"/>
  <c r="D130" i="84"/>
  <c r="G129" i="84"/>
  <c r="E130" i="84"/>
  <c r="G129" i="96"/>
  <c r="D130" i="96"/>
  <c r="E130" i="96"/>
  <c r="J137" i="71"/>
  <c r="J133" i="54"/>
  <c r="J129" i="83"/>
  <c r="D141" i="20"/>
  <c r="E141" i="20" s="1"/>
  <c r="G140" i="20"/>
  <c r="J128" i="96"/>
  <c r="J137" i="32"/>
  <c r="G136" i="39"/>
  <c r="D137" i="39"/>
  <c r="E137" i="39"/>
  <c r="F58" i="18"/>
  <c r="G58" i="18" s="1"/>
  <c r="B58" i="18"/>
  <c r="B133" i="78"/>
  <c r="F133" i="78"/>
  <c r="B140" i="23"/>
  <c r="F140" i="23"/>
  <c r="G140" i="28"/>
  <c r="D141" i="28"/>
  <c r="E141" i="28"/>
  <c r="G136" i="74"/>
  <c r="D137" i="74"/>
  <c r="E137" i="74"/>
  <c r="D137" i="73"/>
  <c r="G136" i="73"/>
  <c r="E137" i="73"/>
  <c r="G130" i="80"/>
  <c r="D131" i="80"/>
  <c r="E131" i="80"/>
  <c r="F138" i="34"/>
  <c r="B138" i="34"/>
  <c r="J136" i="22"/>
  <c r="I57" i="18"/>
  <c r="G130" i="99"/>
  <c r="D131" i="99"/>
  <c r="E131" i="99"/>
  <c r="G132" i="68"/>
  <c r="D133" i="68"/>
  <c r="E133" i="68"/>
  <c r="G129" i="92"/>
  <c r="E130" i="92"/>
  <c r="D130" i="92"/>
  <c r="B50" i="87"/>
  <c r="F50" i="87"/>
  <c r="G50" i="87" s="1"/>
  <c r="J130" i="76"/>
  <c r="J134" i="45"/>
  <c r="E133" i="85"/>
  <c r="D133" i="85"/>
  <c r="G132" i="85"/>
  <c r="G129" i="89"/>
  <c r="D130" i="89"/>
  <c r="E130" i="89"/>
  <c r="F134" i="63"/>
  <c r="B134" i="63"/>
  <c r="G134" i="57"/>
  <c r="D135" i="57"/>
  <c r="E135" i="57"/>
  <c r="F58" i="22"/>
  <c r="H58" i="22" s="1"/>
  <c r="B58" i="22"/>
  <c r="H137" i="34"/>
  <c r="I137" i="34"/>
  <c r="D138" i="18"/>
  <c r="G137" i="18"/>
  <c r="E138" i="18"/>
  <c r="B50" i="89"/>
  <c r="F50" i="89"/>
  <c r="H50" i="89" s="1"/>
  <c r="J139" i="20"/>
  <c r="B55" i="54"/>
  <c r="F55" i="54"/>
  <c r="G55" i="54" s="1"/>
  <c r="F49" i="96"/>
  <c r="B49" i="96"/>
  <c r="G131" i="79"/>
  <c r="D132" i="79"/>
  <c r="E132" i="79"/>
  <c r="G129" i="98"/>
  <c r="D130" i="98"/>
  <c r="E130" i="98"/>
  <c r="D135" i="46"/>
  <c r="G134" i="46"/>
  <c r="E135" i="46"/>
  <c r="G133" i="75"/>
  <c r="D134" i="75"/>
  <c r="E134" i="75"/>
  <c r="H133" i="63"/>
  <c r="I133" i="63"/>
  <c r="D130" i="88"/>
  <c r="G129" i="88"/>
  <c r="E130" i="88"/>
  <c r="E131" i="100"/>
  <c r="D131" i="100"/>
  <c r="G130" i="100"/>
  <c r="I51" i="75"/>
  <c r="G129" i="86"/>
  <c r="D130" i="86"/>
  <c r="E130" i="86"/>
  <c r="G134" i="56"/>
  <c r="D135" i="56"/>
  <c r="E135" i="56"/>
  <c r="D131" i="81"/>
  <c r="G130" i="81"/>
  <c r="E131" i="81"/>
  <c r="I49" i="25"/>
  <c r="I134" i="67"/>
  <c r="H134" i="67"/>
  <c r="B60" i="29"/>
  <c r="F60" i="29"/>
  <c r="G60" i="29" s="1"/>
  <c r="B51" i="88"/>
  <c r="F51" i="88"/>
  <c r="B52" i="75"/>
  <c r="F52" i="75"/>
  <c r="H52" i="75" s="1"/>
  <c r="G134" i="54"/>
  <c r="D135" i="54"/>
  <c r="E135" i="54"/>
  <c r="F59" i="32"/>
  <c r="H59" i="32" s="1"/>
  <c r="B59" i="32"/>
  <c r="G135" i="62"/>
  <c r="D136" i="62"/>
  <c r="E136" i="62"/>
  <c r="J129" i="99"/>
  <c r="G133" i="61"/>
  <c r="D134" i="61"/>
  <c r="E134" i="61"/>
  <c r="J138" i="30"/>
  <c r="D140" i="69"/>
  <c r="G139" i="69"/>
  <c r="E140" i="69"/>
  <c r="D138" i="21"/>
  <c r="G137" i="21"/>
  <c r="E138" i="21"/>
  <c r="B57" i="39"/>
  <c r="F57" i="39"/>
  <c r="G57" i="39" s="1"/>
  <c r="J128" i="91"/>
  <c r="D50" i="25"/>
  <c r="E50" i="25" s="1"/>
  <c r="D137" i="41"/>
  <c r="G136" i="41"/>
  <c r="E137" i="41"/>
  <c r="J128" i="89"/>
  <c r="F58" i="21"/>
  <c r="H58" i="21" s="1"/>
  <c r="B58" i="21"/>
  <c r="B135" i="67"/>
  <c r="F135" i="67"/>
  <c r="J128" i="84"/>
  <c r="G132" i="82"/>
  <c r="D133" i="82"/>
  <c r="E133" i="82"/>
  <c r="D131" i="83"/>
  <c r="G130" i="83"/>
  <c r="E131" i="83"/>
  <c r="G138" i="32"/>
  <c r="D139" i="32"/>
  <c r="E139" i="32"/>
  <c r="B53" i="13"/>
  <c r="F53" i="13"/>
  <c r="H53" i="13" s="1"/>
  <c r="F52" i="78"/>
  <c r="G52" i="78" s="1"/>
  <c r="B52" i="78"/>
  <c r="D133" i="65"/>
  <c r="G132" i="65"/>
  <c r="E133" i="65"/>
  <c r="D130" i="91"/>
  <c r="G129" i="91"/>
  <c r="E130" i="91"/>
  <c r="D134" i="64"/>
  <c r="G133" i="64"/>
  <c r="E134" i="64"/>
  <c r="D136" i="45"/>
  <c r="G135" i="45"/>
  <c r="E136" i="45"/>
  <c r="I132" i="66"/>
  <c r="H132" i="66"/>
  <c r="J134" i="62"/>
  <c r="B60" i="30"/>
  <c r="F60" i="30"/>
  <c r="J135" i="41"/>
  <c r="H132" i="78"/>
  <c r="I132" i="78"/>
  <c r="G134" i="72"/>
  <c r="D135" i="72"/>
  <c r="E135" i="72"/>
  <c r="D135" i="58"/>
  <c r="G134" i="58"/>
  <c r="E135" i="58"/>
  <c r="G129" i="90"/>
  <c r="D130" i="90"/>
  <c r="E130" i="90"/>
  <c r="B49" i="100"/>
  <c r="F49" i="100"/>
  <c r="H49" i="100" s="1"/>
  <c r="G131" i="76"/>
  <c r="D132" i="76"/>
  <c r="E132" i="76"/>
  <c r="F142" i="29"/>
  <c r="B142" i="29"/>
  <c r="J133" i="57"/>
  <c r="H49" i="101" l="1"/>
  <c r="I49" i="101" s="1"/>
  <c r="G53" i="13"/>
  <c r="D50" i="101"/>
  <c r="E50" i="101"/>
  <c r="D131" i="101"/>
  <c r="G130" i="101"/>
  <c r="E131" i="101"/>
  <c r="J140" i="17"/>
  <c r="G131" i="13"/>
  <c r="D132" i="13"/>
  <c r="I48" i="99"/>
  <c r="H57" i="39"/>
  <c r="I57" i="39" s="1"/>
  <c r="I57" i="20"/>
  <c r="D54" i="33"/>
  <c r="B54" i="33" s="1"/>
  <c r="E132" i="25"/>
  <c r="F132" i="25" s="1"/>
  <c r="B132" i="25"/>
  <c r="J135" i="42"/>
  <c r="H129" i="87"/>
  <c r="I129" i="87"/>
  <c r="H55" i="55"/>
  <c r="I55" i="55" s="1"/>
  <c r="J135" i="43"/>
  <c r="F131" i="95"/>
  <c r="B131" i="95"/>
  <c r="H57" i="43"/>
  <c r="I57" i="43" s="1"/>
  <c r="B130" i="87"/>
  <c r="F130" i="87"/>
  <c r="H131" i="25"/>
  <c r="I131" i="25"/>
  <c r="H130" i="95"/>
  <c r="I130" i="95"/>
  <c r="H52" i="78"/>
  <c r="I52" i="78" s="1"/>
  <c r="H51" i="81"/>
  <c r="E52" i="81"/>
  <c r="D52" i="81"/>
  <c r="F55" i="46"/>
  <c r="G55" i="46" s="1"/>
  <c r="B55" i="46"/>
  <c r="G59" i="23"/>
  <c r="D60" i="23"/>
  <c r="G131" i="33"/>
  <c r="D132" i="33"/>
  <c r="B53" i="66"/>
  <c r="F53" i="66"/>
  <c r="H51" i="85"/>
  <c r="D52" i="85"/>
  <c r="E52" i="85"/>
  <c r="I60" i="28"/>
  <c r="B57" i="44"/>
  <c r="F57" i="44"/>
  <c r="G57" i="44" s="1"/>
  <c r="E60" i="69"/>
  <c r="F60" i="69" s="1"/>
  <c r="H60" i="69" s="1"/>
  <c r="B60" i="69"/>
  <c r="B54" i="63"/>
  <c r="F54" i="63"/>
  <c r="B53" i="68"/>
  <c r="F53" i="68"/>
  <c r="F55" i="58"/>
  <c r="G55" i="58" s="1"/>
  <c r="B55" i="58"/>
  <c r="B49" i="99"/>
  <c r="F49" i="99"/>
  <c r="G49" i="99" s="1"/>
  <c r="H55" i="72"/>
  <c r="D56" i="72"/>
  <c r="E56" i="72" s="1"/>
  <c r="F137" i="44"/>
  <c r="B137" i="44"/>
  <c r="H57" i="42"/>
  <c r="I57" i="42" s="1"/>
  <c r="D58" i="42"/>
  <c r="E58" i="42" s="1"/>
  <c r="E50" i="98"/>
  <c r="D50" i="98"/>
  <c r="F53" i="65"/>
  <c r="H53" i="65" s="1"/>
  <c r="B53" i="65"/>
  <c r="G136" i="42"/>
  <c r="D137" i="42"/>
  <c r="E137" i="42"/>
  <c r="B55" i="57"/>
  <c r="F55" i="57"/>
  <c r="H55" i="57" s="1"/>
  <c r="G49" i="97"/>
  <c r="I49" i="97" s="1"/>
  <c r="F57" i="74"/>
  <c r="B57" i="74"/>
  <c r="H58" i="3"/>
  <c r="I58" i="3" s="1"/>
  <c r="D59" i="3"/>
  <c r="E59" i="3" s="1"/>
  <c r="H52" i="76"/>
  <c r="D53" i="76"/>
  <c r="E53" i="76"/>
  <c r="B59" i="24"/>
  <c r="F59" i="24"/>
  <c r="G59" i="24" s="1"/>
  <c r="I136" i="44"/>
  <c r="H136" i="44"/>
  <c r="H54" i="62"/>
  <c r="H49" i="98"/>
  <c r="H59" i="23"/>
  <c r="I59" i="23" s="1"/>
  <c r="F51" i="92"/>
  <c r="G51" i="92" s="1"/>
  <c r="B51" i="92"/>
  <c r="G51" i="85"/>
  <c r="B51" i="82"/>
  <c r="F51" i="82"/>
  <c r="B60" i="27"/>
  <c r="F60" i="27"/>
  <c r="G60" i="27" s="1"/>
  <c r="F59" i="34"/>
  <c r="G59" i="34" s="1"/>
  <c r="B59" i="34"/>
  <c r="H52" i="77"/>
  <c r="I52" i="77" s="1"/>
  <c r="E53" i="77"/>
  <c r="D53" i="77"/>
  <c r="B55" i="53"/>
  <c r="F55" i="53"/>
  <c r="G55" i="53" s="1"/>
  <c r="F53" i="67"/>
  <c r="H53" i="67" s="1"/>
  <c r="B53" i="67"/>
  <c r="H53" i="33"/>
  <c r="I54" i="58"/>
  <c r="B61" i="28"/>
  <c r="F61" i="28"/>
  <c r="G61" i="28" s="1"/>
  <c r="B56" i="45"/>
  <c r="F56" i="45"/>
  <c r="H130" i="26"/>
  <c r="I130" i="26"/>
  <c r="B54" i="60"/>
  <c r="F54" i="60"/>
  <c r="G51" i="81"/>
  <c r="F49" i="95"/>
  <c r="G49" i="95" s="1"/>
  <c r="B49" i="95"/>
  <c r="G49" i="98"/>
  <c r="B55" i="56"/>
  <c r="F55" i="56"/>
  <c r="G55" i="56" s="1"/>
  <c r="D50" i="97"/>
  <c r="E50" i="97"/>
  <c r="B57" i="73"/>
  <c r="F57" i="73"/>
  <c r="G57" i="73" s="1"/>
  <c r="B57" i="41"/>
  <c r="F57" i="41"/>
  <c r="G57" i="41" s="1"/>
  <c r="B51" i="84"/>
  <c r="F51" i="84"/>
  <c r="G51" i="84" s="1"/>
  <c r="G53" i="33"/>
  <c r="B51" i="83"/>
  <c r="F51" i="83"/>
  <c r="H51" i="83" s="1"/>
  <c r="G52" i="76"/>
  <c r="D131" i="97"/>
  <c r="G130" i="97"/>
  <c r="E131" i="97"/>
  <c r="J130" i="33"/>
  <c r="G55" i="72"/>
  <c r="F58" i="20"/>
  <c r="B58" i="20"/>
  <c r="G136" i="43"/>
  <c r="E137" i="43"/>
  <c r="D137" i="43"/>
  <c r="B52" i="79"/>
  <c r="F52" i="79"/>
  <c r="H52" i="79" s="1"/>
  <c r="B59" i="31"/>
  <c r="F59" i="31"/>
  <c r="H59" i="31" s="1"/>
  <c r="E131" i="26"/>
  <c r="F131" i="26" s="1"/>
  <c r="B131" i="26"/>
  <c r="E61" i="71"/>
  <c r="F61" i="71" s="1"/>
  <c r="B61" i="71"/>
  <c r="F55" i="61"/>
  <c r="B55" i="61"/>
  <c r="G50" i="89"/>
  <c r="I50" i="89" s="1"/>
  <c r="D58" i="43"/>
  <c r="E58" i="43" s="1"/>
  <c r="F55" i="59"/>
  <c r="G55" i="59" s="1"/>
  <c r="B55" i="59"/>
  <c r="B51" i="91"/>
  <c r="F51" i="91"/>
  <c r="H51" i="91" s="1"/>
  <c r="G51" i="80"/>
  <c r="E52" i="80"/>
  <c r="D52" i="80"/>
  <c r="D56" i="55"/>
  <c r="E56" i="55" s="1"/>
  <c r="E54" i="26"/>
  <c r="F54" i="26" s="1"/>
  <c r="B54" i="26"/>
  <c r="I138" i="31"/>
  <c r="H138" i="31"/>
  <c r="G58" i="22"/>
  <c r="I58" i="22" s="1"/>
  <c r="H58" i="18"/>
  <c r="I58" i="18" s="1"/>
  <c r="H53" i="26"/>
  <c r="G51" i="86"/>
  <c r="I51" i="86" s="1"/>
  <c r="D52" i="86"/>
  <c r="E52" i="86"/>
  <c r="H51" i="80"/>
  <c r="B55" i="64"/>
  <c r="F55" i="64"/>
  <c r="H55" i="64" s="1"/>
  <c r="G52" i="75"/>
  <c r="I52" i="75" s="1"/>
  <c r="B59" i="19"/>
  <c r="F59" i="19"/>
  <c r="B60" i="71"/>
  <c r="H60" i="71"/>
  <c r="G60" i="71"/>
  <c r="G53" i="26"/>
  <c r="H62" i="70"/>
  <c r="I62" i="70" s="1"/>
  <c r="D63" i="70"/>
  <c r="E63" i="70" s="1"/>
  <c r="B139" i="31"/>
  <c r="F139" i="31"/>
  <c r="B58" i="17"/>
  <c r="F58" i="17"/>
  <c r="C67" i="17"/>
  <c r="J134" i="67"/>
  <c r="J137" i="19"/>
  <c r="D142" i="17"/>
  <c r="G141" i="17"/>
  <c r="H142" i="70"/>
  <c r="I142" i="70"/>
  <c r="J142" i="70" s="1"/>
  <c r="J132" i="66"/>
  <c r="F143" i="70"/>
  <c r="B143" i="70"/>
  <c r="B135" i="60"/>
  <c r="F135" i="60"/>
  <c r="I134" i="60"/>
  <c r="H134" i="60"/>
  <c r="J139" i="23"/>
  <c r="D61" i="30"/>
  <c r="E61" i="30" s="1"/>
  <c r="H137" i="21"/>
  <c r="I137" i="21"/>
  <c r="E52" i="88"/>
  <c r="D52" i="88"/>
  <c r="F135" i="57"/>
  <c r="B135" i="57"/>
  <c r="E134" i="78"/>
  <c r="G133" i="78"/>
  <c r="D134" i="78"/>
  <c r="F137" i="39"/>
  <c r="B137" i="39"/>
  <c r="H133" i="59"/>
  <c r="I133" i="59"/>
  <c r="H138" i="24"/>
  <c r="I138" i="24"/>
  <c r="I54" i="62"/>
  <c r="E50" i="100"/>
  <c r="D50" i="100"/>
  <c r="H134" i="58"/>
  <c r="I134" i="58"/>
  <c r="H134" i="72"/>
  <c r="I134" i="72"/>
  <c r="H132" i="65"/>
  <c r="I132" i="65"/>
  <c r="B133" i="82"/>
  <c r="F133" i="82"/>
  <c r="B137" i="41"/>
  <c r="F137" i="41"/>
  <c r="B138" i="21"/>
  <c r="F138" i="21"/>
  <c r="B140" i="69"/>
  <c r="F140" i="69"/>
  <c r="H130" i="81"/>
  <c r="I130" i="81"/>
  <c r="H134" i="56"/>
  <c r="I134" i="56"/>
  <c r="J133" i="63"/>
  <c r="H134" i="46"/>
  <c r="I134" i="46"/>
  <c r="F130" i="98"/>
  <c r="B130" i="98"/>
  <c r="D50" i="96"/>
  <c r="E50" i="96"/>
  <c r="D51" i="89"/>
  <c r="E51" i="89"/>
  <c r="J137" i="34"/>
  <c r="H134" i="57"/>
  <c r="I134" i="57"/>
  <c r="B130" i="89"/>
  <c r="F130" i="89"/>
  <c r="I132" i="85"/>
  <c r="H132" i="85"/>
  <c r="B137" i="74"/>
  <c r="F137" i="74"/>
  <c r="I136" i="39"/>
  <c r="H136" i="39"/>
  <c r="H140" i="20"/>
  <c r="I140" i="20"/>
  <c r="D134" i="66"/>
  <c r="E134" i="66"/>
  <c r="G133" i="66"/>
  <c r="F134" i="59"/>
  <c r="B134" i="59"/>
  <c r="I136" i="41"/>
  <c r="H136" i="41"/>
  <c r="I133" i="61"/>
  <c r="H133" i="61"/>
  <c r="I129" i="86"/>
  <c r="H129" i="86"/>
  <c r="B132" i="76"/>
  <c r="F132" i="76"/>
  <c r="B133" i="65"/>
  <c r="F133" i="65"/>
  <c r="B135" i="46"/>
  <c r="F135" i="46"/>
  <c r="F130" i="92"/>
  <c r="B130" i="92"/>
  <c r="I135" i="45"/>
  <c r="H135" i="45"/>
  <c r="B50" i="25"/>
  <c r="F50" i="25"/>
  <c r="G50" i="25" s="1"/>
  <c r="E135" i="63"/>
  <c r="G134" i="63"/>
  <c r="D135" i="63"/>
  <c r="I132" i="68"/>
  <c r="H132" i="68"/>
  <c r="B131" i="80"/>
  <c r="F131" i="80"/>
  <c r="H129" i="96"/>
  <c r="I129" i="96"/>
  <c r="F140" i="27"/>
  <c r="B140" i="27"/>
  <c r="B132" i="77"/>
  <c r="F132" i="77"/>
  <c r="B135" i="53"/>
  <c r="F135" i="53"/>
  <c r="I136" i="55"/>
  <c r="H136" i="55"/>
  <c r="F138" i="3"/>
  <c r="B138" i="3"/>
  <c r="D55" i="62"/>
  <c r="E55" i="62"/>
  <c r="F135" i="72"/>
  <c r="B135" i="72"/>
  <c r="B130" i="88"/>
  <c r="F130" i="88"/>
  <c r="F135" i="58"/>
  <c r="B135" i="58"/>
  <c r="H132" i="82"/>
  <c r="I132" i="82"/>
  <c r="F131" i="81"/>
  <c r="B131" i="81"/>
  <c r="B133" i="85"/>
  <c r="F133" i="85"/>
  <c r="B141" i="20"/>
  <c r="F141" i="20"/>
  <c r="H139" i="27"/>
  <c r="I139" i="27"/>
  <c r="H134" i="53"/>
  <c r="I134" i="53"/>
  <c r="H137" i="3"/>
  <c r="I137" i="3"/>
  <c r="H131" i="76"/>
  <c r="I131" i="76"/>
  <c r="J131" i="76" s="1"/>
  <c r="H129" i="90"/>
  <c r="I129" i="90"/>
  <c r="F139" i="32"/>
  <c r="B139" i="32"/>
  <c r="H135" i="62"/>
  <c r="I135" i="62"/>
  <c r="D61" i="29"/>
  <c r="E61" i="29" s="1"/>
  <c r="G49" i="100"/>
  <c r="I49" i="100" s="1"/>
  <c r="B136" i="45"/>
  <c r="F136" i="45"/>
  <c r="I138" i="32"/>
  <c r="H138" i="32"/>
  <c r="D58" i="39"/>
  <c r="E58" i="39" s="1"/>
  <c r="H134" i="54"/>
  <c r="I134" i="54"/>
  <c r="J134" i="54" s="1"/>
  <c r="H130" i="100"/>
  <c r="I130" i="100"/>
  <c r="F132" i="79"/>
  <c r="B132" i="79"/>
  <c r="H129" i="92"/>
  <c r="I129" i="92"/>
  <c r="G138" i="34"/>
  <c r="D139" i="34"/>
  <c r="E139" i="34"/>
  <c r="H130" i="80"/>
  <c r="I130" i="80"/>
  <c r="J130" i="80" s="1"/>
  <c r="J155" i="80" s="1"/>
  <c r="B141" i="28"/>
  <c r="F141" i="28"/>
  <c r="H131" i="77"/>
  <c r="I131" i="77"/>
  <c r="B137" i="55"/>
  <c r="F137" i="55"/>
  <c r="H138" i="71"/>
  <c r="I138" i="71"/>
  <c r="B135" i="56"/>
  <c r="F135" i="56"/>
  <c r="I129" i="89"/>
  <c r="H129" i="89"/>
  <c r="D51" i="87"/>
  <c r="E51" i="87"/>
  <c r="H136" i="74"/>
  <c r="I136" i="74"/>
  <c r="E56" i="54"/>
  <c r="D56" i="54"/>
  <c r="H129" i="91"/>
  <c r="I129" i="91"/>
  <c r="I53" i="13"/>
  <c r="D136" i="67"/>
  <c r="G135" i="67"/>
  <c r="E136" i="67"/>
  <c r="D59" i="21"/>
  <c r="E59" i="21" s="1"/>
  <c r="H60" i="29"/>
  <c r="I60" i="29" s="1"/>
  <c r="B131" i="100"/>
  <c r="F131" i="100"/>
  <c r="H131" i="79"/>
  <c r="I131" i="79"/>
  <c r="H55" i="54"/>
  <c r="I55" i="54" s="1"/>
  <c r="H137" i="18"/>
  <c r="I137" i="18"/>
  <c r="H50" i="87"/>
  <c r="I50" i="87" s="1"/>
  <c r="B131" i="99"/>
  <c r="F131" i="99"/>
  <c r="H140" i="28"/>
  <c r="I140" i="28"/>
  <c r="H129" i="84"/>
  <c r="I129" i="84"/>
  <c r="D51" i="90"/>
  <c r="E51" i="90"/>
  <c r="B138" i="22"/>
  <c r="F138" i="22"/>
  <c r="B140" i="30"/>
  <c r="F140" i="30"/>
  <c r="F139" i="71"/>
  <c r="B139" i="71"/>
  <c r="D60" i="32"/>
  <c r="E60" i="32" s="1"/>
  <c r="F130" i="90"/>
  <c r="B130" i="90"/>
  <c r="F136" i="62"/>
  <c r="B136" i="62"/>
  <c r="F133" i="68"/>
  <c r="B133" i="68"/>
  <c r="B130" i="96"/>
  <c r="F130" i="96"/>
  <c r="F135" i="54"/>
  <c r="B135" i="54"/>
  <c r="E53" i="75"/>
  <c r="D53" i="75"/>
  <c r="J132" i="78"/>
  <c r="H60" i="30"/>
  <c r="H133" i="64"/>
  <c r="I133" i="64"/>
  <c r="B130" i="91"/>
  <c r="F130" i="91"/>
  <c r="D53" i="78"/>
  <c r="E53" i="78"/>
  <c r="D54" i="13"/>
  <c r="E54" i="13" s="1"/>
  <c r="H130" i="83"/>
  <c r="I130" i="83"/>
  <c r="G58" i="21"/>
  <c r="I58" i="21" s="1"/>
  <c r="G51" i="88"/>
  <c r="B134" i="75"/>
  <c r="F134" i="75"/>
  <c r="G49" i="96"/>
  <c r="F138" i="18"/>
  <c r="B138" i="18"/>
  <c r="D59" i="22"/>
  <c r="E59" i="22" s="1"/>
  <c r="H130" i="99"/>
  <c r="I130" i="99"/>
  <c r="H136" i="73"/>
  <c r="I136" i="73"/>
  <c r="D141" i="23"/>
  <c r="E141" i="23" s="1"/>
  <c r="G140" i="23"/>
  <c r="D59" i="18"/>
  <c r="E59" i="18" s="1"/>
  <c r="F130" i="84"/>
  <c r="B130" i="84"/>
  <c r="G50" i="90"/>
  <c r="I50" i="90" s="1"/>
  <c r="H137" i="22"/>
  <c r="I137" i="22"/>
  <c r="H139" i="30"/>
  <c r="I139" i="30"/>
  <c r="J141" i="29"/>
  <c r="H139" i="69"/>
  <c r="I139" i="69"/>
  <c r="I129" i="98"/>
  <c r="H129" i="98"/>
  <c r="G142" i="29"/>
  <c r="D143" i="29"/>
  <c r="E143" i="29" s="1"/>
  <c r="G60" i="30"/>
  <c r="F134" i="64"/>
  <c r="B134" i="64"/>
  <c r="F131" i="83"/>
  <c r="B131" i="83"/>
  <c r="F134" i="61"/>
  <c r="B134" i="61"/>
  <c r="G59" i="32"/>
  <c r="I59" i="32" s="1"/>
  <c r="H51" i="88"/>
  <c r="B130" i="86"/>
  <c r="F130" i="86"/>
  <c r="H129" i="88"/>
  <c r="I129" i="88"/>
  <c r="I133" i="75"/>
  <c r="H133" i="75"/>
  <c r="H49" i="96"/>
  <c r="B137" i="73"/>
  <c r="F137" i="73"/>
  <c r="G138" i="19"/>
  <c r="E139" i="19"/>
  <c r="D139" i="19"/>
  <c r="F139" i="24"/>
  <c r="B139" i="24"/>
  <c r="I49" i="98" l="1"/>
  <c r="H57" i="73"/>
  <c r="B50" i="101"/>
  <c r="F50" i="101"/>
  <c r="H50" i="101" s="1"/>
  <c r="H59" i="34"/>
  <c r="I130" i="101"/>
  <c r="H130" i="101"/>
  <c r="B131" i="101"/>
  <c r="F131" i="101"/>
  <c r="I51" i="85"/>
  <c r="I52" i="76"/>
  <c r="I55" i="72"/>
  <c r="H55" i="58"/>
  <c r="I55" i="58" s="1"/>
  <c r="J135" i="62"/>
  <c r="J139" i="27"/>
  <c r="J140" i="20"/>
  <c r="E132" i="13"/>
  <c r="F132" i="13" s="1"/>
  <c r="B132" i="13"/>
  <c r="I131" i="13"/>
  <c r="H131" i="13"/>
  <c r="J134" i="57"/>
  <c r="J134" i="58"/>
  <c r="H51" i="84"/>
  <c r="I51" i="84" s="1"/>
  <c r="J130" i="95"/>
  <c r="J155" i="95" s="1"/>
  <c r="J129" i="87"/>
  <c r="J130" i="81"/>
  <c r="J155" i="81" s="1"/>
  <c r="J131" i="79"/>
  <c r="J140" i="28"/>
  <c r="G59" i="31"/>
  <c r="H49" i="95"/>
  <c r="H55" i="53"/>
  <c r="I55" i="53" s="1"/>
  <c r="H51" i="92"/>
  <c r="I51" i="92" s="1"/>
  <c r="J136" i="44"/>
  <c r="G132" i="25"/>
  <c r="D133" i="25"/>
  <c r="J139" i="30"/>
  <c r="J129" i="92"/>
  <c r="J130" i="100"/>
  <c r="J155" i="100" s="1"/>
  <c r="J134" i="56"/>
  <c r="G51" i="91"/>
  <c r="I51" i="91" s="1"/>
  <c r="I59" i="31"/>
  <c r="G53" i="67"/>
  <c r="I53" i="67" s="1"/>
  <c r="D131" i="87"/>
  <c r="G130" i="87"/>
  <c r="E131" i="87"/>
  <c r="D132" i="95"/>
  <c r="G131" i="95"/>
  <c r="E132" i="95"/>
  <c r="E54" i="33"/>
  <c r="F54" i="33" s="1"/>
  <c r="J131" i="25"/>
  <c r="D62" i="71"/>
  <c r="B62" i="71" s="1"/>
  <c r="H61" i="71"/>
  <c r="G131" i="26"/>
  <c r="D132" i="26"/>
  <c r="B132" i="26" s="1"/>
  <c r="I53" i="26"/>
  <c r="F137" i="43"/>
  <c r="B137" i="43"/>
  <c r="I49" i="95"/>
  <c r="E55" i="60"/>
  <c r="D55" i="60"/>
  <c r="H56" i="45"/>
  <c r="D57" i="45"/>
  <c r="E57" i="45"/>
  <c r="F53" i="77"/>
  <c r="B53" i="77"/>
  <c r="H51" i="82"/>
  <c r="D52" i="82"/>
  <c r="E52" i="82"/>
  <c r="B137" i="42"/>
  <c r="F137" i="42"/>
  <c r="D138" i="44"/>
  <c r="G137" i="44"/>
  <c r="E138" i="44"/>
  <c r="H53" i="68"/>
  <c r="E54" i="68"/>
  <c r="D54" i="68"/>
  <c r="D55" i="63"/>
  <c r="E55" i="63"/>
  <c r="D54" i="66"/>
  <c r="E54" i="66"/>
  <c r="H131" i="33"/>
  <c r="I131" i="33"/>
  <c r="D59" i="20"/>
  <c r="E59" i="20" s="1"/>
  <c r="D52" i="83"/>
  <c r="E52" i="83"/>
  <c r="E56" i="56"/>
  <c r="D56" i="56"/>
  <c r="D61" i="27"/>
  <c r="E61" i="27" s="1"/>
  <c r="D60" i="24"/>
  <c r="E60" i="24" s="1"/>
  <c r="F53" i="76"/>
  <c r="H53" i="76" s="1"/>
  <c r="B53" i="76"/>
  <c r="D58" i="74"/>
  <c r="E58" i="74" s="1"/>
  <c r="E56" i="57"/>
  <c r="D56" i="57"/>
  <c r="I136" i="42"/>
  <c r="H136" i="42"/>
  <c r="D54" i="65"/>
  <c r="E54" i="65"/>
  <c r="F58" i="42"/>
  <c r="B58" i="42"/>
  <c r="F56" i="72"/>
  <c r="H56" i="72" s="1"/>
  <c r="B56" i="72"/>
  <c r="H49" i="99"/>
  <c r="I49" i="99" s="1"/>
  <c r="D50" i="99"/>
  <c r="E50" i="99"/>
  <c r="D61" i="69"/>
  <c r="E61" i="69" s="1"/>
  <c r="H57" i="44"/>
  <c r="I57" i="44" s="1"/>
  <c r="D58" i="44"/>
  <c r="E58" i="44" s="1"/>
  <c r="F52" i="85"/>
  <c r="G52" i="85" s="1"/>
  <c r="B52" i="85"/>
  <c r="B60" i="23"/>
  <c r="I51" i="81"/>
  <c r="J129" i="89"/>
  <c r="G52" i="79"/>
  <c r="I52" i="79" s="1"/>
  <c r="E53" i="79"/>
  <c r="D53" i="79"/>
  <c r="I136" i="43"/>
  <c r="H136" i="43"/>
  <c r="H58" i="20"/>
  <c r="I130" i="97"/>
  <c r="H130" i="97"/>
  <c r="I57" i="73"/>
  <c r="B50" i="97"/>
  <c r="F50" i="97"/>
  <c r="H50" i="97" s="1"/>
  <c r="H54" i="60"/>
  <c r="J130" i="26"/>
  <c r="G56" i="45"/>
  <c r="E56" i="53"/>
  <c r="D56" i="53"/>
  <c r="D60" i="34"/>
  <c r="E60" i="34" s="1"/>
  <c r="F60" i="34" s="1"/>
  <c r="D52" i="92"/>
  <c r="E52" i="92"/>
  <c r="H59" i="24"/>
  <c r="I59" i="24" s="1"/>
  <c r="H57" i="74"/>
  <c r="F50" i="98"/>
  <c r="H50" i="98" s="1"/>
  <c r="B50" i="98"/>
  <c r="D56" i="58"/>
  <c r="E56" i="58"/>
  <c r="G54" i="63"/>
  <c r="G53" i="66"/>
  <c r="E60" i="23"/>
  <c r="F60" i="23" s="1"/>
  <c r="H55" i="46"/>
  <c r="I55" i="46" s="1"/>
  <c r="D56" i="46"/>
  <c r="E56" i="46"/>
  <c r="J129" i="84"/>
  <c r="H50" i="25"/>
  <c r="D60" i="31"/>
  <c r="E60" i="31" s="1"/>
  <c r="F60" i="31" s="1"/>
  <c r="G58" i="20"/>
  <c r="F131" i="97"/>
  <c r="B131" i="97"/>
  <c r="G51" i="83"/>
  <c r="I51" i="83" s="1"/>
  <c r="E52" i="84"/>
  <c r="D52" i="84"/>
  <c r="H57" i="41"/>
  <c r="I57" i="41" s="1"/>
  <c r="D58" i="41"/>
  <c r="E58" i="41" s="1"/>
  <c r="E58" i="73"/>
  <c r="D58" i="73"/>
  <c r="H55" i="56"/>
  <c r="I55" i="56" s="1"/>
  <c r="D50" i="95"/>
  <c r="E50" i="95"/>
  <c r="G54" i="60"/>
  <c r="H61" i="28"/>
  <c r="I61" i="28" s="1"/>
  <c r="D62" i="28"/>
  <c r="I53" i="33"/>
  <c r="E54" i="67"/>
  <c r="D54" i="67"/>
  <c r="I59" i="34"/>
  <c r="H60" i="27"/>
  <c r="I60" i="27" s="1"/>
  <c r="G51" i="82"/>
  <c r="F59" i="3"/>
  <c r="D60" i="3" s="1"/>
  <c r="B59" i="3"/>
  <c r="G57" i="74"/>
  <c r="G55" i="57"/>
  <c r="I55" i="57" s="1"/>
  <c r="G53" i="65"/>
  <c r="I53" i="65" s="1"/>
  <c r="G53" i="68"/>
  <c r="H54" i="63"/>
  <c r="G60" i="69"/>
  <c r="I60" i="69" s="1"/>
  <c r="H53" i="66"/>
  <c r="E132" i="33"/>
  <c r="F132" i="33" s="1"/>
  <c r="B132" i="33"/>
  <c r="B52" i="81"/>
  <c r="F52" i="81"/>
  <c r="D55" i="26"/>
  <c r="E55" i="26" s="1"/>
  <c r="F55" i="26" s="1"/>
  <c r="D56" i="26" s="1"/>
  <c r="H54" i="26"/>
  <c r="G54" i="26"/>
  <c r="D60" i="19"/>
  <c r="E60" i="19" s="1"/>
  <c r="F60" i="19" s="1"/>
  <c r="D61" i="19" s="1"/>
  <c r="F52" i="80"/>
  <c r="H52" i="80" s="1"/>
  <c r="B52" i="80"/>
  <c r="F58" i="43"/>
  <c r="B58" i="43"/>
  <c r="G55" i="61"/>
  <c r="D56" i="61"/>
  <c r="E56" i="61" s="1"/>
  <c r="H58" i="17"/>
  <c r="D59" i="17"/>
  <c r="E59" i="17" s="1"/>
  <c r="G139" i="31"/>
  <c r="D140" i="31"/>
  <c r="E140" i="31"/>
  <c r="I51" i="88"/>
  <c r="B63" i="70"/>
  <c r="F63" i="70"/>
  <c r="G63" i="70" s="1"/>
  <c r="I60" i="71"/>
  <c r="H59" i="19"/>
  <c r="D56" i="64"/>
  <c r="E56" i="64" s="1"/>
  <c r="J138" i="31"/>
  <c r="F56" i="55"/>
  <c r="G56" i="55" s="1"/>
  <c r="B56" i="55"/>
  <c r="E52" i="91"/>
  <c r="D52" i="91"/>
  <c r="H55" i="59"/>
  <c r="I55" i="59" s="1"/>
  <c r="E56" i="59"/>
  <c r="D56" i="59"/>
  <c r="H55" i="61"/>
  <c r="G61" i="71"/>
  <c r="J134" i="53"/>
  <c r="J132" i="65"/>
  <c r="G58" i="17"/>
  <c r="G59" i="19"/>
  <c r="G55" i="64"/>
  <c r="I55" i="64" s="1"/>
  <c r="I51" i="80"/>
  <c r="B52" i="86"/>
  <c r="F52" i="86"/>
  <c r="J139" i="69"/>
  <c r="G143" i="70"/>
  <c r="D144" i="70"/>
  <c r="E144" i="70"/>
  <c r="J137" i="3"/>
  <c r="J136" i="39"/>
  <c r="J134" i="60"/>
  <c r="J130" i="99"/>
  <c r="J155" i="99" s="1"/>
  <c r="J130" i="83"/>
  <c r="J155" i="83" s="1"/>
  <c r="J133" i="64"/>
  <c r="J129" i="96"/>
  <c r="J137" i="21"/>
  <c r="G135" i="60"/>
  <c r="D136" i="60"/>
  <c r="E136" i="60"/>
  <c r="J137" i="22"/>
  <c r="J137" i="18"/>
  <c r="J129" i="91"/>
  <c r="H141" i="17"/>
  <c r="I141" i="17"/>
  <c r="J136" i="74"/>
  <c r="J131" i="77"/>
  <c r="J135" i="45"/>
  <c r="J136" i="41"/>
  <c r="J138" i="24"/>
  <c r="E142" i="17"/>
  <c r="F142" i="17" s="1"/>
  <c r="B142" i="17"/>
  <c r="D136" i="54"/>
  <c r="G135" i="54"/>
  <c r="E136" i="54"/>
  <c r="G137" i="39"/>
  <c r="D138" i="39"/>
  <c r="E138" i="39"/>
  <c r="F61" i="30"/>
  <c r="G61" i="30" s="1"/>
  <c r="B61" i="30"/>
  <c r="F143" i="29"/>
  <c r="B143" i="29"/>
  <c r="F59" i="21"/>
  <c r="B59" i="21"/>
  <c r="G137" i="55"/>
  <c r="D138" i="55"/>
  <c r="E138" i="55"/>
  <c r="J136" i="55"/>
  <c r="B53" i="78"/>
  <c r="F53" i="78"/>
  <c r="G53" i="78" s="1"/>
  <c r="F134" i="78"/>
  <c r="B134" i="78"/>
  <c r="I49" i="96"/>
  <c r="J133" i="75"/>
  <c r="D131" i="91"/>
  <c r="G130" i="91"/>
  <c r="E131" i="91"/>
  <c r="D131" i="96"/>
  <c r="G130" i="96"/>
  <c r="E131" i="96"/>
  <c r="D137" i="62"/>
  <c r="G136" i="62"/>
  <c r="E137" i="62"/>
  <c r="I135" i="67"/>
  <c r="H135" i="67"/>
  <c r="F139" i="34"/>
  <c r="B139" i="34"/>
  <c r="D142" i="20"/>
  <c r="E142" i="20" s="1"/>
  <c r="G141" i="20"/>
  <c r="D136" i="72"/>
  <c r="G135" i="72"/>
  <c r="E136" i="72"/>
  <c r="H134" i="63"/>
  <c r="I134" i="63"/>
  <c r="I50" i="25"/>
  <c r="D136" i="46"/>
  <c r="G135" i="46"/>
  <c r="E136" i="46"/>
  <c r="D131" i="89"/>
  <c r="G130" i="89"/>
  <c r="E131" i="89"/>
  <c r="B50" i="96"/>
  <c r="F50" i="96"/>
  <c r="H50" i="96" s="1"/>
  <c r="H133" i="78"/>
  <c r="I133" i="78"/>
  <c r="G135" i="57"/>
  <c r="D136" i="57"/>
  <c r="E136" i="57"/>
  <c r="D139" i="22"/>
  <c r="G138" i="22"/>
  <c r="E139" i="22"/>
  <c r="B59" i="18"/>
  <c r="F59" i="18"/>
  <c r="G59" i="18" s="1"/>
  <c r="B58" i="39"/>
  <c r="F58" i="39"/>
  <c r="G58" i="39" s="1"/>
  <c r="B134" i="66"/>
  <c r="F134" i="66"/>
  <c r="D132" i="99"/>
  <c r="G131" i="99"/>
  <c r="E132" i="99"/>
  <c r="B135" i="63"/>
  <c r="F135" i="63"/>
  <c r="D131" i="92"/>
  <c r="G130" i="92"/>
  <c r="E131" i="92"/>
  <c r="D141" i="69"/>
  <c r="G140" i="69"/>
  <c r="E141" i="69"/>
  <c r="J129" i="88"/>
  <c r="G134" i="61"/>
  <c r="D135" i="61"/>
  <c r="E135" i="61"/>
  <c r="H140" i="23"/>
  <c r="I140" i="23"/>
  <c r="F136" i="67"/>
  <c r="B136" i="67"/>
  <c r="H138" i="34"/>
  <c r="I138" i="34"/>
  <c r="J138" i="32"/>
  <c r="D140" i="32"/>
  <c r="G139" i="32"/>
  <c r="E140" i="32"/>
  <c r="D133" i="77"/>
  <c r="G132" i="77"/>
  <c r="E133" i="77"/>
  <c r="D51" i="25"/>
  <c r="E51" i="25" s="1"/>
  <c r="J129" i="86"/>
  <c r="G134" i="59"/>
  <c r="D135" i="59"/>
  <c r="E135" i="59"/>
  <c r="D139" i="21"/>
  <c r="G138" i="21"/>
  <c r="E139" i="21"/>
  <c r="J133" i="59"/>
  <c r="B52" i="88"/>
  <c r="F52" i="88"/>
  <c r="H52" i="88" s="1"/>
  <c r="G130" i="88"/>
  <c r="D131" i="88"/>
  <c r="E131" i="88"/>
  <c r="F51" i="89"/>
  <c r="H51" i="89" s="1"/>
  <c r="B51" i="89"/>
  <c r="H142" i="29"/>
  <c r="I142" i="29"/>
  <c r="F141" i="23"/>
  <c r="B141" i="23"/>
  <c r="F59" i="22"/>
  <c r="H59" i="22" s="1"/>
  <c r="B59" i="22"/>
  <c r="B53" i="75"/>
  <c r="F53" i="75"/>
  <c r="H53" i="75" s="1"/>
  <c r="D131" i="90"/>
  <c r="G130" i="90"/>
  <c r="E131" i="90"/>
  <c r="D140" i="71"/>
  <c r="G139" i="71"/>
  <c r="E140" i="71"/>
  <c r="B56" i="54"/>
  <c r="F56" i="54"/>
  <c r="G56" i="54" s="1"/>
  <c r="G135" i="56"/>
  <c r="D136" i="56"/>
  <c r="E136" i="56"/>
  <c r="D137" i="45"/>
  <c r="G136" i="45"/>
  <c r="E137" i="45"/>
  <c r="E134" i="85"/>
  <c r="G133" i="85"/>
  <c r="D134" i="85"/>
  <c r="B55" i="62"/>
  <c r="F55" i="62"/>
  <c r="G55" i="62" s="1"/>
  <c r="D131" i="98"/>
  <c r="G130" i="98"/>
  <c r="E131" i="98"/>
  <c r="B50" i="100"/>
  <c r="F50" i="100"/>
  <c r="G50" i="100" s="1"/>
  <c r="G132" i="76"/>
  <c r="D133" i="76"/>
  <c r="E133" i="76"/>
  <c r="D136" i="53"/>
  <c r="G135" i="53"/>
  <c r="E136" i="53"/>
  <c r="D140" i="24"/>
  <c r="G139" i="24"/>
  <c r="E140" i="24"/>
  <c r="B139" i="19"/>
  <c r="F139" i="19"/>
  <c r="J129" i="98"/>
  <c r="J136" i="73"/>
  <c r="G133" i="68"/>
  <c r="D134" i="68"/>
  <c r="E134" i="68"/>
  <c r="D141" i="30"/>
  <c r="G140" i="30"/>
  <c r="D132" i="100"/>
  <c r="G131" i="100"/>
  <c r="E132" i="100"/>
  <c r="F51" i="87"/>
  <c r="H51" i="87" s="1"/>
  <c r="B51" i="87"/>
  <c r="G141" i="28"/>
  <c r="D142" i="28"/>
  <c r="E142" i="28"/>
  <c r="B61" i="29"/>
  <c r="F61" i="29"/>
  <c r="D132" i="80"/>
  <c r="G131" i="80"/>
  <c r="E132" i="80"/>
  <c r="J133" i="61"/>
  <c r="G137" i="74"/>
  <c r="D138" i="74"/>
  <c r="E138" i="74"/>
  <c r="J134" i="46"/>
  <c r="G137" i="41"/>
  <c r="D138" i="41"/>
  <c r="E138" i="41"/>
  <c r="H138" i="19"/>
  <c r="I138" i="19"/>
  <c r="G137" i="73"/>
  <c r="D138" i="73"/>
  <c r="E138" i="73"/>
  <c r="G134" i="64"/>
  <c r="D135" i="64"/>
  <c r="E135" i="64"/>
  <c r="G134" i="75"/>
  <c r="D135" i="75"/>
  <c r="E135" i="75"/>
  <c r="G132" i="79"/>
  <c r="D133" i="79"/>
  <c r="E133" i="79"/>
  <c r="G131" i="81"/>
  <c r="D132" i="81"/>
  <c r="E132" i="81"/>
  <c r="J132" i="68"/>
  <c r="D131" i="86"/>
  <c r="G130" i="86"/>
  <c r="E131" i="86"/>
  <c r="G131" i="83"/>
  <c r="D132" i="83"/>
  <c r="E132" i="83"/>
  <c r="G130" i="84"/>
  <c r="D131" i="84"/>
  <c r="E131" i="84"/>
  <c r="D139" i="18"/>
  <c r="G138" i="18"/>
  <c r="E139" i="18"/>
  <c r="B54" i="13"/>
  <c r="F54" i="13"/>
  <c r="H54" i="13" s="1"/>
  <c r="I60" i="30"/>
  <c r="B60" i="32"/>
  <c r="F60" i="32"/>
  <c r="H60" i="32" s="1"/>
  <c r="B51" i="90"/>
  <c r="F51" i="90"/>
  <c r="J138" i="71"/>
  <c r="J129" i="90"/>
  <c r="G135" i="58"/>
  <c r="D136" i="58"/>
  <c r="E136" i="58"/>
  <c r="G138" i="3"/>
  <c r="D139" i="3"/>
  <c r="E139" i="3"/>
  <c r="G140" i="27"/>
  <c r="D141" i="27"/>
  <c r="E141" i="27"/>
  <c r="D134" i="65"/>
  <c r="G133" i="65"/>
  <c r="E134" i="65"/>
  <c r="H133" i="66"/>
  <c r="I133" i="66"/>
  <c r="G133" i="82"/>
  <c r="D134" i="82"/>
  <c r="E134" i="82"/>
  <c r="J134" i="72"/>
  <c r="I61" i="71" l="1"/>
  <c r="G50" i="101"/>
  <c r="I50" i="101" s="1"/>
  <c r="D51" i="101"/>
  <c r="E51" i="101"/>
  <c r="G131" i="101"/>
  <c r="D132" i="101"/>
  <c r="E132" i="101"/>
  <c r="I54" i="63"/>
  <c r="I51" i="82"/>
  <c r="I53" i="68"/>
  <c r="J130" i="101"/>
  <c r="J155" i="101" s="1"/>
  <c r="I53" i="66"/>
  <c r="G132" i="13"/>
  <c r="D133" i="13"/>
  <c r="B133" i="13" s="1"/>
  <c r="E133" i="13"/>
  <c r="F133" i="13" s="1"/>
  <c r="J141" i="17"/>
  <c r="J136" i="43"/>
  <c r="H50" i="100"/>
  <c r="H53" i="78"/>
  <c r="I53" i="78" s="1"/>
  <c r="G56" i="72"/>
  <c r="I56" i="72" s="1"/>
  <c r="E62" i="71"/>
  <c r="F62" i="71" s="1"/>
  <c r="I55" i="61"/>
  <c r="J142" i="29"/>
  <c r="I58" i="17"/>
  <c r="E61" i="19"/>
  <c r="F61" i="19" s="1"/>
  <c r="B61" i="19"/>
  <c r="H59" i="3"/>
  <c r="I130" i="87"/>
  <c r="H130" i="87"/>
  <c r="G52" i="80"/>
  <c r="I52" i="80" s="1"/>
  <c r="H52" i="85"/>
  <c r="I52" i="85" s="1"/>
  <c r="H131" i="95"/>
  <c r="I131" i="95"/>
  <c r="B131" i="87"/>
  <c r="F131" i="87"/>
  <c r="E133" i="25"/>
  <c r="F133" i="25" s="1"/>
  <c r="B133" i="25"/>
  <c r="G54" i="33"/>
  <c r="H54" i="33"/>
  <c r="I54" i="33" s="1"/>
  <c r="D55" i="33"/>
  <c r="F132" i="95"/>
  <c r="B132" i="95"/>
  <c r="I132" i="25"/>
  <c r="H132" i="25"/>
  <c r="H55" i="62"/>
  <c r="J136" i="42"/>
  <c r="D61" i="23"/>
  <c r="E61" i="23" s="1"/>
  <c r="H60" i="23"/>
  <c r="G60" i="23"/>
  <c r="G132" i="33"/>
  <c r="D133" i="33"/>
  <c r="D53" i="81"/>
  <c r="E53" i="81"/>
  <c r="E60" i="3"/>
  <c r="F60" i="3" s="1"/>
  <c r="H60" i="3" s="1"/>
  <c r="B60" i="3"/>
  <c r="E62" i="28"/>
  <c r="F62" i="28" s="1"/>
  <c r="B62" i="28"/>
  <c r="B50" i="95"/>
  <c r="F50" i="95"/>
  <c r="H50" i="95" s="1"/>
  <c r="B56" i="58"/>
  <c r="F56" i="58"/>
  <c r="D51" i="98"/>
  <c r="E51" i="98"/>
  <c r="F52" i="92"/>
  <c r="G52" i="92" s="1"/>
  <c r="B52" i="92"/>
  <c r="F58" i="74"/>
  <c r="H58" i="74" s="1"/>
  <c r="B58" i="74"/>
  <c r="E54" i="76"/>
  <c r="D54" i="76"/>
  <c r="F54" i="68"/>
  <c r="H54" i="68" s="1"/>
  <c r="B54" i="68"/>
  <c r="I137" i="44"/>
  <c r="H137" i="44"/>
  <c r="H56" i="54"/>
  <c r="F54" i="67"/>
  <c r="G54" i="67" s="1"/>
  <c r="B54" i="67"/>
  <c r="F58" i="41"/>
  <c r="G58" i="41" s="1"/>
  <c r="B58" i="41"/>
  <c r="D61" i="31"/>
  <c r="E61" i="31" s="1"/>
  <c r="F61" i="31" s="1"/>
  <c r="D62" i="31" s="1"/>
  <c r="I57" i="74"/>
  <c r="D61" i="34"/>
  <c r="E61" i="34" s="1"/>
  <c r="G50" i="97"/>
  <c r="I50" i="97" s="1"/>
  <c r="E51" i="97"/>
  <c r="D51" i="97"/>
  <c r="B50" i="99"/>
  <c r="F50" i="99"/>
  <c r="H50" i="99" s="1"/>
  <c r="H58" i="42"/>
  <c r="D59" i="42"/>
  <c r="E59" i="42" s="1"/>
  <c r="B61" i="27"/>
  <c r="F61" i="27"/>
  <c r="G61" i="27" s="1"/>
  <c r="B52" i="83"/>
  <c r="F52" i="83"/>
  <c r="H52" i="83" s="1"/>
  <c r="B54" i="66"/>
  <c r="F54" i="66"/>
  <c r="H54" i="66" s="1"/>
  <c r="B138" i="44"/>
  <c r="F138" i="44"/>
  <c r="B52" i="82"/>
  <c r="F52" i="82"/>
  <c r="G52" i="82" s="1"/>
  <c r="G53" i="77"/>
  <c r="E54" i="77"/>
  <c r="D54" i="77"/>
  <c r="F57" i="45"/>
  <c r="G57" i="45" s="1"/>
  <c r="B57" i="45"/>
  <c r="I131" i="26"/>
  <c r="H131" i="26"/>
  <c r="H52" i="81"/>
  <c r="F58" i="73"/>
  <c r="G58" i="73" s="1"/>
  <c r="B58" i="73"/>
  <c r="B60" i="31"/>
  <c r="H60" i="31"/>
  <c r="G60" i="31"/>
  <c r="B56" i="46"/>
  <c r="F56" i="46"/>
  <c r="G56" i="46" s="1"/>
  <c r="B60" i="34"/>
  <c r="G60" i="34"/>
  <c r="H60" i="34"/>
  <c r="J130" i="97"/>
  <c r="J155" i="97" s="1"/>
  <c r="B53" i="79"/>
  <c r="F53" i="79"/>
  <c r="G53" i="79" s="1"/>
  <c r="E53" i="85"/>
  <c r="D53" i="85"/>
  <c r="D57" i="72"/>
  <c r="E57" i="72"/>
  <c r="B56" i="57"/>
  <c r="F56" i="57"/>
  <c r="G56" i="57" s="1"/>
  <c r="G53" i="76"/>
  <c r="I53" i="76" s="1"/>
  <c r="B56" i="56"/>
  <c r="F56" i="56"/>
  <c r="G56" i="56" s="1"/>
  <c r="J131" i="33"/>
  <c r="G137" i="42"/>
  <c r="D138" i="42"/>
  <c r="E138" i="42"/>
  <c r="I56" i="45"/>
  <c r="G52" i="81"/>
  <c r="G59" i="3"/>
  <c r="B52" i="84"/>
  <c r="F52" i="84"/>
  <c r="G52" i="84" s="1"/>
  <c r="G131" i="97"/>
  <c r="E132" i="97"/>
  <c r="D132" i="97"/>
  <c r="G50" i="98"/>
  <c r="I50" i="98" s="1"/>
  <c r="B56" i="53"/>
  <c r="F56" i="53"/>
  <c r="G56" i="53" s="1"/>
  <c r="I54" i="60"/>
  <c r="I58" i="20"/>
  <c r="F58" i="44"/>
  <c r="G58" i="44" s="1"/>
  <c r="B58" i="44"/>
  <c r="B61" i="69"/>
  <c r="F61" i="69"/>
  <c r="H61" i="69" s="1"/>
  <c r="G58" i="42"/>
  <c r="F54" i="65"/>
  <c r="G54" i="65" s="1"/>
  <c r="B54" i="65"/>
  <c r="F60" i="24"/>
  <c r="G60" i="24" s="1"/>
  <c r="B60" i="24"/>
  <c r="H60" i="24"/>
  <c r="B59" i="20"/>
  <c r="F59" i="20"/>
  <c r="H59" i="20" s="1"/>
  <c r="B55" i="63"/>
  <c r="F55" i="63"/>
  <c r="G55" i="63" s="1"/>
  <c r="H53" i="77"/>
  <c r="B55" i="60"/>
  <c r="F55" i="60"/>
  <c r="H55" i="60" s="1"/>
  <c r="D138" i="43"/>
  <c r="E138" i="43"/>
  <c r="G137" i="43"/>
  <c r="E132" i="26"/>
  <c r="F132" i="26" s="1"/>
  <c r="G62" i="71"/>
  <c r="D63" i="71"/>
  <c r="E63" i="71" s="1"/>
  <c r="H62" i="71"/>
  <c r="I55" i="62"/>
  <c r="G53" i="75"/>
  <c r="I53" i="75" s="1"/>
  <c r="B52" i="91"/>
  <c r="F52" i="91"/>
  <c r="G52" i="91" s="1"/>
  <c r="D64" i="70"/>
  <c r="E64" i="70" s="1"/>
  <c r="C68" i="17"/>
  <c r="B59" i="17"/>
  <c r="F59" i="17"/>
  <c r="H59" i="17" s="1"/>
  <c r="F56" i="61"/>
  <c r="G56" i="61" s="1"/>
  <c r="B56" i="61"/>
  <c r="D59" i="43"/>
  <c r="E59" i="43" s="1"/>
  <c r="I54" i="26"/>
  <c r="I56" i="54"/>
  <c r="H58" i="39"/>
  <c r="I58" i="39" s="1"/>
  <c r="B56" i="59"/>
  <c r="F56" i="59"/>
  <c r="H56" i="55"/>
  <c r="I56" i="55" s="1"/>
  <c r="D57" i="55"/>
  <c r="E57" i="55" s="1"/>
  <c r="I59" i="19"/>
  <c r="H63" i="70"/>
  <c r="I63" i="70" s="1"/>
  <c r="F140" i="31"/>
  <c r="B140" i="31"/>
  <c r="G58" i="43"/>
  <c r="E56" i="26"/>
  <c r="F56" i="26" s="1"/>
  <c r="H56" i="26" s="1"/>
  <c r="B56" i="26"/>
  <c r="H52" i="86"/>
  <c r="E53" i="86"/>
  <c r="D53" i="86"/>
  <c r="G54" i="13"/>
  <c r="I54" i="13" s="1"/>
  <c r="G60" i="32"/>
  <c r="I60" i="32" s="1"/>
  <c r="G52" i="86"/>
  <c r="B56" i="64"/>
  <c r="F56" i="64"/>
  <c r="H139" i="31"/>
  <c r="I139" i="31"/>
  <c r="H58" i="43"/>
  <c r="E53" i="80"/>
  <c r="D53" i="80"/>
  <c r="B60" i="19"/>
  <c r="H60" i="19"/>
  <c r="G60" i="19"/>
  <c r="B55" i="26"/>
  <c r="H55" i="26"/>
  <c r="G55" i="26"/>
  <c r="F136" i="60"/>
  <c r="B136" i="60"/>
  <c r="H135" i="60"/>
  <c r="I135" i="60"/>
  <c r="J133" i="66"/>
  <c r="J133" i="78"/>
  <c r="D143" i="17"/>
  <c r="G142" i="17"/>
  <c r="F144" i="70"/>
  <c r="B144" i="70"/>
  <c r="H143" i="70"/>
  <c r="I143" i="70"/>
  <c r="J138" i="19"/>
  <c r="G133" i="13"/>
  <c r="D134" i="13"/>
  <c r="E134" i="13" s="1"/>
  <c r="B131" i="86"/>
  <c r="F131" i="86"/>
  <c r="H137" i="73"/>
  <c r="I137" i="73"/>
  <c r="D62" i="29"/>
  <c r="F137" i="62"/>
  <c r="B137" i="62"/>
  <c r="D60" i="21"/>
  <c r="E60" i="21" s="1"/>
  <c r="H61" i="29"/>
  <c r="B136" i="46"/>
  <c r="F136" i="46"/>
  <c r="H59" i="21"/>
  <c r="D61" i="32"/>
  <c r="E61" i="32" s="1"/>
  <c r="F134" i="68"/>
  <c r="B134" i="68"/>
  <c r="D60" i="22"/>
  <c r="E60" i="22" s="1"/>
  <c r="J135" i="67"/>
  <c r="F134" i="82"/>
  <c r="B134" i="82"/>
  <c r="F133" i="79"/>
  <c r="B133" i="79"/>
  <c r="H137" i="41"/>
  <c r="I137" i="41"/>
  <c r="H133" i="68"/>
  <c r="I133" i="68"/>
  <c r="H135" i="53"/>
  <c r="I135" i="53"/>
  <c r="H132" i="76"/>
  <c r="I132" i="76"/>
  <c r="H130" i="98"/>
  <c r="I130" i="98"/>
  <c r="G51" i="89"/>
  <c r="I51" i="89" s="1"/>
  <c r="B131" i="88"/>
  <c r="F131" i="88"/>
  <c r="J138" i="34"/>
  <c r="B131" i="92"/>
  <c r="F131" i="92"/>
  <c r="G134" i="66"/>
  <c r="E135" i="66"/>
  <c r="D135" i="66"/>
  <c r="F139" i="22"/>
  <c r="B139" i="22"/>
  <c r="B142" i="20"/>
  <c r="F142" i="20"/>
  <c r="B131" i="96"/>
  <c r="F131" i="96"/>
  <c r="D144" i="29"/>
  <c r="E144" i="29" s="1"/>
  <c r="G143" i="29"/>
  <c r="F141" i="69"/>
  <c r="B141" i="69"/>
  <c r="D51" i="96"/>
  <c r="E51" i="96"/>
  <c r="B135" i="75"/>
  <c r="F135" i="75"/>
  <c r="E140" i="19"/>
  <c r="G139" i="19"/>
  <c r="D140" i="19"/>
  <c r="H132" i="77"/>
  <c r="I132" i="77"/>
  <c r="I135" i="57"/>
  <c r="H135" i="57"/>
  <c r="H141" i="20"/>
  <c r="I141" i="20"/>
  <c r="F137" i="45"/>
  <c r="B137" i="45"/>
  <c r="F132" i="99"/>
  <c r="B132" i="99"/>
  <c r="F136" i="58"/>
  <c r="B136" i="58"/>
  <c r="D52" i="90"/>
  <c r="E52" i="90"/>
  <c r="B132" i="83"/>
  <c r="F132" i="83"/>
  <c r="H132" i="79"/>
  <c r="I132" i="79"/>
  <c r="J132" i="79" s="1"/>
  <c r="F135" i="64"/>
  <c r="B135" i="64"/>
  <c r="H139" i="24"/>
  <c r="I139" i="24"/>
  <c r="F136" i="53"/>
  <c r="B136" i="53"/>
  <c r="B131" i="98"/>
  <c r="F131" i="98"/>
  <c r="B136" i="56"/>
  <c r="F136" i="56"/>
  <c r="D54" i="75"/>
  <c r="E54" i="75"/>
  <c r="G141" i="23"/>
  <c r="D142" i="23"/>
  <c r="E142" i="23" s="1"/>
  <c r="H130" i="88"/>
  <c r="I130" i="88"/>
  <c r="H139" i="32"/>
  <c r="I139" i="32"/>
  <c r="J139" i="32" s="1"/>
  <c r="J140" i="23"/>
  <c r="E136" i="63"/>
  <c r="G135" i="63"/>
  <c r="D136" i="63"/>
  <c r="J134" i="63"/>
  <c r="B138" i="55"/>
  <c r="F138" i="55"/>
  <c r="H135" i="54"/>
  <c r="I135" i="54"/>
  <c r="H133" i="65"/>
  <c r="I133" i="65"/>
  <c r="B141" i="30"/>
  <c r="F136" i="72"/>
  <c r="B136" i="72"/>
  <c r="B131" i="90"/>
  <c r="F131" i="90"/>
  <c r="G61" i="29"/>
  <c r="H134" i="59"/>
  <c r="I134" i="59"/>
  <c r="I130" i="92"/>
  <c r="H130" i="92"/>
  <c r="H138" i="22"/>
  <c r="I138" i="22"/>
  <c r="J138" i="22" s="1"/>
  <c r="H130" i="96"/>
  <c r="I130" i="96"/>
  <c r="I134" i="64"/>
  <c r="H134" i="64"/>
  <c r="F140" i="24"/>
  <c r="B140" i="24"/>
  <c r="B134" i="85"/>
  <c r="F134" i="85"/>
  <c r="H135" i="56"/>
  <c r="I135" i="56"/>
  <c r="H139" i="71"/>
  <c r="I139" i="71"/>
  <c r="D52" i="89"/>
  <c r="E52" i="89"/>
  <c r="F140" i="32"/>
  <c r="B140" i="32"/>
  <c r="I130" i="89"/>
  <c r="H130" i="89"/>
  <c r="H130" i="91"/>
  <c r="I130" i="91"/>
  <c r="D135" i="78"/>
  <c r="G134" i="78"/>
  <c r="E135" i="78"/>
  <c r="H137" i="55"/>
  <c r="I137" i="55"/>
  <c r="F138" i="39"/>
  <c r="B138" i="39"/>
  <c r="F136" i="54"/>
  <c r="B136" i="54"/>
  <c r="B132" i="81"/>
  <c r="F132" i="81"/>
  <c r="H131" i="100"/>
  <c r="I131" i="100"/>
  <c r="F136" i="57"/>
  <c r="B136" i="57"/>
  <c r="F134" i="65"/>
  <c r="B134" i="65"/>
  <c r="F132" i="100"/>
  <c r="B132" i="100"/>
  <c r="F135" i="59"/>
  <c r="B135" i="59"/>
  <c r="D62" i="30"/>
  <c r="E62" i="30" s="1"/>
  <c r="F138" i="41"/>
  <c r="B138" i="41"/>
  <c r="F133" i="76"/>
  <c r="B133" i="76"/>
  <c r="B133" i="77"/>
  <c r="F133" i="77"/>
  <c r="I133" i="82"/>
  <c r="H133" i="82"/>
  <c r="H135" i="58"/>
  <c r="I135" i="58"/>
  <c r="I131" i="83"/>
  <c r="H131" i="83"/>
  <c r="B142" i="28"/>
  <c r="F142" i="28"/>
  <c r="F141" i="27"/>
  <c r="B141" i="27"/>
  <c r="H51" i="90"/>
  <c r="D55" i="13"/>
  <c r="E55" i="13" s="1"/>
  <c r="F131" i="84"/>
  <c r="B131" i="84"/>
  <c r="B138" i="74"/>
  <c r="F138" i="74"/>
  <c r="H131" i="80"/>
  <c r="I131" i="80"/>
  <c r="H141" i="28"/>
  <c r="I141" i="28"/>
  <c r="E141" i="30"/>
  <c r="F141" i="30" s="1"/>
  <c r="D56" i="62"/>
  <c r="E56" i="62" s="1"/>
  <c r="I133" i="85"/>
  <c r="H133" i="85"/>
  <c r="D57" i="54"/>
  <c r="E57" i="54" s="1"/>
  <c r="B140" i="71"/>
  <c r="F140" i="71"/>
  <c r="I138" i="21"/>
  <c r="H138" i="21"/>
  <c r="D59" i="39"/>
  <c r="D60" i="18"/>
  <c r="F131" i="89"/>
  <c r="B131" i="89"/>
  <c r="B131" i="91"/>
  <c r="F131" i="91"/>
  <c r="D54" i="78"/>
  <c r="E54" i="78"/>
  <c r="H137" i="39"/>
  <c r="I137" i="39"/>
  <c r="F139" i="18"/>
  <c r="B139" i="18"/>
  <c r="I130" i="90"/>
  <c r="H130" i="90"/>
  <c r="D53" i="88"/>
  <c r="E53" i="88"/>
  <c r="E137" i="67"/>
  <c r="D137" i="67"/>
  <c r="G136" i="67"/>
  <c r="H134" i="61"/>
  <c r="I134" i="61"/>
  <c r="J134" i="61" s="1"/>
  <c r="H135" i="46"/>
  <c r="I135" i="46"/>
  <c r="B139" i="3"/>
  <c r="F139" i="3"/>
  <c r="H131" i="81"/>
  <c r="I131" i="81"/>
  <c r="I50" i="100"/>
  <c r="I136" i="45"/>
  <c r="H136" i="45"/>
  <c r="I131" i="99"/>
  <c r="H131" i="99"/>
  <c r="G50" i="96"/>
  <c r="I50" i="96" s="1"/>
  <c r="H138" i="3"/>
  <c r="I138" i="3"/>
  <c r="H134" i="75"/>
  <c r="I134" i="75"/>
  <c r="E52" i="87"/>
  <c r="D52" i="87"/>
  <c r="H140" i="27"/>
  <c r="I140" i="27"/>
  <c r="G51" i="90"/>
  <c r="H138" i="18"/>
  <c r="I138" i="18"/>
  <c r="I130" i="84"/>
  <c r="H130" i="84"/>
  <c r="H130" i="86"/>
  <c r="I130" i="86"/>
  <c r="F138" i="73"/>
  <c r="B138" i="73"/>
  <c r="H137" i="74"/>
  <c r="I137" i="74"/>
  <c r="B132" i="80"/>
  <c r="F132" i="80"/>
  <c r="G51" i="87"/>
  <c r="I51" i="87" s="1"/>
  <c r="H140" i="30"/>
  <c r="I140" i="30"/>
  <c r="E51" i="100"/>
  <c r="D51" i="100"/>
  <c r="G59" i="22"/>
  <c r="I59" i="22" s="1"/>
  <c r="G52" i="88"/>
  <c r="I52" i="88" s="1"/>
  <c r="B139" i="21"/>
  <c r="F139" i="21"/>
  <c r="B51" i="25"/>
  <c r="F51" i="25"/>
  <c r="G51" i="25" s="1"/>
  <c r="B135" i="61"/>
  <c r="F135" i="61"/>
  <c r="H140" i="69"/>
  <c r="I140" i="69"/>
  <c r="J140" i="69" s="1"/>
  <c r="H59" i="18"/>
  <c r="I59" i="18" s="1"/>
  <c r="H135" i="72"/>
  <c r="I135" i="72"/>
  <c r="G139" i="34"/>
  <c r="D140" i="34"/>
  <c r="E140" i="34"/>
  <c r="I136" i="62"/>
  <c r="H136" i="62"/>
  <c r="G59" i="21"/>
  <c r="H61" i="30"/>
  <c r="I61" i="30" s="1"/>
  <c r="G59" i="20" l="1"/>
  <c r="H56" i="56"/>
  <c r="H56" i="46"/>
  <c r="B51" i="101"/>
  <c r="F51" i="101"/>
  <c r="H58" i="73"/>
  <c r="I58" i="73" s="1"/>
  <c r="J137" i="44"/>
  <c r="I53" i="77"/>
  <c r="B132" i="101"/>
  <c r="F132" i="101"/>
  <c r="I58" i="43"/>
  <c r="H131" i="101"/>
  <c r="I131" i="101"/>
  <c r="J132" i="25"/>
  <c r="J135" i="46"/>
  <c r="I132" i="13"/>
  <c r="H132" i="13"/>
  <c r="I52" i="86"/>
  <c r="G52" i="83"/>
  <c r="I52" i="83" s="1"/>
  <c r="H52" i="82"/>
  <c r="I52" i="82" s="1"/>
  <c r="H53" i="79"/>
  <c r="I53" i="79" s="1"/>
  <c r="J134" i="75"/>
  <c r="J137" i="73"/>
  <c r="I56" i="56"/>
  <c r="I60" i="23"/>
  <c r="G61" i="19"/>
  <c r="D62" i="19"/>
  <c r="E62" i="19" s="1"/>
  <c r="H61" i="19"/>
  <c r="I59" i="3"/>
  <c r="H56" i="61"/>
  <c r="I56" i="61" s="1"/>
  <c r="I58" i="42"/>
  <c r="H56" i="53"/>
  <c r="I56" i="53" s="1"/>
  <c r="E133" i="95"/>
  <c r="G132" i="95"/>
  <c r="D133" i="95"/>
  <c r="D134" i="25"/>
  <c r="G133" i="25"/>
  <c r="H61" i="27"/>
  <c r="I61" i="27" s="1"/>
  <c r="E55" i="33"/>
  <c r="F55" i="33" s="1"/>
  <c r="B55" i="33"/>
  <c r="J130" i="87"/>
  <c r="J155" i="87" s="1"/>
  <c r="I60" i="31"/>
  <c r="J131" i="26"/>
  <c r="G54" i="66"/>
  <c r="I54" i="66" s="1"/>
  <c r="G131" i="87"/>
  <c r="D132" i="87"/>
  <c r="E132" i="87"/>
  <c r="I137" i="43"/>
  <c r="H137" i="43"/>
  <c r="D56" i="60"/>
  <c r="E56" i="60" s="1"/>
  <c r="I59" i="20"/>
  <c r="G61" i="69"/>
  <c r="I61" i="69" s="1"/>
  <c r="H58" i="44"/>
  <c r="I58" i="44" s="1"/>
  <c r="D57" i="53"/>
  <c r="E57" i="53" s="1"/>
  <c r="H52" i="84"/>
  <c r="I52" i="84" s="1"/>
  <c r="I137" i="42"/>
  <c r="H137" i="42"/>
  <c r="D57" i="56"/>
  <c r="E57" i="56" s="1"/>
  <c r="D57" i="57"/>
  <c r="E57" i="57" s="1"/>
  <c r="B57" i="72"/>
  <c r="F57" i="72"/>
  <c r="B54" i="77"/>
  <c r="F54" i="77"/>
  <c r="G54" i="77" s="1"/>
  <c r="D59" i="74"/>
  <c r="E59" i="74" s="1"/>
  <c r="D53" i="92"/>
  <c r="E53" i="92"/>
  <c r="G56" i="58"/>
  <c r="D57" i="58"/>
  <c r="E57" i="58" s="1"/>
  <c r="D63" i="28"/>
  <c r="E63" i="28" s="1"/>
  <c r="B133" i="33"/>
  <c r="H55" i="63"/>
  <c r="I55" i="63" s="1"/>
  <c r="D56" i="63"/>
  <c r="E56" i="63" s="1"/>
  <c r="D60" i="20"/>
  <c r="E60" i="20" s="1"/>
  <c r="H54" i="65"/>
  <c r="I54" i="65" s="1"/>
  <c r="D55" i="65"/>
  <c r="E55" i="65" s="1"/>
  <c r="H131" i="97"/>
  <c r="I131" i="97"/>
  <c r="B53" i="85"/>
  <c r="F53" i="85"/>
  <c r="E54" i="79"/>
  <c r="D54" i="79"/>
  <c r="I60" i="34"/>
  <c r="D57" i="46"/>
  <c r="E57" i="46" s="1"/>
  <c r="D59" i="73"/>
  <c r="E59" i="73" s="1"/>
  <c r="D53" i="82"/>
  <c r="E53" i="82"/>
  <c r="G50" i="99"/>
  <c r="I50" i="99" s="1"/>
  <c r="D51" i="99"/>
  <c r="E51" i="99"/>
  <c r="H52" i="92"/>
  <c r="I52" i="92" s="1"/>
  <c r="G62" i="28"/>
  <c r="E133" i="33"/>
  <c r="F133" i="33" s="1"/>
  <c r="F138" i="43"/>
  <c r="B138" i="43"/>
  <c r="G55" i="60"/>
  <c r="I55" i="60" s="1"/>
  <c r="D61" i="24"/>
  <c r="E61" i="24" s="1"/>
  <c r="D62" i="69"/>
  <c r="H56" i="57"/>
  <c r="I56" i="57" s="1"/>
  <c r="I52" i="81"/>
  <c r="B59" i="42"/>
  <c r="F59" i="42"/>
  <c r="H59" i="42" s="1"/>
  <c r="E62" i="31"/>
  <c r="F62" i="31" s="1"/>
  <c r="B62" i="31"/>
  <c r="D59" i="41"/>
  <c r="E59" i="41" s="1"/>
  <c r="H54" i="67"/>
  <c r="I54" i="67" s="1"/>
  <c r="D55" i="67"/>
  <c r="E55" i="67"/>
  <c r="D55" i="68"/>
  <c r="E55" i="68"/>
  <c r="B51" i="98"/>
  <c r="F51" i="98"/>
  <c r="H132" i="33"/>
  <c r="I132" i="33"/>
  <c r="F61" i="23"/>
  <c r="G61" i="23" s="1"/>
  <c r="B61" i="23"/>
  <c r="D133" i="26"/>
  <c r="G132" i="26"/>
  <c r="I60" i="24"/>
  <c r="D59" i="44"/>
  <c r="E59" i="44" s="1"/>
  <c r="B132" i="97"/>
  <c r="F132" i="97"/>
  <c r="E53" i="84"/>
  <c r="D53" i="84"/>
  <c r="B138" i="42"/>
  <c r="F138" i="42"/>
  <c r="I56" i="46"/>
  <c r="H57" i="45"/>
  <c r="I57" i="45" s="1"/>
  <c r="D58" i="45"/>
  <c r="E58" i="45"/>
  <c r="G138" i="44"/>
  <c r="D139" i="44"/>
  <c r="E139" i="44"/>
  <c r="E55" i="66"/>
  <c r="D55" i="66"/>
  <c r="E53" i="83"/>
  <c r="D53" i="83"/>
  <c r="D62" i="27"/>
  <c r="E62" i="27" s="1"/>
  <c r="F62" i="27" s="1"/>
  <c r="B51" i="97"/>
  <c r="F51" i="97"/>
  <c r="B61" i="34"/>
  <c r="F61" i="34"/>
  <c r="G61" i="34" s="1"/>
  <c r="B61" i="31"/>
  <c r="G61" i="31"/>
  <c r="H61" i="31"/>
  <c r="H58" i="41"/>
  <c r="I58" i="41" s="1"/>
  <c r="G54" i="68"/>
  <c r="I54" i="68" s="1"/>
  <c r="B54" i="76"/>
  <c r="F54" i="76"/>
  <c r="G58" i="74"/>
  <c r="I58" i="74" s="1"/>
  <c r="H56" i="58"/>
  <c r="G50" i="95"/>
  <c r="I50" i="95" s="1"/>
  <c r="E51" i="95"/>
  <c r="D51" i="95"/>
  <c r="H62" i="28"/>
  <c r="G60" i="3"/>
  <c r="I60" i="3" s="1"/>
  <c r="D61" i="3"/>
  <c r="E61" i="3" s="1"/>
  <c r="F61" i="3" s="1"/>
  <c r="D62" i="3" s="1"/>
  <c r="E62" i="3" s="1"/>
  <c r="F62" i="3" s="1"/>
  <c r="D63" i="3" s="1"/>
  <c r="B63" i="3" s="1"/>
  <c r="B53" i="81"/>
  <c r="F53" i="81"/>
  <c r="G53" i="81" s="1"/>
  <c r="J130" i="91"/>
  <c r="J155" i="91" s="1"/>
  <c r="H56" i="64"/>
  <c r="D57" i="64"/>
  <c r="E57" i="64" s="1"/>
  <c r="D57" i="26"/>
  <c r="E57" i="26" s="1"/>
  <c r="G56" i="59"/>
  <c r="D57" i="59"/>
  <c r="E57" i="59" s="1"/>
  <c r="F59" i="43"/>
  <c r="H59" i="43" s="1"/>
  <c r="B59" i="43"/>
  <c r="D57" i="61"/>
  <c r="E57" i="61" s="1"/>
  <c r="B53" i="80"/>
  <c r="F53" i="80"/>
  <c r="H53" i="80" s="1"/>
  <c r="J139" i="31"/>
  <c r="B53" i="86"/>
  <c r="F53" i="86"/>
  <c r="G53" i="86" s="1"/>
  <c r="G56" i="26"/>
  <c r="I56" i="26" s="1"/>
  <c r="D141" i="31"/>
  <c r="G140" i="31"/>
  <c r="E141" i="31"/>
  <c r="F57" i="55"/>
  <c r="G57" i="55" s="1"/>
  <c r="B57" i="55"/>
  <c r="H56" i="59"/>
  <c r="B64" i="70"/>
  <c r="F64" i="70"/>
  <c r="H64" i="70" s="1"/>
  <c r="D53" i="91"/>
  <c r="E53" i="91"/>
  <c r="F63" i="71"/>
  <c r="D64" i="71" s="1"/>
  <c r="B63" i="71"/>
  <c r="J130" i="86"/>
  <c r="J155" i="86" s="1"/>
  <c r="I55" i="26"/>
  <c r="I60" i="19"/>
  <c r="G56" i="64"/>
  <c r="I56" i="64" s="1"/>
  <c r="G59" i="17"/>
  <c r="I59" i="17" s="1"/>
  <c r="D60" i="17"/>
  <c r="H52" i="91"/>
  <c r="I52" i="91" s="1"/>
  <c r="I62" i="71"/>
  <c r="J137" i="41"/>
  <c r="D145" i="70"/>
  <c r="E145" i="70"/>
  <c r="G144" i="70"/>
  <c r="J132" i="77"/>
  <c r="J135" i="53"/>
  <c r="H142" i="17"/>
  <c r="I142" i="17"/>
  <c r="J142" i="17" s="1"/>
  <c r="J138" i="21"/>
  <c r="B143" i="17"/>
  <c r="J135" i="60"/>
  <c r="G136" i="60"/>
  <c r="D137" i="60"/>
  <c r="E137" i="60"/>
  <c r="E143" i="17"/>
  <c r="F143" i="17" s="1"/>
  <c r="J130" i="98"/>
  <c r="J155" i="98" s="1"/>
  <c r="J135" i="72"/>
  <c r="J140" i="27"/>
  <c r="J130" i="90"/>
  <c r="J155" i="90" s="1"/>
  <c r="J137" i="39"/>
  <c r="J133" i="65"/>
  <c r="J143" i="70"/>
  <c r="J138" i="3"/>
  <c r="J130" i="92"/>
  <c r="J155" i="92" s="1"/>
  <c r="J135" i="54"/>
  <c r="J135" i="57"/>
  <c r="J132" i="76"/>
  <c r="G141" i="30"/>
  <c r="D142" i="30"/>
  <c r="E142" i="30" s="1"/>
  <c r="B135" i="66"/>
  <c r="F135" i="66"/>
  <c r="D132" i="88"/>
  <c r="G131" i="88"/>
  <c r="E132" i="88"/>
  <c r="G134" i="68"/>
  <c r="D135" i="68"/>
  <c r="E135" i="68"/>
  <c r="B62" i="29"/>
  <c r="B54" i="78"/>
  <c r="F54" i="78"/>
  <c r="H54" i="78" s="1"/>
  <c r="D137" i="56"/>
  <c r="G136" i="56"/>
  <c r="E137" i="56"/>
  <c r="D52" i="25"/>
  <c r="E52" i="25" s="1"/>
  <c r="B56" i="62"/>
  <c r="F56" i="62"/>
  <c r="G56" i="62" s="1"/>
  <c r="B62" i="30"/>
  <c r="F62" i="30"/>
  <c r="H62" i="30" s="1"/>
  <c r="G134" i="65"/>
  <c r="D135" i="65"/>
  <c r="E135" i="65"/>
  <c r="J137" i="55"/>
  <c r="J135" i="56"/>
  <c r="J134" i="64"/>
  <c r="F136" i="63"/>
  <c r="B136" i="63"/>
  <c r="J130" i="88"/>
  <c r="J155" i="88" s="1"/>
  <c r="F140" i="19"/>
  <c r="B140" i="19"/>
  <c r="B144" i="29"/>
  <c r="F144" i="29"/>
  <c r="E135" i="82"/>
  <c r="D135" i="82"/>
  <c r="G134" i="82"/>
  <c r="E62" i="29"/>
  <c r="F62" i="29" s="1"/>
  <c r="B59" i="39"/>
  <c r="G133" i="77"/>
  <c r="D134" i="77"/>
  <c r="E134" i="77"/>
  <c r="G136" i="72"/>
  <c r="D137" i="72"/>
  <c r="E137" i="72"/>
  <c r="D132" i="96"/>
  <c r="G131" i="96"/>
  <c r="E132" i="96"/>
  <c r="I134" i="66"/>
  <c r="H134" i="66"/>
  <c r="B53" i="88"/>
  <c r="F53" i="88"/>
  <c r="G53" i="88" s="1"/>
  <c r="G138" i="74"/>
  <c r="D139" i="74"/>
  <c r="E139" i="74"/>
  <c r="I51" i="90"/>
  <c r="G142" i="28"/>
  <c r="D143" i="28"/>
  <c r="E143" i="28" s="1"/>
  <c r="G135" i="59"/>
  <c r="D136" i="59"/>
  <c r="E136" i="59"/>
  <c r="D137" i="57"/>
  <c r="G136" i="57"/>
  <c r="E137" i="57"/>
  <c r="E135" i="85"/>
  <c r="D135" i="85"/>
  <c r="G134" i="85"/>
  <c r="J130" i="96"/>
  <c r="J155" i="96" s="1"/>
  <c r="J134" i="59"/>
  <c r="E132" i="92"/>
  <c r="D132" i="92"/>
  <c r="G131" i="92"/>
  <c r="I59" i="21"/>
  <c r="G132" i="83"/>
  <c r="D133" i="83"/>
  <c r="E133" i="83"/>
  <c r="G141" i="69"/>
  <c r="D142" i="69"/>
  <c r="E142" i="69"/>
  <c r="G140" i="71"/>
  <c r="D141" i="71"/>
  <c r="E141" i="71"/>
  <c r="D136" i="61"/>
  <c r="G135" i="61"/>
  <c r="E136" i="61"/>
  <c r="D140" i="21"/>
  <c r="G139" i="21"/>
  <c r="E140" i="21"/>
  <c r="D139" i="73"/>
  <c r="G138" i="73"/>
  <c r="E139" i="73"/>
  <c r="G131" i="89"/>
  <c r="D132" i="89"/>
  <c r="E132" i="89"/>
  <c r="I134" i="78"/>
  <c r="H134" i="78"/>
  <c r="F52" i="89"/>
  <c r="G52" i="89" s="1"/>
  <c r="B52" i="89"/>
  <c r="B142" i="23"/>
  <c r="F142" i="23"/>
  <c r="D136" i="64"/>
  <c r="G135" i="64"/>
  <c r="E136" i="64"/>
  <c r="F52" i="90"/>
  <c r="G52" i="90" s="1"/>
  <c r="B52" i="90"/>
  <c r="G142" i="20"/>
  <c r="D143" i="20"/>
  <c r="E143" i="20" s="1"/>
  <c r="B60" i="22"/>
  <c r="F60" i="22"/>
  <c r="H60" i="22" s="1"/>
  <c r="D137" i="46"/>
  <c r="G136" i="46"/>
  <c r="E137" i="46"/>
  <c r="B60" i="21"/>
  <c r="F60" i="21"/>
  <c r="H60" i="21" s="1"/>
  <c r="D132" i="86"/>
  <c r="G131" i="86"/>
  <c r="E132" i="86"/>
  <c r="G131" i="84"/>
  <c r="D132" i="84"/>
  <c r="E132" i="84"/>
  <c r="D139" i="39"/>
  <c r="G138" i="39"/>
  <c r="E139" i="39"/>
  <c r="G132" i="99"/>
  <c r="D133" i="99"/>
  <c r="E133" i="99"/>
  <c r="F61" i="32"/>
  <c r="G61" i="32" s="1"/>
  <c r="B61" i="32"/>
  <c r="F52" i="87"/>
  <c r="H52" i="87" s="1"/>
  <c r="B52" i="87"/>
  <c r="D140" i="3"/>
  <c r="G139" i="3"/>
  <c r="E140" i="3"/>
  <c r="H136" i="67"/>
  <c r="I136" i="67"/>
  <c r="J136" i="67" s="1"/>
  <c r="F57" i="54"/>
  <c r="H57" i="54" s="1"/>
  <c r="B57" i="54"/>
  <c r="G133" i="76"/>
  <c r="D134" i="76"/>
  <c r="E134" i="76"/>
  <c r="G132" i="100"/>
  <c r="E133" i="100"/>
  <c r="D133" i="100"/>
  <c r="B135" i="78"/>
  <c r="F135" i="78"/>
  <c r="I141" i="23"/>
  <c r="H141" i="23"/>
  <c r="F134" i="13"/>
  <c r="B134" i="13"/>
  <c r="E59" i="39"/>
  <c r="F59" i="39" s="1"/>
  <c r="G132" i="80"/>
  <c r="D133" i="80"/>
  <c r="E133" i="80"/>
  <c r="D139" i="55"/>
  <c r="E139" i="55"/>
  <c r="G138" i="55"/>
  <c r="H135" i="63"/>
  <c r="I135" i="63"/>
  <c r="D132" i="98"/>
  <c r="G131" i="98"/>
  <c r="E132" i="98"/>
  <c r="G137" i="45"/>
  <c r="D138" i="45"/>
  <c r="E138" i="45"/>
  <c r="I139" i="19"/>
  <c r="J139" i="19" s="1"/>
  <c r="H139" i="19"/>
  <c r="J136" i="62"/>
  <c r="F51" i="100"/>
  <c r="G51" i="100" s="1"/>
  <c r="B51" i="100"/>
  <c r="J137" i="74"/>
  <c r="J130" i="84"/>
  <c r="J155" i="84" s="1"/>
  <c r="F137" i="67"/>
  <c r="B137" i="67"/>
  <c r="B60" i="18"/>
  <c r="G132" i="81"/>
  <c r="D133" i="81"/>
  <c r="E133" i="81"/>
  <c r="G136" i="54"/>
  <c r="D137" i="54"/>
  <c r="E137" i="54"/>
  <c r="G140" i="32"/>
  <c r="D141" i="32"/>
  <c r="E141" i="32" s="1"/>
  <c r="G131" i="90"/>
  <c r="D132" i="90"/>
  <c r="E132" i="90"/>
  <c r="D137" i="53"/>
  <c r="G136" i="53"/>
  <c r="E137" i="53"/>
  <c r="G136" i="58"/>
  <c r="D137" i="58"/>
  <c r="E137" i="58"/>
  <c r="G135" i="75"/>
  <c r="E136" i="75"/>
  <c r="D136" i="75"/>
  <c r="F51" i="96"/>
  <c r="H51" i="96" s="1"/>
  <c r="B51" i="96"/>
  <c r="F62" i="19"/>
  <c r="H133" i="13"/>
  <c r="I133" i="13"/>
  <c r="B140" i="34"/>
  <c r="F140" i="34"/>
  <c r="H139" i="34"/>
  <c r="I139" i="34"/>
  <c r="D140" i="18"/>
  <c r="G139" i="18"/>
  <c r="E140" i="18"/>
  <c r="D132" i="91"/>
  <c r="G131" i="91"/>
  <c r="E132" i="91"/>
  <c r="H51" i="25"/>
  <c r="I51" i="25" s="1"/>
  <c r="F55" i="13"/>
  <c r="G55" i="13" s="1"/>
  <c r="B55" i="13"/>
  <c r="J140" i="30"/>
  <c r="J138" i="18"/>
  <c r="J136" i="45"/>
  <c r="E60" i="18"/>
  <c r="F60" i="18" s="1"/>
  <c r="J141" i="28"/>
  <c r="G141" i="27"/>
  <c r="D142" i="27"/>
  <c r="E142" i="27" s="1"/>
  <c r="J135" i="58"/>
  <c r="G138" i="41"/>
  <c r="D139" i="41"/>
  <c r="E139" i="41"/>
  <c r="J130" i="89"/>
  <c r="J155" i="89" s="1"/>
  <c r="J139" i="71"/>
  <c r="G140" i="24"/>
  <c r="D141" i="24"/>
  <c r="E141" i="24" s="1"/>
  <c r="F54" i="75"/>
  <c r="G54" i="75" s="1"/>
  <c r="B54" i="75"/>
  <c r="J139" i="24"/>
  <c r="J141" i="20"/>
  <c r="H143" i="29"/>
  <c r="I143" i="29"/>
  <c r="D140" i="22"/>
  <c r="G139" i="22"/>
  <c r="E140" i="22"/>
  <c r="J133" i="68"/>
  <c r="G133" i="79"/>
  <c r="D134" i="79"/>
  <c r="E134" i="79"/>
  <c r="I61" i="29"/>
  <c r="G137" i="62"/>
  <c r="D138" i="62"/>
  <c r="E138" i="62"/>
  <c r="D52" i="101" l="1"/>
  <c r="E52" i="101"/>
  <c r="G51" i="101"/>
  <c r="H51" i="101"/>
  <c r="E133" i="101"/>
  <c r="D133" i="101"/>
  <c r="G132" i="101"/>
  <c r="I56" i="58"/>
  <c r="I61" i="19"/>
  <c r="I56" i="59"/>
  <c r="B62" i="19"/>
  <c r="J143" i="29"/>
  <c r="H54" i="77"/>
  <c r="I54" i="77" s="1"/>
  <c r="H56" i="62"/>
  <c r="G62" i="30"/>
  <c r="I62" i="30" s="1"/>
  <c r="H61" i="23"/>
  <c r="I61" i="23" s="1"/>
  <c r="H62" i="3"/>
  <c r="B62" i="3"/>
  <c r="E134" i="25"/>
  <c r="F134" i="25" s="1"/>
  <c r="B134" i="25"/>
  <c r="B133" i="95"/>
  <c r="F133" i="95"/>
  <c r="G64" i="70"/>
  <c r="I64" i="70" s="1"/>
  <c r="F132" i="87"/>
  <c r="B132" i="87"/>
  <c r="I132" i="95"/>
  <c r="H132" i="95"/>
  <c r="H131" i="87"/>
  <c r="I131" i="87"/>
  <c r="D56" i="33"/>
  <c r="G55" i="33"/>
  <c r="H55" i="33"/>
  <c r="H133" i="25"/>
  <c r="I133" i="25"/>
  <c r="J133" i="25" s="1"/>
  <c r="D134" i="33"/>
  <c r="G133" i="33"/>
  <c r="D55" i="76"/>
  <c r="E55" i="76"/>
  <c r="I61" i="31"/>
  <c r="G51" i="97"/>
  <c r="E52" i="97"/>
  <c r="D52" i="97"/>
  <c r="B53" i="83"/>
  <c r="F53" i="83"/>
  <c r="H53" i="83" s="1"/>
  <c r="B58" i="45"/>
  <c r="F58" i="45"/>
  <c r="G58" i="45" s="1"/>
  <c r="E52" i="98"/>
  <c r="D52" i="98"/>
  <c r="F55" i="68"/>
  <c r="G55" i="68" s="1"/>
  <c r="B55" i="68"/>
  <c r="H62" i="31"/>
  <c r="D63" i="31"/>
  <c r="E63" i="31" s="1"/>
  <c r="F63" i="31" s="1"/>
  <c r="D64" i="31" s="1"/>
  <c r="G138" i="43"/>
  <c r="E139" i="43"/>
  <c r="D139" i="43"/>
  <c r="F53" i="82"/>
  <c r="B53" i="82"/>
  <c r="F57" i="46"/>
  <c r="H57" i="46" s="1"/>
  <c r="B57" i="46"/>
  <c r="E54" i="85"/>
  <c r="D54" i="85"/>
  <c r="F56" i="63"/>
  <c r="H56" i="63" s="1"/>
  <c r="B56" i="63"/>
  <c r="F59" i="74"/>
  <c r="H59" i="74" s="1"/>
  <c r="B59" i="74"/>
  <c r="D58" i="72"/>
  <c r="E58" i="72" s="1"/>
  <c r="B57" i="56"/>
  <c r="F57" i="56"/>
  <c r="G57" i="56" s="1"/>
  <c r="B56" i="60"/>
  <c r="F56" i="60"/>
  <c r="H56" i="60" s="1"/>
  <c r="F51" i="95"/>
  <c r="B51" i="95"/>
  <c r="D62" i="34"/>
  <c r="E62" i="34" s="1"/>
  <c r="F62" i="34" s="1"/>
  <c r="D63" i="34" s="1"/>
  <c r="B139" i="44"/>
  <c r="F139" i="44"/>
  <c r="F53" i="84"/>
  <c r="B53" i="84"/>
  <c r="B59" i="44"/>
  <c r="F59" i="44"/>
  <c r="H59" i="44" s="1"/>
  <c r="H132" i="26"/>
  <c r="I132" i="26"/>
  <c r="F59" i="41"/>
  <c r="H59" i="41" s="1"/>
  <c r="B59" i="41"/>
  <c r="F61" i="24"/>
  <c r="H61" i="24" s="1"/>
  <c r="B61" i="24"/>
  <c r="F51" i="99"/>
  <c r="B51" i="99"/>
  <c r="F59" i="73"/>
  <c r="G59" i="73" s="1"/>
  <c r="B59" i="73"/>
  <c r="G53" i="85"/>
  <c r="F63" i="28"/>
  <c r="H63" i="28" s="1"/>
  <c r="B63" i="28"/>
  <c r="F57" i="53"/>
  <c r="H57" i="53" s="1"/>
  <c r="B57" i="53"/>
  <c r="H51" i="100"/>
  <c r="G53" i="80"/>
  <c r="I53" i="80" s="1"/>
  <c r="E63" i="3"/>
  <c r="F63" i="3" s="1"/>
  <c r="D64" i="3" s="1"/>
  <c r="E54" i="81"/>
  <c r="D54" i="81"/>
  <c r="B61" i="3"/>
  <c r="G61" i="3"/>
  <c r="H61" i="3"/>
  <c r="G54" i="76"/>
  <c r="D63" i="27"/>
  <c r="E63" i="27" s="1"/>
  <c r="B55" i="66"/>
  <c r="F55" i="66"/>
  <c r="H55" i="66" s="1"/>
  <c r="H138" i="44"/>
  <c r="I138" i="44"/>
  <c r="E133" i="26"/>
  <c r="F133" i="26" s="1"/>
  <c r="B133" i="26"/>
  <c r="D62" i="23"/>
  <c r="E62" i="23"/>
  <c r="G51" i="98"/>
  <c r="F55" i="67"/>
  <c r="H55" i="67" s="1"/>
  <c r="B55" i="67"/>
  <c r="G62" i="31"/>
  <c r="D60" i="42"/>
  <c r="E60" i="42" s="1"/>
  <c r="F60" i="42" s="1"/>
  <c r="D61" i="42" s="1"/>
  <c r="B62" i="69"/>
  <c r="I62" i="28"/>
  <c r="F54" i="79"/>
  <c r="B54" i="79"/>
  <c r="H53" i="85"/>
  <c r="B60" i="20"/>
  <c r="F60" i="20"/>
  <c r="H60" i="20" s="1"/>
  <c r="F57" i="58"/>
  <c r="G57" i="58" s="1"/>
  <c r="B57" i="58"/>
  <c r="B53" i="92"/>
  <c r="F53" i="92"/>
  <c r="H53" i="92" s="1"/>
  <c r="D55" i="77"/>
  <c r="E55" i="77" s="1"/>
  <c r="H57" i="72"/>
  <c r="J137" i="43"/>
  <c r="H52" i="90"/>
  <c r="I52" i="90" s="1"/>
  <c r="G54" i="78"/>
  <c r="I54" i="78" s="1"/>
  <c r="G62" i="3"/>
  <c r="I62" i="3" s="1"/>
  <c r="H63" i="71"/>
  <c r="H53" i="81"/>
  <c r="I53" i="81" s="1"/>
  <c r="H54" i="76"/>
  <c r="H61" i="34"/>
  <c r="I61" i="34" s="1"/>
  <c r="H51" i="97"/>
  <c r="B62" i="27"/>
  <c r="G62" i="27"/>
  <c r="H62" i="27"/>
  <c r="G138" i="42"/>
  <c r="D139" i="42"/>
  <c r="E139" i="42"/>
  <c r="D133" i="97"/>
  <c r="E133" i="97"/>
  <c r="G132" i="97"/>
  <c r="J132" i="33"/>
  <c r="H51" i="98"/>
  <c r="G59" i="42"/>
  <c r="I59" i="42" s="1"/>
  <c r="E62" i="69"/>
  <c r="F62" i="69" s="1"/>
  <c r="B55" i="65"/>
  <c r="F55" i="65"/>
  <c r="G57" i="72"/>
  <c r="F57" i="57"/>
  <c r="H57" i="57" s="1"/>
  <c r="B57" i="57"/>
  <c r="J137" i="42"/>
  <c r="H63" i="3"/>
  <c r="G52" i="87"/>
  <c r="I52" i="87" s="1"/>
  <c r="E64" i="71"/>
  <c r="F64" i="71" s="1"/>
  <c r="B64" i="71"/>
  <c r="I140" i="31"/>
  <c r="H140" i="31"/>
  <c r="F57" i="61"/>
  <c r="H57" i="61" s="1"/>
  <c r="B57" i="61"/>
  <c r="B57" i="59"/>
  <c r="F57" i="59"/>
  <c r="C69" i="17"/>
  <c r="B60" i="17"/>
  <c r="B141" i="31"/>
  <c r="F141" i="31"/>
  <c r="D54" i="86"/>
  <c r="E54" i="86"/>
  <c r="B57" i="64"/>
  <c r="F57" i="64"/>
  <c r="G57" i="64" s="1"/>
  <c r="G57" i="54"/>
  <c r="I57" i="54" s="1"/>
  <c r="E60" i="17"/>
  <c r="F60" i="17" s="1"/>
  <c r="G63" i="71"/>
  <c r="B53" i="91"/>
  <c r="F53" i="91"/>
  <c r="G53" i="91" s="1"/>
  <c r="D58" i="55"/>
  <c r="E58" i="55" s="1"/>
  <c r="H53" i="86"/>
  <c r="I53" i="86" s="1"/>
  <c r="D60" i="43"/>
  <c r="E60" i="43" s="1"/>
  <c r="D65" i="70"/>
  <c r="E65" i="70" s="1"/>
  <c r="H57" i="55"/>
  <c r="I57" i="55" s="1"/>
  <c r="D54" i="80"/>
  <c r="E54" i="80"/>
  <c r="G59" i="43"/>
  <c r="I59" i="43" s="1"/>
  <c r="B57" i="26"/>
  <c r="F57" i="26"/>
  <c r="H57" i="26" s="1"/>
  <c r="D144" i="17"/>
  <c r="E144" i="17" s="1"/>
  <c r="G143" i="17"/>
  <c r="J134" i="66"/>
  <c r="H144" i="70"/>
  <c r="I144" i="70"/>
  <c r="F137" i="60"/>
  <c r="B137" i="60"/>
  <c r="H136" i="60"/>
  <c r="I136" i="60"/>
  <c r="J136" i="60" s="1"/>
  <c r="F145" i="70"/>
  <c r="B145" i="70"/>
  <c r="D60" i="39"/>
  <c r="E60" i="39" s="1"/>
  <c r="G59" i="39"/>
  <c r="H59" i="39"/>
  <c r="D63" i="29"/>
  <c r="E63" i="29" s="1"/>
  <c r="G62" i="29"/>
  <c r="H62" i="29"/>
  <c r="D61" i="18"/>
  <c r="E61" i="18" s="1"/>
  <c r="H60" i="18"/>
  <c r="G60" i="18"/>
  <c r="D63" i="19"/>
  <c r="E63" i="19" s="1"/>
  <c r="H136" i="53"/>
  <c r="I136" i="53"/>
  <c r="B132" i="89"/>
  <c r="F132" i="89"/>
  <c r="G144" i="29"/>
  <c r="D145" i="29"/>
  <c r="H137" i="62"/>
  <c r="I137" i="62"/>
  <c r="H139" i="22"/>
  <c r="I139" i="22"/>
  <c r="J139" i="22" s="1"/>
  <c r="B142" i="27"/>
  <c r="F142" i="27"/>
  <c r="J139" i="34"/>
  <c r="H136" i="58"/>
  <c r="I136" i="58"/>
  <c r="I131" i="90"/>
  <c r="H131" i="90"/>
  <c r="B141" i="32"/>
  <c r="F141" i="32"/>
  <c r="J135" i="63"/>
  <c r="J141" i="23"/>
  <c r="H139" i="3"/>
  <c r="I139" i="3"/>
  <c r="H61" i="32"/>
  <c r="I61" i="32" s="1"/>
  <c r="H139" i="21"/>
  <c r="I139" i="21"/>
  <c r="I132" i="83"/>
  <c r="H132" i="83"/>
  <c r="H134" i="85"/>
  <c r="I134" i="85"/>
  <c r="H134" i="68"/>
  <c r="I134" i="68"/>
  <c r="F140" i="22"/>
  <c r="B140" i="22"/>
  <c r="F139" i="41"/>
  <c r="B139" i="41"/>
  <c r="H141" i="27"/>
  <c r="I141" i="27"/>
  <c r="G62" i="19"/>
  <c r="H140" i="32"/>
  <c r="I140" i="32"/>
  <c r="B133" i="100"/>
  <c r="F133" i="100"/>
  <c r="F140" i="3"/>
  <c r="B140" i="3"/>
  <c r="H138" i="39"/>
  <c r="I138" i="39"/>
  <c r="G60" i="21"/>
  <c r="I60" i="21" s="1"/>
  <c r="B140" i="21"/>
  <c r="F140" i="21"/>
  <c r="F135" i="85"/>
  <c r="B135" i="85"/>
  <c r="F136" i="59"/>
  <c r="B136" i="59"/>
  <c r="F52" i="25"/>
  <c r="H52" i="25" s="1"/>
  <c r="B52" i="25"/>
  <c r="D55" i="78"/>
  <c r="E55" i="78"/>
  <c r="D55" i="75"/>
  <c r="E55" i="75"/>
  <c r="I138" i="41"/>
  <c r="H138" i="41"/>
  <c r="D141" i="34"/>
  <c r="E141" i="34" s="1"/>
  <c r="G140" i="34"/>
  <c r="F141" i="24"/>
  <c r="B141" i="24"/>
  <c r="H131" i="91"/>
  <c r="I131" i="91"/>
  <c r="B136" i="75"/>
  <c r="F136" i="75"/>
  <c r="F137" i="53"/>
  <c r="B137" i="53"/>
  <c r="F137" i="54"/>
  <c r="B137" i="54"/>
  <c r="B138" i="45"/>
  <c r="F138" i="45"/>
  <c r="H132" i="100"/>
  <c r="I132" i="100"/>
  <c r="D58" i="54"/>
  <c r="E58" i="54"/>
  <c r="I136" i="46"/>
  <c r="H136" i="46"/>
  <c r="D53" i="90"/>
  <c r="E53" i="90"/>
  <c r="I131" i="89"/>
  <c r="H131" i="89"/>
  <c r="H135" i="61"/>
  <c r="I135" i="61"/>
  <c r="I131" i="92"/>
  <c r="H131" i="92"/>
  <c r="H142" i="28"/>
  <c r="I142" i="28"/>
  <c r="D54" i="88"/>
  <c r="E54" i="88"/>
  <c r="H133" i="77"/>
  <c r="I133" i="77"/>
  <c r="F135" i="65"/>
  <c r="B135" i="65"/>
  <c r="F132" i="88"/>
  <c r="B132" i="88"/>
  <c r="D52" i="96"/>
  <c r="E52" i="96"/>
  <c r="I51" i="100"/>
  <c r="H138" i="55"/>
  <c r="I138" i="55"/>
  <c r="F134" i="77"/>
  <c r="B134" i="77"/>
  <c r="H140" i="24"/>
  <c r="I140" i="24"/>
  <c r="B132" i="91"/>
  <c r="F132" i="91"/>
  <c r="H62" i="19"/>
  <c r="I136" i="54"/>
  <c r="H136" i="54"/>
  <c r="D138" i="67"/>
  <c r="G137" i="67"/>
  <c r="E138" i="67"/>
  <c r="E52" i="100"/>
  <c r="D52" i="100"/>
  <c r="H137" i="45"/>
  <c r="I137" i="45"/>
  <c r="B139" i="55"/>
  <c r="F139" i="55"/>
  <c r="B132" i="84"/>
  <c r="F132" i="84"/>
  <c r="I131" i="86"/>
  <c r="H131" i="86"/>
  <c r="B137" i="46"/>
  <c r="F137" i="46"/>
  <c r="B143" i="20"/>
  <c r="F143" i="20"/>
  <c r="B136" i="61"/>
  <c r="F136" i="61"/>
  <c r="B141" i="71"/>
  <c r="F141" i="71"/>
  <c r="F142" i="69"/>
  <c r="B142" i="69"/>
  <c r="B132" i="92"/>
  <c r="F132" i="92"/>
  <c r="H53" i="88"/>
  <c r="I53" i="88" s="1"/>
  <c r="H131" i="96"/>
  <c r="I131" i="96"/>
  <c r="H134" i="82"/>
  <c r="I134" i="82"/>
  <c r="I134" i="65"/>
  <c r="H134" i="65"/>
  <c r="I136" i="56"/>
  <c r="H136" i="56"/>
  <c r="D136" i="66"/>
  <c r="E136" i="66"/>
  <c r="G135" i="66"/>
  <c r="E53" i="89"/>
  <c r="D53" i="89"/>
  <c r="H135" i="59"/>
  <c r="I135" i="59"/>
  <c r="F134" i="79"/>
  <c r="B134" i="79"/>
  <c r="H133" i="79"/>
  <c r="I133" i="79"/>
  <c r="D56" i="13"/>
  <c r="E56" i="13" s="1"/>
  <c r="I135" i="75"/>
  <c r="H135" i="75"/>
  <c r="F134" i="76"/>
  <c r="B134" i="76"/>
  <c r="E53" i="87"/>
  <c r="D53" i="87"/>
  <c r="H131" i="84"/>
  <c r="I131" i="84"/>
  <c r="B132" i="86"/>
  <c r="F132" i="86"/>
  <c r="D61" i="22"/>
  <c r="H142" i="20"/>
  <c r="I142" i="20"/>
  <c r="H135" i="64"/>
  <c r="I135" i="64"/>
  <c r="J135" i="64" s="1"/>
  <c r="H138" i="73"/>
  <c r="I138" i="73"/>
  <c r="I140" i="71"/>
  <c r="H140" i="71"/>
  <c r="H141" i="69"/>
  <c r="I141" i="69"/>
  <c r="J141" i="69" s="1"/>
  <c r="B132" i="96"/>
  <c r="F132" i="96"/>
  <c r="B137" i="72"/>
  <c r="F137" i="72"/>
  <c r="F135" i="82"/>
  <c r="B135" i="82"/>
  <c r="I56" i="62"/>
  <c r="B137" i="56"/>
  <c r="F137" i="56"/>
  <c r="F142" i="30"/>
  <c r="B142" i="30"/>
  <c r="B139" i="39"/>
  <c r="F139" i="39"/>
  <c r="H131" i="88"/>
  <c r="I131" i="88"/>
  <c r="H55" i="13"/>
  <c r="I55" i="13" s="1"/>
  <c r="H139" i="18"/>
  <c r="I139" i="18"/>
  <c r="J139" i="18" s="1"/>
  <c r="B133" i="81"/>
  <c r="F133" i="81"/>
  <c r="H131" i="98"/>
  <c r="I131" i="98"/>
  <c r="B133" i="80"/>
  <c r="F133" i="80"/>
  <c r="H133" i="76"/>
  <c r="I133" i="76"/>
  <c r="F133" i="99"/>
  <c r="B133" i="99"/>
  <c r="B136" i="64"/>
  <c r="F136" i="64"/>
  <c r="J134" i="78"/>
  <c r="F139" i="73"/>
  <c r="B139" i="73"/>
  <c r="I136" i="57"/>
  <c r="H136" i="57"/>
  <c r="F139" i="74"/>
  <c r="B139" i="74"/>
  <c r="I136" i="72"/>
  <c r="H136" i="72"/>
  <c r="G136" i="63"/>
  <c r="D137" i="63"/>
  <c r="E137" i="63"/>
  <c r="D63" i="30"/>
  <c r="E63" i="30" s="1"/>
  <c r="H141" i="30"/>
  <c r="I141" i="30"/>
  <c r="B143" i="28"/>
  <c r="F143" i="28"/>
  <c r="F138" i="62"/>
  <c r="B138" i="62"/>
  <c r="H54" i="75"/>
  <c r="I54" i="75" s="1"/>
  <c r="F140" i="18"/>
  <c r="B140" i="18"/>
  <c r="G51" i="96"/>
  <c r="I51" i="96" s="1"/>
  <c r="B137" i="58"/>
  <c r="F137" i="58"/>
  <c r="B132" i="90"/>
  <c r="F132" i="90"/>
  <c r="H132" i="81"/>
  <c r="I132" i="81"/>
  <c r="B132" i="98"/>
  <c r="F132" i="98"/>
  <c r="I132" i="80"/>
  <c r="H132" i="80"/>
  <c r="D135" i="13"/>
  <c r="E135" i="13" s="1"/>
  <c r="G134" i="13"/>
  <c r="D136" i="78"/>
  <c r="G135" i="78"/>
  <c r="E136" i="78"/>
  <c r="D62" i="32"/>
  <c r="E62" i="32" s="1"/>
  <c r="I132" i="99"/>
  <c r="H132" i="99"/>
  <c r="D61" i="21"/>
  <c r="E61" i="21" s="1"/>
  <c r="G60" i="22"/>
  <c r="I60" i="22" s="1"/>
  <c r="G142" i="23"/>
  <c r="D143" i="23"/>
  <c r="H52" i="89"/>
  <c r="I52" i="89" s="1"/>
  <c r="B133" i="83"/>
  <c r="F133" i="83"/>
  <c r="F137" i="57"/>
  <c r="B137" i="57"/>
  <c r="H138" i="74"/>
  <c r="I138" i="74"/>
  <c r="D141" i="19"/>
  <c r="E141" i="19" s="1"/>
  <c r="G140" i="19"/>
  <c r="D57" i="62"/>
  <c r="E57" i="62" s="1"/>
  <c r="F135" i="68"/>
  <c r="B135" i="68"/>
  <c r="I51" i="101" l="1"/>
  <c r="F52" i="101"/>
  <c r="B52" i="101"/>
  <c r="G52" i="101"/>
  <c r="I62" i="31"/>
  <c r="I132" i="101"/>
  <c r="H132" i="101"/>
  <c r="F133" i="101"/>
  <c r="B133" i="101"/>
  <c r="I53" i="85"/>
  <c r="I55" i="33"/>
  <c r="I51" i="97"/>
  <c r="H59" i="73"/>
  <c r="I59" i="73" s="1"/>
  <c r="G56" i="60"/>
  <c r="J139" i="3"/>
  <c r="J136" i="46"/>
  <c r="J135" i="61"/>
  <c r="J132" i="26"/>
  <c r="G63" i="3"/>
  <c r="I51" i="98"/>
  <c r="J138" i="73"/>
  <c r="J144" i="70"/>
  <c r="G55" i="67"/>
  <c r="J135" i="59"/>
  <c r="J138" i="55"/>
  <c r="G57" i="53"/>
  <c r="I57" i="53" s="1"/>
  <c r="J138" i="44"/>
  <c r="I59" i="39"/>
  <c r="J142" i="28"/>
  <c r="D133" i="87"/>
  <c r="E133" i="87"/>
  <c r="G132" i="87"/>
  <c r="I63" i="71"/>
  <c r="G55" i="66"/>
  <c r="I55" i="66" s="1"/>
  <c r="G59" i="74"/>
  <c r="I59" i="74" s="1"/>
  <c r="G53" i="83"/>
  <c r="I53" i="83" s="1"/>
  <c r="B56" i="33"/>
  <c r="E56" i="33"/>
  <c r="F56" i="33" s="1"/>
  <c r="D134" i="95"/>
  <c r="G133" i="95"/>
  <c r="E134" i="95"/>
  <c r="G134" i="25"/>
  <c r="D135" i="25"/>
  <c r="B135" i="25" s="1"/>
  <c r="I57" i="72"/>
  <c r="E63" i="34"/>
  <c r="F63" i="34" s="1"/>
  <c r="B63" i="34"/>
  <c r="D63" i="69"/>
  <c r="H62" i="69"/>
  <c r="G62" i="69"/>
  <c r="G133" i="26"/>
  <c r="D134" i="26"/>
  <c r="B134" i="26" s="1"/>
  <c r="D58" i="57"/>
  <c r="E58" i="57" s="1"/>
  <c r="H55" i="65"/>
  <c r="D56" i="65"/>
  <c r="E56" i="65" s="1"/>
  <c r="F133" i="97"/>
  <c r="B133" i="97"/>
  <c r="I62" i="27"/>
  <c r="I55" i="67"/>
  <c r="D60" i="44"/>
  <c r="E60" i="44" s="1"/>
  <c r="F60" i="44" s="1"/>
  <c r="D61" i="44" s="1"/>
  <c r="G56" i="63"/>
  <c r="I56" i="63" s="1"/>
  <c r="D57" i="63"/>
  <c r="E57" i="63" s="1"/>
  <c r="H138" i="43"/>
  <c r="I138" i="43"/>
  <c r="B52" i="97"/>
  <c r="F52" i="97"/>
  <c r="H52" i="97" s="1"/>
  <c r="B55" i="77"/>
  <c r="F55" i="77"/>
  <c r="H55" i="77" s="1"/>
  <c r="D54" i="92"/>
  <c r="E54" i="92"/>
  <c r="D61" i="20"/>
  <c r="E61" i="20" s="1"/>
  <c r="E55" i="79"/>
  <c r="D55" i="79"/>
  <c r="E61" i="42"/>
  <c r="F61" i="42" s="1"/>
  <c r="B61" i="42"/>
  <c r="B63" i="27"/>
  <c r="F63" i="27"/>
  <c r="H63" i="27" s="1"/>
  <c r="H51" i="99"/>
  <c r="E52" i="99"/>
  <c r="D52" i="99"/>
  <c r="H53" i="84"/>
  <c r="E54" i="84"/>
  <c r="D54" i="84"/>
  <c r="B62" i="34"/>
  <c r="G62" i="34"/>
  <c r="H62" i="34"/>
  <c r="E52" i="95"/>
  <c r="D52" i="95"/>
  <c r="H53" i="82"/>
  <c r="D54" i="82"/>
  <c r="E54" i="82"/>
  <c r="E64" i="31"/>
  <c r="F64" i="31" s="1"/>
  <c r="B64" i="31"/>
  <c r="B55" i="76"/>
  <c r="F55" i="76"/>
  <c r="G55" i="76" s="1"/>
  <c r="G57" i="57"/>
  <c r="I57" i="57" s="1"/>
  <c r="I132" i="97"/>
  <c r="H132" i="97"/>
  <c r="B139" i="42"/>
  <c r="F139" i="42"/>
  <c r="D58" i="58"/>
  <c r="E58" i="58" s="1"/>
  <c r="H54" i="79"/>
  <c r="B60" i="42"/>
  <c r="H60" i="42"/>
  <c r="G60" i="42"/>
  <c r="B62" i="23"/>
  <c r="F62" i="23"/>
  <c r="G62" i="23" s="1"/>
  <c r="D56" i="66"/>
  <c r="E56" i="66"/>
  <c r="I54" i="76"/>
  <c r="B54" i="81"/>
  <c r="F54" i="81"/>
  <c r="H54" i="81" s="1"/>
  <c r="G63" i="28"/>
  <c r="I63" i="28" s="1"/>
  <c r="D64" i="28"/>
  <c r="G51" i="99"/>
  <c r="D62" i="24"/>
  <c r="E62" i="24" s="1"/>
  <c r="F62" i="24" s="1"/>
  <c r="D60" i="41"/>
  <c r="E60" i="41" s="1"/>
  <c r="F60" i="41" s="1"/>
  <c r="D140" i="44"/>
  <c r="E140" i="44"/>
  <c r="G139" i="44"/>
  <c r="H51" i="95"/>
  <c r="I56" i="60"/>
  <c r="H57" i="56"/>
  <c r="I57" i="56" s="1"/>
  <c r="D58" i="56"/>
  <c r="E58" i="56" s="1"/>
  <c r="B58" i="72"/>
  <c r="F58" i="72"/>
  <c r="G58" i="72" s="1"/>
  <c r="D60" i="74"/>
  <c r="E60" i="74" s="1"/>
  <c r="F60" i="74" s="1"/>
  <c r="B54" i="85"/>
  <c r="F54" i="85"/>
  <c r="G54" i="85" s="1"/>
  <c r="G57" i="46"/>
  <c r="I57" i="46" s="1"/>
  <c r="D58" i="46"/>
  <c r="E58" i="46" s="1"/>
  <c r="B139" i="43"/>
  <c r="F139" i="43"/>
  <c r="B63" i="31"/>
  <c r="H63" i="31"/>
  <c r="G63" i="31"/>
  <c r="H55" i="68"/>
  <c r="I55" i="68" s="1"/>
  <c r="E56" i="68"/>
  <c r="D56" i="68"/>
  <c r="H58" i="45"/>
  <c r="I58" i="45" s="1"/>
  <c r="D59" i="45"/>
  <c r="E59" i="45" s="1"/>
  <c r="E54" i="83"/>
  <c r="D54" i="83"/>
  <c r="I133" i="33"/>
  <c r="H133" i="33"/>
  <c r="I62" i="19"/>
  <c r="G55" i="65"/>
  <c r="I138" i="42"/>
  <c r="H138" i="42"/>
  <c r="G53" i="92"/>
  <c r="I53" i="92" s="1"/>
  <c r="H57" i="58"/>
  <c r="I57" i="58" s="1"/>
  <c r="G60" i="20"/>
  <c r="I60" i="20" s="1"/>
  <c r="G54" i="79"/>
  <c r="D56" i="67"/>
  <c r="E56" i="67" s="1"/>
  <c r="I61" i="3"/>
  <c r="D58" i="53"/>
  <c r="E58" i="53" s="1"/>
  <c r="D60" i="73"/>
  <c r="E60" i="73" s="1"/>
  <c r="F60" i="73" s="1"/>
  <c r="G61" i="24"/>
  <c r="I61" i="24" s="1"/>
  <c r="G59" i="41"/>
  <c r="I59" i="41" s="1"/>
  <c r="G59" i="44"/>
  <c r="I59" i="44" s="1"/>
  <c r="G53" i="84"/>
  <c r="I53" i="84" s="1"/>
  <c r="G51" i="95"/>
  <c r="D57" i="60"/>
  <c r="E57" i="60" s="1"/>
  <c r="G53" i="82"/>
  <c r="B52" i="98"/>
  <c r="F52" i="98"/>
  <c r="H52" i="98" s="1"/>
  <c r="E134" i="33"/>
  <c r="F134" i="33" s="1"/>
  <c r="B134" i="33"/>
  <c r="D65" i="71"/>
  <c r="G64" i="71"/>
  <c r="H64" i="71"/>
  <c r="D61" i="17"/>
  <c r="E61" i="17" s="1"/>
  <c r="F61" i="17" s="1"/>
  <c r="G60" i="17"/>
  <c r="H60" i="17"/>
  <c r="B60" i="43"/>
  <c r="F60" i="43"/>
  <c r="D54" i="91"/>
  <c r="E54" i="91"/>
  <c r="H57" i="64"/>
  <c r="I57" i="64" s="1"/>
  <c r="D58" i="59"/>
  <c r="E58" i="59" s="1"/>
  <c r="B64" i="3"/>
  <c r="G52" i="25"/>
  <c r="G57" i="26"/>
  <c r="I57" i="26" s="1"/>
  <c r="D58" i="26"/>
  <c r="F58" i="55"/>
  <c r="G58" i="55" s="1"/>
  <c r="B58" i="55"/>
  <c r="F65" i="70"/>
  <c r="H65" i="70" s="1"/>
  <c r="B65" i="70"/>
  <c r="D58" i="64"/>
  <c r="E58" i="64" s="1"/>
  <c r="F54" i="86"/>
  <c r="G54" i="86" s="1"/>
  <c r="B54" i="86"/>
  <c r="G57" i="59"/>
  <c r="D58" i="61"/>
  <c r="E58" i="61" s="1"/>
  <c r="I63" i="3"/>
  <c r="B54" i="80"/>
  <c r="F54" i="80"/>
  <c r="G54" i="80" s="1"/>
  <c r="H53" i="91"/>
  <c r="I53" i="91" s="1"/>
  <c r="D142" i="31"/>
  <c r="G141" i="31"/>
  <c r="H57" i="59"/>
  <c r="G57" i="61"/>
  <c r="I57" i="61" s="1"/>
  <c r="J140" i="31"/>
  <c r="E64" i="3"/>
  <c r="F64" i="3" s="1"/>
  <c r="D65" i="3" s="1"/>
  <c r="J136" i="56"/>
  <c r="J136" i="57"/>
  <c r="J140" i="32"/>
  <c r="J136" i="58"/>
  <c r="G137" i="60"/>
  <c r="D138" i="60"/>
  <c r="E138" i="60"/>
  <c r="I143" i="17"/>
  <c r="H143" i="17"/>
  <c r="F144" i="17"/>
  <c r="B144" i="17"/>
  <c r="D146" i="70"/>
  <c r="G145" i="70"/>
  <c r="E146" i="70"/>
  <c r="J136" i="72"/>
  <c r="J140" i="71"/>
  <c r="J138" i="41"/>
  <c r="J141" i="30"/>
  <c r="J138" i="39"/>
  <c r="B143" i="23"/>
  <c r="B55" i="75"/>
  <c r="F55" i="75"/>
  <c r="H55" i="75" s="1"/>
  <c r="J138" i="74"/>
  <c r="H142" i="23"/>
  <c r="I142" i="23"/>
  <c r="H135" i="78"/>
  <c r="I135" i="78"/>
  <c r="D133" i="98"/>
  <c r="G132" i="98"/>
  <c r="E133" i="98"/>
  <c r="I136" i="63"/>
  <c r="H136" i="63"/>
  <c r="G133" i="99"/>
  <c r="D134" i="99"/>
  <c r="E134" i="99"/>
  <c r="D133" i="86"/>
  <c r="G132" i="86"/>
  <c r="E133" i="86"/>
  <c r="B53" i="87"/>
  <c r="F53" i="87"/>
  <c r="G53" i="87" s="1"/>
  <c r="G132" i="92"/>
  <c r="E133" i="92"/>
  <c r="D133" i="92"/>
  <c r="D138" i="54"/>
  <c r="G137" i="54"/>
  <c r="E138" i="54"/>
  <c r="G140" i="22"/>
  <c r="D141" i="22"/>
  <c r="E141" i="22" s="1"/>
  <c r="G141" i="32"/>
  <c r="D142" i="32"/>
  <c r="E142" i="32" s="1"/>
  <c r="D143" i="27"/>
  <c r="G142" i="27"/>
  <c r="I144" i="29"/>
  <c r="H144" i="29"/>
  <c r="F63" i="19"/>
  <c r="B63" i="19"/>
  <c r="B137" i="63"/>
  <c r="F137" i="63"/>
  <c r="F53" i="89"/>
  <c r="H53" i="89" s="1"/>
  <c r="B53" i="89"/>
  <c r="F62" i="32"/>
  <c r="H62" i="32" s="1"/>
  <c r="B62" i="32"/>
  <c r="F136" i="78"/>
  <c r="B136" i="78"/>
  <c r="J133" i="76"/>
  <c r="D143" i="30"/>
  <c r="E143" i="30" s="1"/>
  <c r="G142" i="30"/>
  <c r="J133" i="79"/>
  <c r="I135" i="66"/>
  <c r="H135" i="66"/>
  <c r="J134" i="65"/>
  <c r="G137" i="46"/>
  <c r="D138" i="46"/>
  <c r="E138" i="46"/>
  <c r="H137" i="67"/>
  <c r="I137" i="67"/>
  <c r="G132" i="91"/>
  <c r="D133" i="91"/>
  <c r="E133" i="91"/>
  <c r="G134" i="77"/>
  <c r="D135" i="77"/>
  <c r="E135" i="77"/>
  <c r="G132" i="88"/>
  <c r="D133" i="88"/>
  <c r="E133" i="88"/>
  <c r="B54" i="88"/>
  <c r="F54" i="88"/>
  <c r="G54" i="88" s="1"/>
  <c r="I62" i="29"/>
  <c r="D136" i="85"/>
  <c r="E136" i="85"/>
  <c r="G135" i="85"/>
  <c r="B138" i="67"/>
  <c r="F138" i="67"/>
  <c r="I140" i="34"/>
  <c r="J140" i="34" s="1"/>
  <c r="H140" i="34"/>
  <c r="G132" i="89"/>
  <c r="D133" i="89"/>
  <c r="E133" i="89"/>
  <c r="I134" i="13"/>
  <c r="H134" i="13"/>
  <c r="D141" i="18"/>
  <c r="E141" i="18" s="1"/>
  <c r="G140" i="18"/>
  <c r="G133" i="80"/>
  <c r="D134" i="80"/>
  <c r="E134" i="80"/>
  <c r="G133" i="81"/>
  <c r="D134" i="81"/>
  <c r="E134" i="81"/>
  <c r="G137" i="72"/>
  <c r="D138" i="72"/>
  <c r="E138" i="72"/>
  <c r="D135" i="76"/>
  <c r="G134" i="76"/>
  <c r="E135" i="76"/>
  <c r="F56" i="13"/>
  <c r="H56" i="13" s="1"/>
  <c r="B56" i="13"/>
  <c r="B136" i="66"/>
  <c r="F136" i="66"/>
  <c r="D143" i="69"/>
  <c r="G142" i="69"/>
  <c r="E143" i="69"/>
  <c r="B52" i="96"/>
  <c r="F52" i="96"/>
  <c r="G52" i="96" s="1"/>
  <c r="D136" i="65"/>
  <c r="G135" i="65"/>
  <c r="E136" i="65"/>
  <c r="F58" i="54"/>
  <c r="H58" i="54" s="1"/>
  <c r="B58" i="54"/>
  <c r="D137" i="75"/>
  <c r="G136" i="75"/>
  <c r="E137" i="75"/>
  <c r="B141" i="34"/>
  <c r="F141" i="34"/>
  <c r="I52" i="25"/>
  <c r="D141" i="3"/>
  <c r="E141" i="3" s="1"/>
  <c r="G140" i="3"/>
  <c r="J141" i="27"/>
  <c r="J134" i="68"/>
  <c r="I60" i="18"/>
  <c r="B57" i="62"/>
  <c r="F57" i="62"/>
  <c r="G57" i="62" s="1"/>
  <c r="G139" i="55"/>
  <c r="D140" i="55"/>
  <c r="E140" i="55"/>
  <c r="D138" i="53"/>
  <c r="G137" i="53"/>
  <c r="E138" i="53"/>
  <c r="I140" i="19"/>
  <c r="H140" i="19"/>
  <c r="B135" i="13"/>
  <c r="F135" i="13"/>
  <c r="G132" i="90"/>
  <c r="D133" i="90"/>
  <c r="E133" i="90"/>
  <c r="D140" i="74"/>
  <c r="G139" i="74"/>
  <c r="E140" i="74"/>
  <c r="G136" i="64"/>
  <c r="D137" i="64"/>
  <c r="E137" i="64"/>
  <c r="G139" i="39"/>
  <c r="D140" i="39"/>
  <c r="E140" i="39"/>
  <c r="J142" i="20"/>
  <c r="G134" i="79"/>
  <c r="D135" i="79"/>
  <c r="E135" i="79"/>
  <c r="G141" i="71"/>
  <c r="D142" i="71"/>
  <c r="E142" i="71"/>
  <c r="J137" i="45"/>
  <c r="G133" i="100"/>
  <c r="E134" i="100"/>
  <c r="D134" i="100"/>
  <c r="J137" i="62"/>
  <c r="B63" i="29"/>
  <c r="F63" i="29"/>
  <c r="H63" i="29" s="1"/>
  <c r="G143" i="20"/>
  <c r="D144" i="20"/>
  <c r="E144" i="20" s="1"/>
  <c r="B55" i="78"/>
  <c r="F55" i="78"/>
  <c r="H55" i="78" s="1"/>
  <c r="D141" i="21"/>
  <c r="G140" i="21"/>
  <c r="E141" i="21"/>
  <c r="F141" i="19"/>
  <c r="B141" i="19"/>
  <c r="G138" i="62"/>
  <c r="E139" i="62"/>
  <c r="D139" i="62"/>
  <c r="F63" i="30"/>
  <c r="H63" i="30" s="1"/>
  <c r="B63" i="30"/>
  <c r="D133" i="96"/>
  <c r="G132" i="96"/>
  <c r="E133" i="96"/>
  <c r="D133" i="84"/>
  <c r="G132" i="84"/>
  <c r="E133" i="84"/>
  <c r="F53" i="90"/>
  <c r="H53" i="90" s="1"/>
  <c r="B53" i="90"/>
  <c r="D139" i="45"/>
  <c r="G138" i="45"/>
  <c r="E139" i="45"/>
  <c r="D137" i="59"/>
  <c r="G136" i="59"/>
  <c r="E137" i="59"/>
  <c r="J139" i="21"/>
  <c r="J136" i="53"/>
  <c r="B61" i="18"/>
  <c r="F61" i="18"/>
  <c r="H61" i="18" s="1"/>
  <c r="D134" i="83"/>
  <c r="G133" i="83"/>
  <c r="E134" i="83"/>
  <c r="B61" i="22"/>
  <c r="B145" i="29"/>
  <c r="D140" i="73"/>
  <c r="G139" i="73"/>
  <c r="E140" i="73"/>
  <c r="E136" i="82"/>
  <c r="G135" i="82"/>
  <c r="D136" i="82"/>
  <c r="D136" i="68"/>
  <c r="G135" i="68"/>
  <c r="E136" i="68"/>
  <c r="D138" i="57"/>
  <c r="G137" i="57"/>
  <c r="E138" i="57"/>
  <c r="E143" i="23"/>
  <c r="F143" i="23" s="1"/>
  <c r="B61" i="21"/>
  <c r="F61" i="21"/>
  <c r="H61" i="21" s="1"/>
  <c r="D138" i="58"/>
  <c r="G137" i="58"/>
  <c r="E138" i="58"/>
  <c r="D144" i="28"/>
  <c r="E144" i="28" s="1"/>
  <c r="G143" i="28"/>
  <c r="G137" i="56"/>
  <c r="D138" i="56"/>
  <c r="E138" i="56"/>
  <c r="E61" i="22"/>
  <c r="F61" i="22" s="1"/>
  <c r="G61" i="22" s="1"/>
  <c r="J135" i="75"/>
  <c r="G136" i="61"/>
  <c r="D137" i="61"/>
  <c r="E137" i="61"/>
  <c r="F52" i="100"/>
  <c r="G52" i="100" s="1"/>
  <c r="B52" i="100"/>
  <c r="J136" i="54"/>
  <c r="J140" i="24"/>
  <c r="J133" i="77"/>
  <c r="G141" i="24"/>
  <c r="D142" i="24"/>
  <c r="E142" i="24" s="1"/>
  <c r="D53" i="25"/>
  <c r="E53" i="25" s="1"/>
  <c r="D140" i="41"/>
  <c r="G139" i="41"/>
  <c r="E140" i="41"/>
  <c r="E145" i="29"/>
  <c r="F145" i="29" s="1"/>
  <c r="B60" i="39"/>
  <c r="F60" i="39"/>
  <c r="H60" i="39" s="1"/>
  <c r="I53" i="82" l="1"/>
  <c r="G54" i="81"/>
  <c r="D53" i="101"/>
  <c r="E53" i="101"/>
  <c r="H52" i="101"/>
  <c r="I52" i="101" s="1"/>
  <c r="E134" i="101"/>
  <c r="G133" i="101"/>
  <c r="D134" i="101"/>
  <c r="G61" i="18"/>
  <c r="J142" i="23"/>
  <c r="J138" i="43"/>
  <c r="J138" i="42"/>
  <c r="J133" i="33"/>
  <c r="H52" i="96"/>
  <c r="G53" i="90"/>
  <c r="I53" i="90" s="1"/>
  <c r="G55" i="75"/>
  <c r="I55" i="75" s="1"/>
  <c r="G58" i="54"/>
  <c r="I60" i="42"/>
  <c r="J143" i="17"/>
  <c r="D64" i="34"/>
  <c r="B64" i="34" s="1"/>
  <c r="G63" i="34"/>
  <c r="H63" i="34"/>
  <c r="H56" i="33"/>
  <c r="G56" i="33"/>
  <c r="D57" i="33"/>
  <c r="B57" i="33" s="1"/>
  <c r="G56" i="13"/>
  <c r="I56" i="13" s="1"/>
  <c r="H58" i="72"/>
  <c r="I58" i="72" s="1"/>
  <c r="B133" i="87"/>
  <c r="F133" i="87"/>
  <c r="H134" i="25"/>
  <c r="I134" i="25"/>
  <c r="G62" i="32"/>
  <c r="I62" i="32" s="1"/>
  <c r="I63" i="31"/>
  <c r="I54" i="81"/>
  <c r="H55" i="76"/>
  <c r="I55" i="76" s="1"/>
  <c r="E135" i="25"/>
  <c r="F135" i="25" s="1"/>
  <c r="I133" i="95"/>
  <c r="H133" i="95"/>
  <c r="F134" i="95"/>
  <c r="B134" i="95"/>
  <c r="H132" i="87"/>
  <c r="I132" i="87"/>
  <c r="D61" i="41"/>
  <c r="E61" i="41" s="1"/>
  <c r="D62" i="42"/>
  <c r="E62" i="42" s="1"/>
  <c r="H61" i="42"/>
  <c r="G61" i="42"/>
  <c r="D63" i="24"/>
  <c r="E63" i="24" s="1"/>
  <c r="D65" i="31"/>
  <c r="E65" i="31" s="1"/>
  <c r="H64" i="31"/>
  <c r="G64" i="31"/>
  <c r="H54" i="86"/>
  <c r="I54" i="86" s="1"/>
  <c r="H58" i="55"/>
  <c r="I58" i="55" s="1"/>
  <c r="B58" i="53"/>
  <c r="F58" i="53"/>
  <c r="H58" i="53" s="1"/>
  <c r="F58" i="46"/>
  <c r="G58" i="46" s="1"/>
  <c r="B58" i="46"/>
  <c r="H54" i="85"/>
  <c r="I54" i="85" s="1"/>
  <c r="I51" i="95"/>
  <c r="D63" i="23"/>
  <c r="E63" i="23" s="1"/>
  <c r="F63" i="23" s="1"/>
  <c r="E140" i="42"/>
  <c r="D140" i="42"/>
  <c r="G139" i="42"/>
  <c r="F52" i="95"/>
  <c r="G52" i="95" s="1"/>
  <c r="B52" i="95"/>
  <c r="D56" i="77"/>
  <c r="E56" i="77" s="1"/>
  <c r="B60" i="44"/>
  <c r="H60" i="44"/>
  <c r="G60" i="44"/>
  <c r="I55" i="65"/>
  <c r="I133" i="26"/>
  <c r="H133" i="26"/>
  <c r="B63" i="69"/>
  <c r="H52" i="100"/>
  <c r="I52" i="100" s="1"/>
  <c r="D53" i="98"/>
  <c r="E53" i="98"/>
  <c r="D61" i="73"/>
  <c r="E61" i="73" s="1"/>
  <c r="F61" i="73" s="1"/>
  <c r="F59" i="45"/>
  <c r="B59" i="45"/>
  <c r="G139" i="43"/>
  <c r="D140" i="43"/>
  <c r="E140" i="43"/>
  <c r="F58" i="56"/>
  <c r="G58" i="56" s="1"/>
  <c r="B58" i="56"/>
  <c r="I139" i="44"/>
  <c r="H139" i="44"/>
  <c r="B60" i="41"/>
  <c r="H60" i="41"/>
  <c r="G60" i="41"/>
  <c r="E64" i="28"/>
  <c r="F64" i="28" s="1"/>
  <c r="B64" i="28"/>
  <c r="F56" i="66"/>
  <c r="G56" i="66" s="1"/>
  <c r="B56" i="66"/>
  <c r="I54" i="79"/>
  <c r="F54" i="82"/>
  <c r="H54" i="82" s="1"/>
  <c r="B54" i="82"/>
  <c r="F54" i="84"/>
  <c r="H54" i="84" s="1"/>
  <c r="B54" i="84"/>
  <c r="B52" i="99"/>
  <c r="F52" i="99"/>
  <c r="H52" i="99" s="1"/>
  <c r="G63" i="27"/>
  <c r="I63" i="27" s="1"/>
  <c r="B61" i="20"/>
  <c r="F61" i="20"/>
  <c r="H61" i="20" s="1"/>
  <c r="F57" i="63"/>
  <c r="G57" i="63" s="1"/>
  <c r="B57" i="63"/>
  <c r="D135" i="33"/>
  <c r="G134" i="33"/>
  <c r="B60" i="73"/>
  <c r="G60" i="73"/>
  <c r="H60" i="73"/>
  <c r="B54" i="83"/>
  <c r="F54" i="83"/>
  <c r="B60" i="74"/>
  <c r="G60" i="74"/>
  <c r="H60" i="74"/>
  <c r="D59" i="72"/>
  <c r="E59" i="72" s="1"/>
  <c r="H62" i="23"/>
  <c r="I62" i="23" s="1"/>
  <c r="B58" i="58"/>
  <c r="F58" i="58"/>
  <c r="G58" i="58" s="1"/>
  <c r="I62" i="34"/>
  <c r="B55" i="79"/>
  <c r="F55" i="79"/>
  <c r="G55" i="77"/>
  <c r="I55" i="77" s="1"/>
  <c r="G52" i="97"/>
  <c r="I52" i="97" s="1"/>
  <c r="D53" i="97"/>
  <c r="E53" i="97"/>
  <c r="E134" i="97"/>
  <c r="G133" i="97"/>
  <c r="D134" i="97"/>
  <c r="E134" i="26"/>
  <c r="F134" i="26" s="1"/>
  <c r="I62" i="69"/>
  <c r="G52" i="98"/>
  <c r="I52" i="98" s="1"/>
  <c r="B57" i="60"/>
  <c r="F57" i="60"/>
  <c r="G57" i="60" s="1"/>
  <c r="B56" i="67"/>
  <c r="F56" i="67"/>
  <c r="G56" i="67" s="1"/>
  <c r="F56" i="68"/>
  <c r="G56" i="68" s="1"/>
  <c r="B56" i="68"/>
  <c r="E55" i="85"/>
  <c r="D55" i="85"/>
  <c r="D61" i="74"/>
  <c r="F140" i="44"/>
  <c r="B140" i="44"/>
  <c r="B62" i="24"/>
  <c r="G62" i="24"/>
  <c r="H62" i="24"/>
  <c r="D55" i="81"/>
  <c r="E55" i="81"/>
  <c r="E56" i="76"/>
  <c r="D56" i="76"/>
  <c r="I51" i="99"/>
  <c r="D64" i="27"/>
  <c r="E64" i="27" s="1"/>
  <c r="B54" i="92"/>
  <c r="F54" i="92"/>
  <c r="E61" i="44"/>
  <c r="F61" i="44" s="1"/>
  <c r="H61" i="44" s="1"/>
  <c r="B61" i="44"/>
  <c r="B56" i="65"/>
  <c r="F56" i="65"/>
  <c r="B58" i="57"/>
  <c r="F58" i="57"/>
  <c r="H58" i="57" s="1"/>
  <c r="E63" i="69"/>
  <c r="F63" i="69" s="1"/>
  <c r="G63" i="69" s="1"/>
  <c r="G60" i="39"/>
  <c r="I60" i="39" s="1"/>
  <c r="G61" i="21"/>
  <c r="I61" i="21" s="1"/>
  <c r="I58" i="54"/>
  <c r="H141" i="31"/>
  <c r="I141" i="31"/>
  <c r="D55" i="80"/>
  <c r="E55" i="80" s="1"/>
  <c r="I57" i="59"/>
  <c r="D55" i="86"/>
  <c r="E55" i="86"/>
  <c r="B58" i="26"/>
  <c r="D61" i="43"/>
  <c r="E61" i="43" s="1"/>
  <c r="F61" i="43" s="1"/>
  <c r="E65" i="71"/>
  <c r="F65" i="71" s="1"/>
  <c r="H65" i="71" s="1"/>
  <c r="B65" i="71"/>
  <c r="H57" i="62"/>
  <c r="I57" i="62" s="1"/>
  <c r="H54" i="88"/>
  <c r="I54" i="88" s="1"/>
  <c r="E142" i="31"/>
  <c r="F142" i="31" s="1"/>
  <c r="B142" i="31"/>
  <c r="B58" i="64"/>
  <c r="F58" i="64"/>
  <c r="G58" i="64" s="1"/>
  <c r="H64" i="3"/>
  <c r="F58" i="59"/>
  <c r="H58" i="59" s="1"/>
  <c r="B58" i="59"/>
  <c r="B54" i="91"/>
  <c r="F54" i="91"/>
  <c r="H54" i="91" s="1"/>
  <c r="D62" i="17"/>
  <c r="H54" i="80"/>
  <c r="I54" i="80" s="1"/>
  <c r="G65" i="70"/>
  <c r="I65" i="70" s="1"/>
  <c r="D66" i="70"/>
  <c r="G64" i="3"/>
  <c r="H60" i="43"/>
  <c r="C70" i="17"/>
  <c r="B61" i="17"/>
  <c r="H61" i="17"/>
  <c r="G61" i="17"/>
  <c r="I64" i="71"/>
  <c r="I52" i="96"/>
  <c r="E65" i="3"/>
  <c r="F65" i="3" s="1"/>
  <c r="B65" i="3"/>
  <c r="B58" i="61"/>
  <c r="F58" i="61"/>
  <c r="H58" i="61" s="1"/>
  <c r="D59" i="55"/>
  <c r="E59" i="55" s="1"/>
  <c r="E58" i="26"/>
  <c r="F58" i="26" s="1"/>
  <c r="G60" i="43"/>
  <c r="I60" i="17"/>
  <c r="D145" i="17"/>
  <c r="B145" i="17" s="1"/>
  <c r="G144" i="17"/>
  <c r="J137" i="67"/>
  <c r="I137" i="60"/>
  <c r="H137" i="60"/>
  <c r="J135" i="66"/>
  <c r="J144" i="29"/>
  <c r="I145" i="70"/>
  <c r="H145" i="70"/>
  <c r="J135" i="78"/>
  <c r="F146" i="70"/>
  <c r="B146" i="70"/>
  <c r="B138" i="60"/>
  <c r="F138" i="60"/>
  <c r="G145" i="29"/>
  <c r="D146" i="29"/>
  <c r="E146" i="29" s="1"/>
  <c r="I132" i="84"/>
  <c r="H132" i="84"/>
  <c r="H141" i="71"/>
  <c r="I141" i="71"/>
  <c r="H142" i="27"/>
  <c r="I142" i="27"/>
  <c r="G143" i="23"/>
  <c r="D144" i="23"/>
  <c r="I137" i="58"/>
  <c r="H137" i="58"/>
  <c r="H139" i="73"/>
  <c r="I139" i="73"/>
  <c r="H142" i="69"/>
  <c r="I142" i="69"/>
  <c r="B143" i="27"/>
  <c r="D54" i="87"/>
  <c r="E54" i="87"/>
  <c r="H133" i="99"/>
  <c r="I133" i="99"/>
  <c r="H139" i="41"/>
  <c r="I139" i="41"/>
  <c r="D53" i="100"/>
  <c r="E53" i="100"/>
  <c r="B137" i="61"/>
  <c r="F137" i="61"/>
  <c r="F138" i="58"/>
  <c r="B138" i="58"/>
  <c r="F140" i="73"/>
  <c r="B140" i="73"/>
  <c r="H133" i="83"/>
  <c r="I133" i="83"/>
  <c r="H136" i="59"/>
  <c r="I136" i="59"/>
  <c r="D54" i="90"/>
  <c r="E54" i="90"/>
  <c r="G55" i="78"/>
  <c r="I55" i="78" s="1"/>
  <c r="B134" i="100"/>
  <c r="F134" i="100"/>
  <c r="B135" i="79"/>
  <c r="F135" i="79"/>
  <c r="J140" i="19"/>
  <c r="G141" i="34"/>
  <c r="D142" i="34"/>
  <c r="E142" i="34" s="1"/>
  <c r="E53" i="96"/>
  <c r="D53" i="96"/>
  <c r="F143" i="69"/>
  <c r="B143" i="69"/>
  <c r="D57" i="13"/>
  <c r="E57" i="13" s="1"/>
  <c r="H137" i="72"/>
  <c r="I137" i="72"/>
  <c r="H133" i="81"/>
  <c r="I133" i="81"/>
  <c r="F133" i="89"/>
  <c r="B133" i="89"/>
  <c r="B133" i="91"/>
  <c r="F133" i="91"/>
  <c r="I137" i="46"/>
  <c r="H137" i="46"/>
  <c r="G53" i="89"/>
  <c r="I53" i="89" s="1"/>
  <c r="D64" i="19"/>
  <c r="E64" i="19" s="1"/>
  <c r="B144" i="20"/>
  <c r="F144" i="20"/>
  <c r="B141" i="3"/>
  <c r="F141" i="3"/>
  <c r="F134" i="99"/>
  <c r="B134" i="99"/>
  <c r="F133" i="84"/>
  <c r="B133" i="84"/>
  <c r="F134" i="81"/>
  <c r="B134" i="81"/>
  <c r="F133" i="98"/>
  <c r="B133" i="98"/>
  <c r="B140" i="41"/>
  <c r="F140" i="41"/>
  <c r="H136" i="61"/>
  <c r="I136" i="61"/>
  <c r="J136" i="61" s="1"/>
  <c r="H137" i="57"/>
  <c r="I137" i="57"/>
  <c r="J137" i="57" s="1"/>
  <c r="B134" i="83"/>
  <c r="F134" i="83"/>
  <c r="B137" i="59"/>
  <c r="F137" i="59"/>
  <c r="I132" i="96"/>
  <c r="H132" i="96"/>
  <c r="F139" i="62"/>
  <c r="B139" i="62"/>
  <c r="G141" i="19"/>
  <c r="D142" i="19"/>
  <c r="E142" i="19" s="1"/>
  <c r="G63" i="29"/>
  <c r="I63" i="29" s="1"/>
  <c r="H134" i="79"/>
  <c r="I134" i="79"/>
  <c r="H139" i="74"/>
  <c r="I139" i="74"/>
  <c r="F140" i="55"/>
  <c r="B140" i="55"/>
  <c r="D59" i="54"/>
  <c r="E59" i="54" s="1"/>
  <c r="G136" i="66"/>
  <c r="D137" i="66"/>
  <c r="E137" i="66"/>
  <c r="H132" i="89"/>
  <c r="I132" i="89"/>
  <c r="F136" i="85"/>
  <c r="B136" i="85"/>
  <c r="H132" i="91"/>
  <c r="I132" i="91"/>
  <c r="D137" i="78"/>
  <c r="G136" i="78"/>
  <c r="E137" i="78"/>
  <c r="H63" i="19"/>
  <c r="B142" i="32"/>
  <c r="F142" i="32"/>
  <c r="H137" i="54"/>
  <c r="I137" i="54"/>
  <c r="B133" i="92"/>
  <c r="F133" i="92"/>
  <c r="H53" i="87"/>
  <c r="I53" i="87" s="1"/>
  <c r="J136" i="63"/>
  <c r="H136" i="64"/>
  <c r="I136" i="64"/>
  <c r="F138" i="46"/>
  <c r="B138" i="46"/>
  <c r="D61" i="39"/>
  <c r="E61" i="39" s="1"/>
  <c r="F53" i="25"/>
  <c r="H53" i="25" s="1"/>
  <c r="B53" i="25"/>
  <c r="B138" i="57"/>
  <c r="F138" i="57"/>
  <c r="B133" i="96"/>
  <c r="F133" i="96"/>
  <c r="I133" i="100"/>
  <c r="H133" i="100"/>
  <c r="B140" i="74"/>
  <c r="F140" i="74"/>
  <c r="H139" i="55"/>
  <c r="I139" i="55"/>
  <c r="B134" i="80"/>
  <c r="F134" i="80"/>
  <c r="B133" i="88"/>
  <c r="F133" i="88"/>
  <c r="E138" i="63"/>
  <c r="G137" i="63"/>
  <c r="D138" i="63"/>
  <c r="G63" i="19"/>
  <c r="H141" i="32"/>
  <c r="I141" i="32"/>
  <c r="B138" i="54"/>
  <c r="F138" i="54"/>
  <c r="E56" i="75"/>
  <c r="D56" i="75"/>
  <c r="H141" i="24"/>
  <c r="I141" i="24"/>
  <c r="F137" i="64"/>
  <c r="B137" i="64"/>
  <c r="H134" i="77"/>
  <c r="I134" i="77"/>
  <c r="I132" i="98"/>
  <c r="H132" i="98"/>
  <c r="F138" i="53"/>
  <c r="B138" i="53"/>
  <c r="I135" i="85"/>
  <c r="H135" i="85"/>
  <c r="F138" i="56"/>
  <c r="B138" i="56"/>
  <c r="F136" i="82"/>
  <c r="B136" i="82"/>
  <c r="D62" i="18"/>
  <c r="E62" i="18" s="1"/>
  <c r="I138" i="45"/>
  <c r="H138" i="45"/>
  <c r="I138" i="62"/>
  <c r="H138" i="62"/>
  <c r="D64" i="29"/>
  <c r="E64" i="29" s="1"/>
  <c r="F140" i="39"/>
  <c r="B140" i="39"/>
  <c r="H136" i="75"/>
  <c r="I136" i="75"/>
  <c r="H133" i="80"/>
  <c r="I133" i="80"/>
  <c r="I132" i="88"/>
  <c r="H132" i="88"/>
  <c r="H132" i="92"/>
  <c r="I132" i="92"/>
  <c r="H132" i="86"/>
  <c r="I132" i="86"/>
  <c r="F136" i="68"/>
  <c r="B136" i="68"/>
  <c r="D64" i="30"/>
  <c r="F141" i="18"/>
  <c r="B141" i="18"/>
  <c r="G63" i="30"/>
  <c r="I63" i="30" s="1"/>
  <c r="D56" i="78"/>
  <c r="E56" i="78"/>
  <c r="H143" i="28"/>
  <c r="I143" i="28"/>
  <c r="D62" i="21"/>
  <c r="E62" i="21" s="1"/>
  <c r="I135" i="82"/>
  <c r="H135" i="82"/>
  <c r="F139" i="45"/>
  <c r="B139" i="45"/>
  <c r="H139" i="39"/>
  <c r="I139" i="39"/>
  <c r="F133" i="90"/>
  <c r="B133" i="90"/>
  <c r="B137" i="75"/>
  <c r="F137" i="75"/>
  <c r="I135" i="65"/>
  <c r="H135" i="65"/>
  <c r="I134" i="76"/>
  <c r="H134" i="76"/>
  <c r="D139" i="67"/>
  <c r="G138" i="67"/>
  <c r="E139" i="67"/>
  <c r="B141" i="22"/>
  <c r="F141" i="22"/>
  <c r="F133" i="86"/>
  <c r="B133" i="86"/>
  <c r="F141" i="21"/>
  <c r="B141" i="21"/>
  <c r="G135" i="13"/>
  <c r="D136" i="13"/>
  <c r="E136" i="13" s="1"/>
  <c r="H137" i="53"/>
  <c r="I137" i="53"/>
  <c r="B143" i="30"/>
  <c r="F143" i="30"/>
  <c r="H143" i="20"/>
  <c r="I143" i="20"/>
  <c r="B138" i="72"/>
  <c r="F138" i="72"/>
  <c r="D54" i="89"/>
  <c r="E54" i="89"/>
  <c r="H137" i="56"/>
  <c r="I137" i="56"/>
  <c r="D62" i="22"/>
  <c r="E62" i="22" s="1"/>
  <c r="B142" i="24"/>
  <c r="F142" i="24"/>
  <c r="B144" i="28"/>
  <c r="F144" i="28"/>
  <c r="H135" i="68"/>
  <c r="I135" i="68"/>
  <c r="H61" i="22"/>
  <c r="I61" i="22" s="1"/>
  <c r="I61" i="18"/>
  <c r="H140" i="21"/>
  <c r="I140" i="21"/>
  <c r="F142" i="71"/>
  <c r="B142" i="71"/>
  <c r="H132" i="90"/>
  <c r="I132" i="90"/>
  <c r="D58" i="62"/>
  <c r="E58" i="62" s="1"/>
  <c r="H140" i="3"/>
  <c r="I140" i="3"/>
  <c r="B136" i="65"/>
  <c r="F136" i="65"/>
  <c r="F135" i="76"/>
  <c r="B135" i="76"/>
  <c r="I140" i="18"/>
  <c r="H140" i="18"/>
  <c r="D55" i="88"/>
  <c r="E55" i="88" s="1"/>
  <c r="F135" i="77"/>
  <c r="B135" i="77"/>
  <c r="H142" i="30"/>
  <c r="I142" i="30"/>
  <c r="D63" i="32"/>
  <c r="E63" i="32" s="1"/>
  <c r="E143" i="27"/>
  <c r="F143" i="27" s="1"/>
  <c r="I140" i="22"/>
  <c r="H140" i="22"/>
  <c r="B53" i="101" l="1"/>
  <c r="F53" i="101"/>
  <c r="H53" i="101"/>
  <c r="G53" i="101"/>
  <c r="G58" i="57"/>
  <c r="F134" i="101"/>
  <c r="B134" i="101"/>
  <c r="I56" i="33"/>
  <c r="I133" i="101"/>
  <c r="H133" i="101"/>
  <c r="I63" i="34"/>
  <c r="I61" i="42"/>
  <c r="J141" i="31"/>
  <c r="H52" i="95"/>
  <c r="I52" i="95" s="1"/>
  <c r="J145" i="70"/>
  <c r="J135" i="68"/>
  <c r="I58" i="57"/>
  <c r="I60" i="44"/>
  <c r="E64" i="34"/>
  <c r="F64" i="34" s="1"/>
  <c r="J141" i="32"/>
  <c r="I62" i="24"/>
  <c r="J140" i="21"/>
  <c r="J143" i="20"/>
  <c r="G61" i="20"/>
  <c r="I61" i="20" s="1"/>
  <c r="E145" i="17"/>
  <c r="F145" i="17" s="1"/>
  <c r="D62" i="73"/>
  <c r="B62" i="73" s="1"/>
  <c r="H56" i="66"/>
  <c r="I56" i="66" s="1"/>
  <c r="G135" i="25"/>
  <c r="D136" i="25"/>
  <c r="E134" i="87"/>
  <c r="D134" i="87"/>
  <c r="G133" i="87"/>
  <c r="I60" i="74"/>
  <c r="H57" i="63"/>
  <c r="I57" i="63" s="1"/>
  <c r="G54" i="84"/>
  <c r="I54" i="84" s="1"/>
  <c r="G58" i="53"/>
  <c r="I58" i="53" s="1"/>
  <c r="I64" i="31"/>
  <c r="D135" i="95"/>
  <c r="G134" i="95"/>
  <c r="E135" i="95"/>
  <c r="J134" i="25"/>
  <c r="J137" i="53"/>
  <c r="I60" i="73"/>
  <c r="E57" i="33"/>
  <c r="F57" i="33" s="1"/>
  <c r="H63" i="23"/>
  <c r="D64" i="23"/>
  <c r="G56" i="65"/>
  <c r="D57" i="65"/>
  <c r="E57" i="65" s="1"/>
  <c r="H56" i="65"/>
  <c r="D55" i="92"/>
  <c r="E55" i="92" s="1"/>
  <c r="F55" i="81"/>
  <c r="B55" i="81"/>
  <c r="F55" i="85"/>
  <c r="H55" i="85" s="1"/>
  <c r="B55" i="85"/>
  <c r="I133" i="97"/>
  <c r="H133" i="97"/>
  <c r="D56" i="79"/>
  <c r="E56" i="79"/>
  <c r="I134" i="33"/>
  <c r="H134" i="33"/>
  <c r="D65" i="28"/>
  <c r="E65" i="28" s="1"/>
  <c r="F65" i="28" s="1"/>
  <c r="D66" i="28" s="1"/>
  <c r="B140" i="43"/>
  <c r="F140" i="43"/>
  <c r="G59" i="45"/>
  <c r="D60" i="45"/>
  <c r="F53" i="98"/>
  <c r="H53" i="98" s="1"/>
  <c r="B53" i="98"/>
  <c r="F56" i="77"/>
  <c r="G56" i="77" s="1"/>
  <c r="B56" i="77"/>
  <c r="D62" i="44"/>
  <c r="E62" i="44" s="1"/>
  <c r="F62" i="44" s="1"/>
  <c r="B56" i="76"/>
  <c r="F56" i="76"/>
  <c r="H56" i="76" s="1"/>
  <c r="E141" i="44"/>
  <c r="G140" i="44"/>
  <c r="D141" i="44"/>
  <c r="D57" i="68"/>
  <c r="E57" i="68" s="1"/>
  <c r="D59" i="58"/>
  <c r="E59" i="58" s="1"/>
  <c r="B59" i="72"/>
  <c r="F59" i="72"/>
  <c r="H59" i="72" s="1"/>
  <c r="D55" i="83"/>
  <c r="E55" i="83" s="1"/>
  <c r="E135" i="33"/>
  <c r="F135" i="33" s="1"/>
  <c r="B135" i="33"/>
  <c r="D53" i="99"/>
  <c r="E53" i="99"/>
  <c r="G64" i="28"/>
  <c r="H139" i="43"/>
  <c r="I139" i="43"/>
  <c r="H139" i="42"/>
  <c r="I139" i="42"/>
  <c r="B63" i="23"/>
  <c r="G63" i="23"/>
  <c r="I63" i="23" s="1"/>
  <c r="B62" i="42"/>
  <c r="F62" i="42"/>
  <c r="G62" i="42" s="1"/>
  <c r="D59" i="57"/>
  <c r="E59" i="57" s="1"/>
  <c r="H54" i="92"/>
  <c r="B61" i="74"/>
  <c r="H57" i="60"/>
  <c r="I57" i="60" s="1"/>
  <c r="D58" i="60"/>
  <c r="E58" i="60" s="1"/>
  <c r="D135" i="26"/>
  <c r="G134" i="26"/>
  <c r="G55" i="79"/>
  <c r="H54" i="83"/>
  <c r="D62" i="20"/>
  <c r="E62" i="20" s="1"/>
  <c r="F62" i="20" s="1"/>
  <c r="D55" i="84"/>
  <c r="E55" i="84"/>
  <c r="D55" i="82"/>
  <c r="E55" i="82"/>
  <c r="H64" i="28"/>
  <c r="J139" i="44"/>
  <c r="D59" i="56"/>
  <c r="E59" i="56" s="1"/>
  <c r="H59" i="45"/>
  <c r="B61" i="73"/>
  <c r="G61" i="73"/>
  <c r="H61" i="73"/>
  <c r="J133" i="26"/>
  <c r="B140" i="42"/>
  <c r="F140" i="42"/>
  <c r="D59" i="53"/>
  <c r="E59" i="53" s="1"/>
  <c r="B65" i="31"/>
  <c r="F65" i="31"/>
  <c r="I61" i="17"/>
  <c r="H58" i="64"/>
  <c r="I58" i="64" s="1"/>
  <c r="D64" i="69"/>
  <c r="E64" i="69" s="1"/>
  <c r="G61" i="44"/>
  <c r="I61" i="44" s="1"/>
  <c r="G54" i="92"/>
  <c r="F64" i="27"/>
  <c r="G64" i="27" s="1"/>
  <c r="B64" i="27"/>
  <c r="E61" i="74"/>
  <c r="F61" i="74" s="1"/>
  <c r="H56" i="68"/>
  <c r="I56" i="68" s="1"/>
  <c r="H56" i="67"/>
  <c r="I56" i="67" s="1"/>
  <c r="D57" i="67"/>
  <c r="E57" i="67" s="1"/>
  <c r="F134" i="97"/>
  <c r="B134" i="97"/>
  <c r="B53" i="97"/>
  <c r="F53" i="97"/>
  <c r="H53" i="97" s="1"/>
  <c r="H55" i="79"/>
  <c r="H58" i="58"/>
  <c r="I58" i="58" s="1"/>
  <c r="G54" i="83"/>
  <c r="D58" i="63"/>
  <c r="E58" i="63" s="1"/>
  <c r="G52" i="99"/>
  <c r="I52" i="99" s="1"/>
  <c r="G54" i="82"/>
  <c r="I54" i="82" s="1"/>
  <c r="D57" i="66"/>
  <c r="E57" i="66" s="1"/>
  <c r="I60" i="41"/>
  <c r="H58" i="56"/>
  <c r="I58" i="56" s="1"/>
  <c r="H63" i="69"/>
  <c r="I63" i="69" s="1"/>
  <c r="D53" i="95"/>
  <c r="E53" i="95"/>
  <c r="H58" i="46"/>
  <c r="I58" i="46" s="1"/>
  <c r="D59" i="46"/>
  <c r="E59" i="46"/>
  <c r="F63" i="24"/>
  <c r="H63" i="24" s="1"/>
  <c r="B63" i="24"/>
  <c r="B61" i="41"/>
  <c r="F61" i="41"/>
  <c r="G61" i="41" s="1"/>
  <c r="H58" i="26"/>
  <c r="D59" i="26"/>
  <c r="G58" i="26"/>
  <c r="G53" i="25"/>
  <c r="I53" i="25" s="1"/>
  <c r="D66" i="3"/>
  <c r="I60" i="43"/>
  <c r="C71" i="17"/>
  <c r="B62" i="17"/>
  <c r="G54" i="91"/>
  <c r="I54" i="91" s="1"/>
  <c r="D143" i="31"/>
  <c r="E143" i="31" s="1"/>
  <c r="G142" i="31"/>
  <c r="G65" i="71"/>
  <c r="I65" i="71" s="1"/>
  <c r="D66" i="71"/>
  <c r="E66" i="71" s="1"/>
  <c r="J135" i="65"/>
  <c r="J139" i="41"/>
  <c r="G58" i="61"/>
  <c r="I58" i="61" s="1"/>
  <c r="H65" i="3"/>
  <c r="G58" i="59"/>
  <c r="I58" i="59" s="1"/>
  <c r="D59" i="59"/>
  <c r="E59" i="59" s="1"/>
  <c r="D62" i="43"/>
  <c r="B55" i="80"/>
  <c r="F55" i="80"/>
  <c r="G55" i="80" s="1"/>
  <c r="B59" i="55"/>
  <c r="F59" i="55"/>
  <c r="H59" i="55" s="1"/>
  <c r="G65" i="3"/>
  <c r="I64" i="3"/>
  <c r="D59" i="64"/>
  <c r="E59" i="64" s="1"/>
  <c r="B61" i="43"/>
  <c r="G61" i="43"/>
  <c r="H61" i="43"/>
  <c r="D59" i="61"/>
  <c r="E59" i="61" s="1"/>
  <c r="E66" i="70"/>
  <c r="F66" i="70" s="1"/>
  <c r="H66" i="70" s="1"/>
  <c r="B66" i="70"/>
  <c r="E62" i="17"/>
  <c r="F62" i="17" s="1"/>
  <c r="D55" i="91"/>
  <c r="E55" i="91"/>
  <c r="F55" i="86"/>
  <c r="G55" i="86" s="1"/>
  <c r="B55" i="86"/>
  <c r="G138" i="60"/>
  <c r="D139" i="60"/>
  <c r="E139" i="60"/>
  <c r="J142" i="69"/>
  <c r="D146" i="17"/>
  <c r="G145" i="17"/>
  <c r="J138" i="62"/>
  <c r="J139" i="74"/>
  <c r="J136" i="59"/>
  <c r="J139" i="73"/>
  <c r="D147" i="70"/>
  <c r="G146" i="70"/>
  <c r="E147" i="70"/>
  <c r="H144" i="17"/>
  <c r="I144" i="17"/>
  <c r="J137" i="46"/>
  <c r="J137" i="56"/>
  <c r="J137" i="72"/>
  <c r="J137" i="58"/>
  <c r="J137" i="60"/>
  <c r="G143" i="27"/>
  <c r="D144" i="27"/>
  <c r="E144" i="27" s="1"/>
  <c r="F58" i="62"/>
  <c r="G58" i="62" s="1"/>
  <c r="B58" i="62"/>
  <c r="I136" i="66"/>
  <c r="H136" i="66"/>
  <c r="F53" i="100"/>
  <c r="B53" i="100"/>
  <c r="F54" i="87"/>
  <c r="H54" i="87" s="1"/>
  <c r="B54" i="87"/>
  <c r="G138" i="56"/>
  <c r="D139" i="56"/>
  <c r="E139" i="56"/>
  <c r="G133" i="91"/>
  <c r="D134" i="91"/>
  <c r="E134" i="91"/>
  <c r="B63" i="32"/>
  <c r="F63" i="32"/>
  <c r="H63" i="32" s="1"/>
  <c r="D142" i="21"/>
  <c r="G141" i="21"/>
  <c r="E142" i="21"/>
  <c r="J134" i="76"/>
  <c r="B137" i="78"/>
  <c r="F137" i="78"/>
  <c r="J142" i="30"/>
  <c r="G144" i="28"/>
  <c r="D145" i="28"/>
  <c r="E145" i="28" s="1"/>
  <c r="D142" i="22"/>
  <c r="E142" i="22" s="1"/>
  <c r="G141" i="22"/>
  <c r="J143" i="28"/>
  <c r="F64" i="29"/>
  <c r="H64" i="29" s="1"/>
  <c r="B64" i="29"/>
  <c r="B62" i="18"/>
  <c r="F62" i="18"/>
  <c r="H62" i="18" s="1"/>
  <c r="J134" i="77"/>
  <c r="J139" i="55"/>
  <c r="J136" i="64"/>
  <c r="J137" i="54"/>
  <c r="D137" i="85"/>
  <c r="G136" i="85"/>
  <c r="E137" i="85"/>
  <c r="J134" i="79"/>
  <c r="B142" i="19"/>
  <c r="F142" i="19"/>
  <c r="D134" i="98"/>
  <c r="G133" i="98"/>
  <c r="E134" i="98"/>
  <c r="B64" i="19"/>
  <c r="F64" i="19"/>
  <c r="G64" i="19" s="1"/>
  <c r="B57" i="13"/>
  <c r="F57" i="13"/>
  <c r="G57" i="13" s="1"/>
  <c r="H141" i="34"/>
  <c r="I141" i="34"/>
  <c r="D141" i="73"/>
  <c r="G140" i="73"/>
  <c r="E141" i="73"/>
  <c r="J141" i="71"/>
  <c r="F146" i="29"/>
  <c r="B146" i="29"/>
  <c r="G134" i="83"/>
  <c r="D135" i="83"/>
  <c r="E135" i="83"/>
  <c r="B62" i="21"/>
  <c r="F62" i="21"/>
  <c r="H62" i="21" s="1"/>
  <c r="J138" i="45"/>
  <c r="G134" i="80"/>
  <c r="D135" i="80"/>
  <c r="E135" i="80"/>
  <c r="G133" i="96"/>
  <c r="D134" i="96"/>
  <c r="E134" i="96"/>
  <c r="D134" i="92"/>
  <c r="G133" i="92"/>
  <c r="E134" i="92"/>
  <c r="E135" i="100"/>
  <c r="D135" i="100"/>
  <c r="G134" i="100"/>
  <c r="D137" i="65"/>
  <c r="G136" i="65"/>
  <c r="E137" i="65"/>
  <c r="D139" i="46"/>
  <c r="G138" i="46"/>
  <c r="E139" i="46"/>
  <c r="G133" i="90"/>
  <c r="D134" i="90"/>
  <c r="E134" i="90"/>
  <c r="I141" i="19"/>
  <c r="H141" i="19"/>
  <c r="D135" i="99"/>
  <c r="G134" i="99"/>
  <c r="E135" i="99"/>
  <c r="B144" i="23"/>
  <c r="H145" i="29"/>
  <c r="I145" i="29"/>
  <c r="B55" i="88"/>
  <c r="F55" i="88"/>
  <c r="G55" i="88" s="1"/>
  <c r="G142" i="71"/>
  <c r="D143" i="71"/>
  <c r="E143" i="71"/>
  <c r="D144" i="30"/>
  <c r="G143" i="30"/>
  <c r="G138" i="53"/>
  <c r="D139" i="53"/>
  <c r="E139" i="53"/>
  <c r="H137" i="63"/>
  <c r="I137" i="63"/>
  <c r="D141" i="41"/>
  <c r="E141" i="41" s="1"/>
  <c r="G140" i="41"/>
  <c r="F62" i="22"/>
  <c r="H62" i="22" s="1"/>
  <c r="B62" i="22"/>
  <c r="D134" i="86"/>
  <c r="G133" i="86"/>
  <c r="E134" i="86"/>
  <c r="B59" i="54"/>
  <c r="F59" i="54"/>
  <c r="G59" i="54" s="1"/>
  <c r="G133" i="84"/>
  <c r="D134" i="84"/>
  <c r="E134" i="84"/>
  <c r="D139" i="57"/>
  <c r="G138" i="57"/>
  <c r="E139" i="57"/>
  <c r="J140" i="22"/>
  <c r="J140" i="18"/>
  <c r="J140" i="3"/>
  <c r="B136" i="13"/>
  <c r="F136" i="13"/>
  <c r="E138" i="75"/>
  <c r="D138" i="75"/>
  <c r="G137" i="75"/>
  <c r="J139" i="39"/>
  <c r="D137" i="82"/>
  <c r="G136" i="82"/>
  <c r="E137" i="82"/>
  <c r="D54" i="25"/>
  <c r="E54" i="25" s="1"/>
  <c r="D143" i="32"/>
  <c r="E143" i="32" s="1"/>
  <c r="G142" i="32"/>
  <c r="G134" i="81"/>
  <c r="D135" i="81"/>
  <c r="E135" i="81"/>
  <c r="G141" i="3"/>
  <c r="D142" i="3"/>
  <c r="E142" i="3" s="1"/>
  <c r="G135" i="79"/>
  <c r="D136" i="79"/>
  <c r="E136" i="79"/>
  <c r="F54" i="90"/>
  <c r="G54" i="90" s="1"/>
  <c r="B54" i="90"/>
  <c r="H143" i="23"/>
  <c r="I143" i="23"/>
  <c r="B64" i="30"/>
  <c r="G135" i="76"/>
  <c r="D136" i="76"/>
  <c r="E136" i="76"/>
  <c r="D139" i="72"/>
  <c r="G138" i="72"/>
  <c r="E139" i="72"/>
  <c r="G136" i="68"/>
  <c r="D137" i="68"/>
  <c r="E137" i="68"/>
  <c r="G140" i="39"/>
  <c r="D141" i="39"/>
  <c r="E141" i="39" s="1"/>
  <c r="G133" i="88"/>
  <c r="D134" i="88"/>
  <c r="E134" i="88"/>
  <c r="G135" i="77"/>
  <c r="D136" i="77"/>
  <c r="E136" i="77"/>
  <c r="G142" i="24"/>
  <c r="D143" i="24"/>
  <c r="E143" i="24" s="1"/>
  <c r="I135" i="13"/>
  <c r="H135" i="13"/>
  <c r="H138" i="67"/>
  <c r="I138" i="67"/>
  <c r="D140" i="45"/>
  <c r="G139" i="45"/>
  <c r="E140" i="45"/>
  <c r="G141" i="18"/>
  <c r="D142" i="18"/>
  <c r="E142" i="18" s="1"/>
  <c r="J136" i="75"/>
  <c r="D138" i="64"/>
  <c r="G137" i="64"/>
  <c r="E138" i="64"/>
  <c r="B61" i="39"/>
  <c r="F61" i="39"/>
  <c r="G61" i="39" s="1"/>
  <c r="G140" i="55"/>
  <c r="D141" i="55"/>
  <c r="E141" i="55" s="1"/>
  <c r="D140" i="62"/>
  <c r="G139" i="62"/>
  <c r="E140" i="62"/>
  <c r="D138" i="59"/>
  <c r="G137" i="59"/>
  <c r="E138" i="59"/>
  <c r="G133" i="89"/>
  <c r="D134" i="89"/>
  <c r="E134" i="89"/>
  <c r="G143" i="69"/>
  <c r="D144" i="69"/>
  <c r="E144" i="69"/>
  <c r="G138" i="58"/>
  <c r="D139" i="58"/>
  <c r="E139" i="58"/>
  <c r="E144" i="23"/>
  <c r="F144" i="23" s="1"/>
  <c r="F54" i="89"/>
  <c r="B54" i="89"/>
  <c r="G138" i="54"/>
  <c r="D139" i="54"/>
  <c r="E139" i="54"/>
  <c r="H136" i="78"/>
  <c r="I136" i="78"/>
  <c r="B142" i="34"/>
  <c r="F142" i="34"/>
  <c r="F139" i="67"/>
  <c r="B139" i="67"/>
  <c r="F56" i="78"/>
  <c r="B56" i="78"/>
  <c r="E64" i="30"/>
  <c r="F64" i="30" s="1"/>
  <c r="J141" i="24"/>
  <c r="B56" i="75"/>
  <c r="F56" i="75"/>
  <c r="G56" i="75" s="1"/>
  <c r="F138" i="63"/>
  <c r="B138" i="63"/>
  <c r="G140" i="74"/>
  <c r="D141" i="74"/>
  <c r="E141" i="74"/>
  <c r="I63" i="19"/>
  <c r="B137" i="66"/>
  <c r="F137" i="66"/>
  <c r="G144" i="20"/>
  <c r="D145" i="20"/>
  <c r="E145" i="20" s="1"/>
  <c r="B53" i="96"/>
  <c r="F53" i="96"/>
  <c r="H53" i="96" s="1"/>
  <c r="G137" i="61"/>
  <c r="D138" i="61"/>
  <c r="E138" i="61"/>
  <c r="J142" i="27"/>
  <c r="I53" i="101" l="1"/>
  <c r="D54" i="101"/>
  <c r="E54" i="101"/>
  <c r="J139" i="42"/>
  <c r="G134" i="101"/>
  <c r="D135" i="101"/>
  <c r="E135" i="101"/>
  <c r="I59" i="45"/>
  <c r="J136" i="78"/>
  <c r="J138" i="67"/>
  <c r="G55" i="85"/>
  <c r="J134" i="33"/>
  <c r="G53" i="97"/>
  <c r="I53" i="97" s="1"/>
  <c r="I61" i="73"/>
  <c r="G59" i="72"/>
  <c r="I59" i="72" s="1"/>
  <c r="H58" i="62"/>
  <c r="I58" i="62" s="1"/>
  <c r="J137" i="63"/>
  <c r="H62" i="42"/>
  <c r="H61" i="41"/>
  <c r="I61" i="41" s="1"/>
  <c r="D65" i="34"/>
  <c r="G64" i="34"/>
  <c r="H64" i="34"/>
  <c r="G64" i="29"/>
  <c r="I64" i="28"/>
  <c r="G63" i="24"/>
  <c r="G62" i="22"/>
  <c r="G62" i="21"/>
  <c r="I62" i="21" s="1"/>
  <c r="B134" i="87"/>
  <c r="F134" i="87"/>
  <c r="F135" i="95"/>
  <c r="B135" i="95"/>
  <c r="I134" i="95"/>
  <c r="H134" i="95"/>
  <c r="G66" i="70"/>
  <c r="I66" i="70" s="1"/>
  <c r="J139" i="43"/>
  <c r="E136" i="25"/>
  <c r="F136" i="25" s="1"/>
  <c r="B136" i="25"/>
  <c r="E62" i="73"/>
  <c r="F62" i="73" s="1"/>
  <c r="H57" i="33"/>
  <c r="G57" i="33"/>
  <c r="D58" i="33"/>
  <c r="H133" i="87"/>
  <c r="I133" i="87"/>
  <c r="I135" i="25"/>
  <c r="H135" i="25"/>
  <c r="D62" i="74"/>
  <c r="E62" i="74" s="1"/>
  <c r="F62" i="74" s="1"/>
  <c r="G61" i="74"/>
  <c r="H61" i="74"/>
  <c r="H55" i="86"/>
  <c r="I55" i="86" s="1"/>
  <c r="D64" i="24"/>
  <c r="E64" i="24" s="1"/>
  <c r="E135" i="97"/>
  <c r="D135" i="97"/>
  <c r="G134" i="97"/>
  <c r="D65" i="27"/>
  <c r="E65" i="27" s="1"/>
  <c r="F65" i="27" s="1"/>
  <c r="D66" i="31"/>
  <c r="E66" i="31" s="1"/>
  <c r="F66" i="31" s="1"/>
  <c r="F59" i="53"/>
  <c r="D60" i="53" s="1"/>
  <c r="B59" i="53"/>
  <c r="I54" i="83"/>
  <c r="F59" i="57"/>
  <c r="G59" i="57" s="1"/>
  <c r="B59" i="57"/>
  <c r="F53" i="99"/>
  <c r="H53" i="99" s="1"/>
  <c r="B53" i="99"/>
  <c r="I140" i="44"/>
  <c r="H140" i="44"/>
  <c r="B60" i="45"/>
  <c r="E66" i="28"/>
  <c r="F66" i="28" s="1"/>
  <c r="B66" i="28"/>
  <c r="B55" i="92"/>
  <c r="F55" i="92"/>
  <c r="G55" i="92" s="1"/>
  <c r="E64" i="23"/>
  <c r="F64" i="23" s="1"/>
  <c r="H64" i="23" s="1"/>
  <c r="B64" i="23"/>
  <c r="B64" i="69"/>
  <c r="F64" i="69"/>
  <c r="H64" i="69" s="1"/>
  <c r="G65" i="31"/>
  <c r="B55" i="84"/>
  <c r="F55" i="84"/>
  <c r="G55" i="84" s="1"/>
  <c r="I55" i="79"/>
  <c r="F58" i="60"/>
  <c r="B58" i="60"/>
  <c r="D136" i="33"/>
  <c r="G135" i="33"/>
  <c r="F55" i="83"/>
  <c r="G55" i="83" s="1"/>
  <c r="B55" i="83"/>
  <c r="D63" i="44"/>
  <c r="E63" i="44" s="1"/>
  <c r="H65" i="28"/>
  <c r="B65" i="28"/>
  <c r="G65" i="28"/>
  <c r="I55" i="85"/>
  <c r="G53" i="96"/>
  <c r="I53" i="96" s="1"/>
  <c r="H55" i="88"/>
  <c r="H57" i="13"/>
  <c r="I57" i="13" s="1"/>
  <c r="G62" i="18"/>
  <c r="I62" i="18" s="1"/>
  <c r="I63" i="24"/>
  <c r="F53" i="95"/>
  <c r="G53" i="95" s="1"/>
  <c r="B53" i="95"/>
  <c r="B57" i="66"/>
  <c r="F57" i="66"/>
  <c r="H57" i="66" s="1"/>
  <c r="B58" i="63"/>
  <c r="F58" i="63"/>
  <c r="B57" i="67"/>
  <c r="F57" i="67"/>
  <c r="G57" i="67" s="1"/>
  <c r="H64" i="27"/>
  <c r="I64" i="27" s="1"/>
  <c r="H65" i="31"/>
  <c r="D141" i="42"/>
  <c r="B141" i="42" s="1"/>
  <c r="G140" i="42"/>
  <c r="D63" i="20"/>
  <c r="E63" i="20" s="1"/>
  <c r="I134" i="26"/>
  <c r="H134" i="26"/>
  <c r="I62" i="42"/>
  <c r="B57" i="68"/>
  <c r="F57" i="68"/>
  <c r="G57" i="68" s="1"/>
  <c r="B62" i="44"/>
  <c r="G62" i="44"/>
  <c r="H62" i="44"/>
  <c r="D57" i="77"/>
  <c r="E57" i="77" s="1"/>
  <c r="D54" i="98"/>
  <c r="E54" i="98"/>
  <c r="D141" i="43"/>
  <c r="G140" i="43"/>
  <c r="B56" i="79"/>
  <c r="F56" i="79"/>
  <c r="G56" i="79" s="1"/>
  <c r="H55" i="81"/>
  <c r="D56" i="81"/>
  <c r="E56" i="81"/>
  <c r="I56" i="65"/>
  <c r="H54" i="90"/>
  <c r="I54" i="90" s="1"/>
  <c r="I58" i="26"/>
  <c r="D62" i="41"/>
  <c r="B59" i="46"/>
  <c r="F59" i="46"/>
  <c r="G59" i="46" s="1"/>
  <c r="D54" i="97"/>
  <c r="E54" i="97"/>
  <c r="F59" i="56"/>
  <c r="G59" i="56" s="1"/>
  <c r="B59" i="56"/>
  <c r="F55" i="82"/>
  <c r="G55" i="82" s="1"/>
  <c r="B55" i="82"/>
  <c r="B62" i="20"/>
  <c r="H62" i="20"/>
  <c r="G62" i="20"/>
  <c r="E135" i="26"/>
  <c r="F135" i="26" s="1"/>
  <c r="B135" i="26"/>
  <c r="I54" i="92"/>
  <c r="D63" i="42"/>
  <c r="D60" i="72"/>
  <c r="E60" i="72" s="1"/>
  <c r="F59" i="58"/>
  <c r="B59" i="58"/>
  <c r="F141" i="44"/>
  <c r="B141" i="44"/>
  <c r="G56" i="76"/>
  <c r="I56" i="76" s="1"/>
  <c r="D57" i="76"/>
  <c r="E57" i="76"/>
  <c r="H56" i="77"/>
  <c r="I56" i="77" s="1"/>
  <c r="G53" i="98"/>
  <c r="I53" i="98" s="1"/>
  <c r="E60" i="45"/>
  <c r="F60" i="45" s="1"/>
  <c r="D56" i="85"/>
  <c r="E56" i="85" s="1"/>
  <c r="G55" i="81"/>
  <c r="B57" i="65"/>
  <c r="F57" i="65"/>
  <c r="H57" i="65" s="1"/>
  <c r="H62" i="17"/>
  <c r="D63" i="17"/>
  <c r="E63" i="17" s="1"/>
  <c r="G62" i="17"/>
  <c r="I65" i="3"/>
  <c r="B66" i="3"/>
  <c r="E59" i="26"/>
  <c r="F59" i="26" s="1"/>
  <c r="B59" i="26"/>
  <c r="I64" i="29"/>
  <c r="B55" i="91"/>
  <c r="F55" i="91"/>
  <c r="D67" i="70"/>
  <c r="E67" i="70" s="1"/>
  <c r="F67" i="70" s="1"/>
  <c r="B62" i="43"/>
  <c r="I142" i="31"/>
  <c r="H142" i="31"/>
  <c r="E66" i="3"/>
  <c r="F66" i="3" s="1"/>
  <c r="H64" i="19"/>
  <c r="I64" i="19" s="1"/>
  <c r="I61" i="43"/>
  <c r="G59" i="55"/>
  <c r="I59" i="55" s="1"/>
  <c r="D60" i="55"/>
  <c r="E62" i="43"/>
  <c r="F62" i="43" s="1"/>
  <c r="F59" i="59"/>
  <c r="B59" i="59"/>
  <c r="D56" i="86"/>
  <c r="E56" i="86" s="1"/>
  <c r="B59" i="61"/>
  <c r="F59" i="61"/>
  <c r="H59" i="61" s="1"/>
  <c r="B59" i="64"/>
  <c r="F59" i="64"/>
  <c r="H59" i="64" s="1"/>
  <c r="H55" i="80"/>
  <c r="I55" i="80" s="1"/>
  <c r="D56" i="80"/>
  <c r="E56" i="80" s="1"/>
  <c r="F66" i="71"/>
  <c r="H66" i="71" s="1"/>
  <c r="B66" i="71"/>
  <c r="F143" i="31"/>
  <c r="B143" i="31"/>
  <c r="J144" i="17"/>
  <c r="J136" i="66"/>
  <c r="J145" i="29"/>
  <c r="J141" i="34"/>
  <c r="H145" i="17"/>
  <c r="I145" i="17"/>
  <c r="F139" i="60"/>
  <c r="B139" i="60"/>
  <c r="E146" i="17"/>
  <c r="F146" i="17" s="1"/>
  <c r="B146" i="17"/>
  <c r="I138" i="60"/>
  <c r="H138" i="60"/>
  <c r="I146" i="70"/>
  <c r="H146" i="70"/>
  <c r="J143" i="23"/>
  <c r="F147" i="70"/>
  <c r="B147" i="70"/>
  <c r="D65" i="30"/>
  <c r="G64" i="30"/>
  <c r="H64" i="30"/>
  <c r="D145" i="23"/>
  <c r="E145" i="23"/>
  <c r="G144" i="23"/>
  <c r="E55" i="89"/>
  <c r="D55" i="89"/>
  <c r="H144" i="28"/>
  <c r="I144" i="28"/>
  <c r="E54" i="100"/>
  <c r="D54" i="100"/>
  <c r="H139" i="62"/>
  <c r="I139" i="62"/>
  <c r="D62" i="39"/>
  <c r="B135" i="80"/>
  <c r="F135" i="80"/>
  <c r="I141" i="22"/>
  <c r="H141" i="22"/>
  <c r="D138" i="78"/>
  <c r="E138" i="78"/>
  <c r="G137" i="78"/>
  <c r="D64" i="32"/>
  <c r="E64" i="32" s="1"/>
  <c r="B144" i="27"/>
  <c r="F144" i="27"/>
  <c r="H138" i="58"/>
  <c r="I138" i="58"/>
  <c r="B140" i="62"/>
  <c r="F140" i="62"/>
  <c r="H140" i="39"/>
  <c r="I140" i="39"/>
  <c r="H142" i="32"/>
  <c r="I142" i="32"/>
  <c r="I133" i="86"/>
  <c r="H133" i="86"/>
  <c r="D63" i="22"/>
  <c r="E63" i="22" s="1"/>
  <c r="J141" i="19"/>
  <c r="H134" i="80"/>
  <c r="I134" i="80"/>
  <c r="D58" i="13"/>
  <c r="E58" i="13" s="1"/>
  <c r="F142" i="22"/>
  <c r="B142" i="22"/>
  <c r="D55" i="87"/>
  <c r="E55" i="87"/>
  <c r="H143" i="27"/>
  <c r="I143" i="27"/>
  <c r="I137" i="61"/>
  <c r="H137" i="61"/>
  <c r="D57" i="78"/>
  <c r="E57" i="78" s="1"/>
  <c r="I133" i="89"/>
  <c r="H133" i="89"/>
  <c r="B135" i="100"/>
  <c r="F135" i="100"/>
  <c r="D143" i="19"/>
  <c r="E143" i="19" s="1"/>
  <c r="G142" i="19"/>
  <c r="I133" i="91"/>
  <c r="H133" i="91"/>
  <c r="B139" i="58"/>
  <c r="F139" i="58"/>
  <c r="F141" i="39"/>
  <c r="B141" i="39"/>
  <c r="B144" i="30"/>
  <c r="B139" i="46"/>
  <c r="F139" i="46"/>
  <c r="B139" i="54"/>
  <c r="F139" i="54"/>
  <c r="F141" i="55"/>
  <c r="B141" i="55"/>
  <c r="B142" i="18"/>
  <c r="F142" i="18"/>
  <c r="E55" i="90"/>
  <c r="D55" i="90"/>
  <c r="B143" i="32"/>
  <c r="F143" i="32"/>
  <c r="B134" i="84"/>
  <c r="F134" i="84"/>
  <c r="B134" i="86"/>
  <c r="F134" i="86"/>
  <c r="B139" i="53"/>
  <c r="F139" i="53"/>
  <c r="F143" i="71"/>
  <c r="B143" i="71"/>
  <c r="H133" i="92"/>
  <c r="I133" i="92"/>
  <c r="D147" i="29"/>
  <c r="G146" i="29"/>
  <c r="D65" i="29"/>
  <c r="E65" i="29" s="1"/>
  <c r="G54" i="87"/>
  <c r="I54" i="87" s="1"/>
  <c r="D59" i="62"/>
  <c r="E59" i="62" s="1"/>
  <c r="F138" i="64"/>
  <c r="B138" i="64"/>
  <c r="I135" i="77"/>
  <c r="H135" i="77"/>
  <c r="G138" i="63"/>
  <c r="E139" i="63"/>
  <c r="D139" i="63"/>
  <c r="G139" i="67"/>
  <c r="E140" i="67"/>
  <c r="D140" i="67"/>
  <c r="H138" i="54"/>
  <c r="I138" i="54"/>
  <c r="B144" i="69"/>
  <c r="F144" i="69"/>
  <c r="H140" i="55"/>
  <c r="I140" i="55"/>
  <c r="H141" i="18"/>
  <c r="I141" i="18"/>
  <c r="B143" i="24"/>
  <c r="F143" i="24"/>
  <c r="B137" i="68"/>
  <c r="F137" i="68"/>
  <c r="B142" i="3"/>
  <c r="F142" i="3"/>
  <c r="I137" i="75"/>
  <c r="H137" i="75"/>
  <c r="I133" i="84"/>
  <c r="H133" i="84"/>
  <c r="I140" i="41"/>
  <c r="H140" i="41"/>
  <c r="I138" i="53"/>
  <c r="H138" i="53"/>
  <c r="H142" i="71"/>
  <c r="I142" i="71"/>
  <c r="H136" i="65"/>
  <c r="I136" i="65"/>
  <c r="F134" i="92"/>
  <c r="B134" i="92"/>
  <c r="B135" i="83"/>
  <c r="F135" i="83"/>
  <c r="I133" i="98"/>
  <c r="H133" i="98"/>
  <c r="H136" i="85"/>
  <c r="I136" i="85"/>
  <c r="B139" i="56"/>
  <c r="F139" i="56"/>
  <c r="B139" i="72"/>
  <c r="F139" i="72"/>
  <c r="H134" i="81"/>
  <c r="I134" i="81"/>
  <c r="F135" i="99"/>
  <c r="B135" i="99"/>
  <c r="F145" i="20"/>
  <c r="B145" i="20"/>
  <c r="H144" i="20"/>
  <c r="I144" i="20"/>
  <c r="D138" i="66"/>
  <c r="G137" i="66"/>
  <c r="E138" i="66"/>
  <c r="H56" i="78"/>
  <c r="H143" i="69"/>
  <c r="I143" i="69"/>
  <c r="H142" i="24"/>
  <c r="I142" i="24"/>
  <c r="I136" i="68"/>
  <c r="H136" i="68"/>
  <c r="B136" i="79"/>
  <c r="F136" i="79"/>
  <c r="H141" i="3"/>
  <c r="I141" i="3"/>
  <c r="I136" i="82"/>
  <c r="H136" i="82"/>
  <c r="F138" i="75"/>
  <c r="B138" i="75"/>
  <c r="H138" i="57"/>
  <c r="I138" i="57"/>
  <c r="F141" i="41"/>
  <c r="B141" i="41"/>
  <c r="B134" i="90"/>
  <c r="F134" i="90"/>
  <c r="F137" i="65"/>
  <c r="B137" i="65"/>
  <c r="D63" i="21"/>
  <c r="E63" i="21" s="1"/>
  <c r="I134" i="83"/>
  <c r="H134" i="83"/>
  <c r="B134" i="98"/>
  <c r="F134" i="98"/>
  <c r="B137" i="85"/>
  <c r="F137" i="85"/>
  <c r="D63" i="18"/>
  <c r="E63" i="18" s="1"/>
  <c r="H141" i="21"/>
  <c r="I141" i="21"/>
  <c r="H138" i="56"/>
  <c r="I138" i="56"/>
  <c r="H53" i="100"/>
  <c r="G142" i="34"/>
  <c r="D143" i="34"/>
  <c r="E143" i="34" s="1"/>
  <c r="I135" i="76"/>
  <c r="H135" i="76"/>
  <c r="I143" i="30"/>
  <c r="H143" i="30"/>
  <c r="H138" i="46"/>
  <c r="I138" i="46"/>
  <c r="D57" i="75"/>
  <c r="E57" i="75" s="1"/>
  <c r="H54" i="89"/>
  <c r="H137" i="59"/>
  <c r="I137" i="59"/>
  <c r="H139" i="45"/>
  <c r="I139" i="45"/>
  <c r="F134" i="88"/>
  <c r="B134" i="88"/>
  <c r="H135" i="79"/>
  <c r="I135" i="79"/>
  <c r="B137" i="82"/>
  <c r="F137" i="82"/>
  <c r="B139" i="57"/>
  <c r="F139" i="57"/>
  <c r="D60" i="54"/>
  <c r="E60" i="54" s="1"/>
  <c r="I55" i="88"/>
  <c r="I133" i="90"/>
  <c r="H133" i="90"/>
  <c r="B134" i="96"/>
  <c r="F134" i="96"/>
  <c r="H140" i="73"/>
  <c r="I140" i="73"/>
  <c r="F142" i="21"/>
  <c r="B142" i="21"/>
  <c r="G53" i="100"/>
  <c r="I140" i="74"/>
  <c r="H140" i="74"/>
  <c r="F138" i="61"/>
  <c r="B138" i="61"/>
  <c r="D54" i="96"/>
  <c r="E54" i="96"/>
  <c r="B141" i="74"/>
  <c r="F141" i="74"/>
  <c r="H56" i="75"/>
  <c r="I56" i="75" s="1"/>
  <c r="G56" i="78"/>
  <c r="G54" i="89"/>
  <c r="B134" i="89"/>
  <c r="F134" i="89"/>
  <c r="F138" i="59"/>
  <c r="B138" i="59"/>
  <c r="H61" i="39"/>
  <c r="I61" i="39" s="1"/>
  <c r="I137" i="64"/>
  <c r="H137" i="64"/>
  <c r="B140" i="45"/>
  <c r="F140" i="45"/>
  <c r="B136" i="77"/>
  <c r="F136" i="77"/>
  <c r="I133" i="88"/>
  <c r="H133" i="88"/>
  <c r="H138" i="72"/>
  <c r="I138" i="72"/>
  <c r="F136" i="76"/>
  <c r="B136" i="76"/>
  <c r="B135" i="81"/>
  <c r="F135" i="81"/>
  <c r="B54" i="25"/>
  <c r="F54" i="25"/>
  <c r="G54" i="25" s="1"/>
  <c r="G136" i="13"/>
  <c r="D137" i="13"/>
  <c r="E137" i="13" s="1"/>
  <c r="H59" i="54"/>
  <c r="I59" i="54" s="1"/>
  <c r="I62" i="22"/>
  <c r="E144" i="30"/>
  <c r="F144" i="30" s="1"/>
  <c r="D56" i="88"/>
  <c r="E56" i="88" s="1"/>
  <c r="I134" i="99"/>
  <c r="H134" i="99"/>
  <c r="I134" i="100"/>
  <c r="H134" i="100"/>
  <c r="I133" i="96"/>
  <c r="H133" i="96"/>
  <c r="B141" i="73"/>
  <c r="F141" i="73"/>
  <c r="D65" i="19"/>
  <c r="E65" i="19" s="1"/>
  <c r="F145" i="28"/>
  <c r="B145" i="28"/>
  <c r="G63" i="32"/>
  <c r="I63" i="32" s="1"/>
  <c r="F134" i="91"/>
  <c r="B134" i="91"/>
  <c r="I65" i="31" l="1"/>
  <c r="H55" i="83"/>
  <c r="I64" i="34"/>
  <c r="B54" i="101"/>
  <c r="F54" i="101"/>
  <c r="G54" i="101" s="1"/>
  <c r="H54" i="101"/>
  <c r="B135" i="101"/>
  <c r="F135" i="101"/>
  <c r="H134" i="101"/>
  <c r="I134" i="101"/>
  <c r="H56" i="79"/>
  <c r="I56" i="79" s="1"/>
  <c r="H57" i="67"/>
  <c r="I57" i="67" s="1"/>
  <c r="J141" i="3"/>
  <c r="J138" i="46"/>
  <c r="J140" i="55"/>
  <c r="H55" i="82"/>
  <c r="I55" i="82" s="1"/>
  <c r="J143" i="69"/>
  <c r="J139" i="62"/>
  <c r="J137" i="61"/>
  <c r="J140" i="44"/>
  <c r="J140" i="39"/>
  <c r="E65" i="34"/>
  <c r="F65" i="34" s="1"/>
  <c r="B65" i="34"/>
  <c r="J143" i="27"/>
  <c r="J144" i="20"/>
  <c r="J145" i="17"/>
  <c r="J142" i="31"/>
  <c r="J134" i="26"/>
  <c r="J135" i="25"/>
  <c r="E136" i="95"/>
  <c r="G135" i="95"/>
  <c r="D136" i="95"/>
  <c r="D137" i="25"/>
  <c r="G136" i="25"/>
  <c r="J136" i="65"/>
  <c r="H57" i="68"/>
  <c r="I57" i="68" s="1"/>
  <c r="H59" i="57"/>
  <c r="I59" i="57" s="1"/>
  <c r="I57" i="33"/>
  <c r="D135" i="87"/>
  <c r="E135" i="87"/>
  <c r="G134" i="87"/>
  <c r="E58" i="33"/>
  <c r="F58" i="33" s="1"/>
  <c r="B58" i="33"/>
  <c r="H59" i="56"/>
  <c r="I59" i="56" s="1"/>
  <c r="I62" i="44"/>
  <c r="G62" i="73"/>
  <c r="H62" i="73"/>
  <c r="D63" i="73"/>
  <c r="G135" i="26"/>
  <c r="D136" i="26"/>
  <c r="D67" i="31"/>
  <c r="B67" i="31" s="1"/>
  <c r="D67" i="28"/>
  <c r="G66" i="28"/>
  <c r="H66" i="28"/>
  <c r="D63" i="74"/>
  <c r="E63" i="74" s="1"/>
  <c r="F56" i="85"/>
  <c r="H56" i="85" s="1"/>
  <c r="B56" i="85"/>
  <c r="B63" i="42"/>
  <c r="I55" i="83"/>
  <c r="D66" i="27"/>
  <c r="E66" i="27" s="1"/>
  <c r="F66" i="27" s="1"/>
  <c r="G57" i="65"/>
  <c r="I57" i="65" s="1"/>
  <c r="D142" i="44"/>
  <c r="G141" i="44"/>
  <c r="F54" i="97"/>
  <c r="G54" i="97" s="1"/>
  <c r="B54" i="97"/>
  <c r="B62" i="41"/>
  <c r="I55" i="81"/>
  <c r="F54" i="98"/>
  <c r="G54" i="98" s="1"/>
  <c r="B54" i="98"/>
  <c r="F63" i="20"/>
  <c r="H63" i="20" s="1"/>
  <c r="B63" i="20"/>
  <c r="D58" i="67"/>
  <c r="E58" i="67" s="1"/>
  <c r="I65" i="28"/>
  <c r="E136" i="33"/>
  <c r="F136" i="33" s="1"/>
  <c r="B136" i="33"/>
  <c r="G64" i="23"/>
  <c r="I64" i="23" s="1"/>
  <c r="H55" i="92"/>
  <c r="I55" i="92" s="1"/>
  <c r="H59" i="53"/>
  <c r="I134" i="97"/>
  <c r="H134" i="97"/>
  <c r="F64" i="24"/>
  <c r="B64" i="24"/>
  <c r="H64" i="24"/>
  <c r="I61" i="74"/>
  <c r="G59" i="58"/>
  <c r="D60" i="58"/>
  <c r="E60" i="58" s="1"/>
  <c r="B56" i="81"/>
  <c r="F56" i="81"/>
  <c r="H56" i="81" s="1"/>
  <c r="H58" i="63"/>
  <c r="D59" i="63"/>
  <c r="E59" i="63" s="1"/>
  <c r="D54" i="95"/>
  <c r="E54" i="95"/>
  <c r="I135" i="33"/>
  <c r="H135" i="33"/>
  <c r="H58" i="60"/>
  <c r="D59" i="60"/>
  <c r="E59" i="60" s="1"/>
  <c r="G60" i="45"/>
  <c r="D61" i="45"/>
  <c r="E60" i="53"/>
  <c r="F60" i="53" s="1"/>
  <c r="B60" i="53"/>
  <c r="J139" i="45"/>
  <c r="G66" i="71"/>
  <c r="I66" i="71" s="1"/>
  <c r="B57" i="76"/>
  <c r="F57" i="76"/>
  <c r="G57" i="76" s="1"/>
  <c r="H59" i="58"/>
  <c r="I59" i="58" s="1"/>
  <c r="B60" i="72"/>
  <c r="F60" i="72"/>
  <c r="G60" i="72" s="1"/>
  <c r="I62" i="20"/>
  <c r="E62" i="41"/>
  <c r="F62" i="41" s="1"/>
  <c r="I140" i="43"/>
  <c r="H140" i="43"/>
  <c r="B57" i="77"/>
  <c r="F57" i="77"/>
  <c r="H57" i="77" s="1"/>
  <c r="D58" i="68"/>
  <c r="E58" i="68" s="1"/>
  <c r="E141" i="42"/>
  <c r="F141" i="42" s="1"/>
  <c r="H53" i="95"/>
  <c r="I53" i="95" s="1"/>
  <c r="G58" i="60"/>
  <c r="G59" i="53"/>
  <c r="B66" i="31"/>
  <c r="H66" i="31"/>
  <c r="G66" i="31"/>
  <c r="B135" i="97"/>
  <c r="F135" i="97"/>
  <c r="D58" i="65"/>
  <c r="E58" i="65" s="1"/>
  <c r="E63" i="42"/>
  <c r="F63" i="42" s="1"/>
  <c r="H63" i="42" s="1"/>
  <c r="D56" i="82"/>
  <c r="E56" i="82" s="1"/>
  <c r="D60" i="56"/>
  <c r="E60" i="56" s="1"/>
  <c r="F60" i="56" s="1"/>
  <c r="H59" i="46"/>
  <c r="I59" i="46" s="1"/>
  <c r="D60" i="46"/>
  <c r="D57" i="79"/>
  <c r="E57" i="79" s="1"/>
  <c r="E141" i="43"/>
  <c r="F141" i="43" s="1"/>
  <c r="B141" i="43"/>
  <c r="H140" i="42"/>
  <c r="I140" i="42"/>
  <c r="G58" i="63"/>
  <c r="G57" i="66"/>
  <c r="I57" i="66" s="1"/>
  <c r="D58" i="66"/>
  <c r="E58" i="66"/>
  <c r="B63" i="44"/>
  <c r="F63" i="44"/>
  <c r="G63" i="44" s="1"/>
  <c r="D56" i="83"/>
  <c r="E56" i="83" s="1"/>
  <c r="H55" i="84"/>
  <c r="I55" i="84" s="1"/>
  <c r="D56" i="84"/>
  <c r="E56" i="84" s="1"/>
  <c r="G64" i="69"/>
  <c r="I64" i="69" s="1"/>
  <c r="D65" i="69"/>
  <c r="D65" i="23"/>
  <c r="D56" i="92"/>
  <c r="E56" i="92" s="1"/>
  <c r="H60" i="45"/>
  <c r="G53" i="99"/>
  <c r="I53" i="99" s="1"/>
  <c r="D54" i="99"/>
  <c r="E54" i="99"/>
  <c r="D60" i="57"/>
  <c r="H65" i="27"/>
  <c r="G65" i="27"/>
  <c r="B65" i="27"/>
  <c r="B62" i="74"/>
  <c r="G62" i="74"/>
  <c r="H62" i="74"/>
  <c r="G62" i="43"/>
  <c r="D63" i="43"/>
  <c r="H62" i="43"/>
  <c r="D68" i="70"/>
  <c r="H59" i="26"/>
  <c r="D60" i="26"/>
  <c r="E60" i="26" s="1"/>
  <c r="G59" i="26"/>
  <c r="D67" i="3"/>
  <c r="G66" i="3"/>
  <c r="H66" i="3"/>
  <c r="I64" i="30"/>
  <c r="B56" i="86"/>
  <c r="F56" i="86"/>
  <c r="G56" i="86" s="1"/>
  <c r="H59" i="59"/>
  <c r="D60" i="59"/>
  <c r="E60" i="55"/>
  <c r="F60" i="55" s="1"/>
  <c r="G60" i="55" s="1"/>
  <c r="B60" i="55"/>
  <c r="D56" i="91"/>
  <c r="E56" i="91" s="1"/>
  <c r="G59" i="64"/>
  <c r="I59" i="64" s="1"/>
  <c r="B67" i="70"/>
  <c r="G67" i="70"/>
  <c r="H67" i="70"/>
  <c r="C72" i="17"/>
  <c r="F63" i="17"/>
  <c r="H63" i="17" s="1"/>
  <c r="B63" i="17"/>
  <c r="B56" i="80"/>
  <c r="F56" i="80"/>
  <c r="G59" i="61"/>
  <c r="I59" i="61" s="1"/>
  <c r="D60" i="61"/>
  <c r="G59" i="59"/>
  <c r="G55" i="91"/>
  <c r="I62" i="17"/>
  <c r="G143" i="31"/>
  <c r="D144" i="31"/>
  <c r="B144" i="31" s="1"/>
  <c r="D67" i="71"/>
  <c r="E67" i="71" s="1"/>
  <c r="D60" i="64"/>
  <c r="E60" i="64" s="1"/>
  <c r="H55" i="91"/>
  <c r="J138" i="53"/>
  <c r="J135" i="77"/>
  <c r="D147" i="17"/>
  <c r="G146" i="17"/>
  <c r="G147" i="70"/>
  <c r="E148" i="70"/>
  <c r="D148" i="70"/>
  <c r="J142" i="32"/>
  <c r="J138" i="58"/>
  <c r="J143" i="30"/>
  <c r="J146" i="70"/>
  <c r="J140" i="74"/>
  <c r="J138" i="60"/>
  <c r="E140" i="60"/>
  <c r="G139" i="60"/>
  <c r="D140" i="60"/>
  <c r="D145" i="30"/>
  <c r="E145" i="30" s="1"/>
  <c r="G144" i="30"/>
  <c r="D138" i="65"/>
  <c r="G137" i="65"/>
  <c r="E138" i="65"/>
  <c r="B147" i="29"/>
  <c r="D135" i="91"/>
  <c r="G134" i="91"/>
  <c r="E135" i="91"/>
  <c r="G136" i="76"/>
  <c r="D137" i="76"/>
  <c r="E137" i="76"/>
  <c r="D141" i="45"/>
  <c r="E141" i="45" s="1"/>
  <c r="G140" i="45"/>
  <c r="I53" i="100"/>
  <c r="D135" i="90"/>
  <c r="G134" i="90"/>
  <c r="E135" i="90"/>
  <c r="I56" i="78"/>
  <c r="J140" i="41"/>
  <c r="G137" i="68"/>
  <c r="D138" i="68"/>
  <c r="E138" i="68"/>
  <c r="D139" i="64"/>
  <c r="G138" i="64"/>
  <c r="E139" i="64"/>
  <c r="F65" i="29"/>
  <c r="G65" i="29" s="1"/>
  <c r="B65" i="29"/>
  <c r="G143" i="71"/>
  <c r="D144" i="71"/>
  <c r="E144" i="71"/>
  <c r="D136" i="100"/>
  <c r="G135" i="100"/>
  <c r="E136" i="100"/>
  <c r="B58" i="13"/>
  <c r="F58" i="13"/>
  <c r="G58" i="13" s="1"/>
  <c r="G144" i="27"/>
  <c r="D145" i="27"/>
  <c r="E145" i="27" s="1"/>
  <c r="B62" i="39"/>
  <c r="F55" i="89"/>
  <c r="H55" i="89" s="1"/>
  <c r="B55" i="89"/>
  <c r="I136" i="13"/>
  <c r="H136" i="13"/>
  <c r="G134" i="89"/>
  <c r="D135" i="89"/>
  <c r="E135" i="89"/>
  <c r="G142" i="21"/>
  <c r="D143" i="21"/>
  <c r="E143" i="21" s="1"/>
  <c r="E138" i="82"/>
  <c r="D138" i="82"/>
  <c r="G137" i="82"/>
  <c r="H138" i="63"/>
  <c r="I138" i="63"/>
  <c r="D140" i="54"/>
  <c r="G139" i="54"/>
  <c r="E140" i="54"/>
  <c r="J138" i="72"/>
  <c r="J140" i="73"/>
  <c r="J135" i="79"/>
  <c r="J137" i="59"/>
  <c r="J135" i="76"/>
  <c r="J138" i="56"/>
  <c r="G138" i="75"/>
  <c r="D139" i="75"/>
  <c r="E139" i="75"/>
  <c r="G145" i="20"/>
  <c r="D146" i="20"/>
  <c r="D140" i="56"/>
  <c r="G139" i="56"/>
  <c r="E140" i="56"/>
  <c r="D135" i="92"/>
  <c r="G134" i="92"/>
  <c r="E135" i="92"/>
  <c r="B59" i="62"/>
  <c r="F59" i="62"/>
  <c r="G59" i="62" s="1"/>
  <c r="D140" i="53"/>
  <c r="G139" i="53"/>
  <c r="E140" i="53"/>
  <c r="D144" i="32"/>
  <c r="E144" i="32" s="1"/>
  <c r="G143" i="32"/>
  <c r="E62" i="39"/>
  <c r="F62" i="39" s="1"/>
  <c r="G62" i="39" s="1"/>
  <c r="B65" i="30"/>
  <c r="F65" i="19"/>
  <c r="G65" i="19" s="1"/>
  <c r="B65" i="19"/>
  <c r="D55" i="25"/>
  <c r="E55" i="25" s="1"/>
  <c r="B57" i="75"/>
  <c r="F57" i="75"/>
  <c r="G57" i="75" s="1"/>
  <c r="D137" i="79"/>
  <c r="G136" i="79"/>
  <c r="E137" i="79"/>
  <c r="I137" i="66"/>
  <c r="H137" i="66"/>
  <c r="G143" i="24"/>
  <c r="D144" i="24"/>
  <c r="E144" i="24" s="1"/>
  <c r="G144" i="69"/>
  <c r="D145" i="69"/>
  <c r="E145" i="69"/>
  <c r="F140" i="67"/>
  <c r="B140" i="67"/>
  <c r="D140" i="46"/>
  <c r="G139" i="46"/>
  <c r="E140" i="46"/>
  <c r="B63" i="22"/>
  <c r="F63" i="22"/>
  <c r="H63" i="22" s="1"/>
  <c r="G140" i="62"/>
  <c r="D141" i="62"/>
  <c r="E141" i="62" s="1"/>
  <c r="J141" i="22"/>
  <c r="E65" i="30"/>
  <c r="F65" i="30" s="1"/>
  <c r="D135" i="98"/>
  <c r="G134" i="98"/>
  <c r="E135" i="98"/>
  <c r="D146" i="28"/>
  <c r="E146" i="28" s="1"/>
  <c r="G145" i="28"/>
  <c r="G141" i="73"/>
  <c r="D142" i="73"/>
  <c r="E142" i="73"/>
  <c r="H54" i="25"/>
  <c r="I54" i="25" s="1"/>
  <c r="J137" i="64"/>
  <c r="F54" i="96"/>
  <c r="B54" i="96"/>
  <c r="G134" i="96"/>
  <c r="D135" i="96"/>
  <c r="E135" i="96"/>
  <c r="I54" i="89"/>
  <c r="B138" i="66"/>
  <c r="F138" i="66"/>
  <c r="G135" i="99"/>
  <c r="D136" i="99"/>
  <c r="E136" i="99"/>
  <c r="J142" i="71"/>
  <c r="D135" i="86"/>
  <c r="G134" i="86"/>
  <c r="E135" i="86"/>
  <c r="F55" i="90"/>
  <c r="H55" i="90" s="1"/>
  <c r="B55" i="90"/>
  <c r="G142" i="18"/>
  <c r="D143" i="18"/>
  <c r="B64" i="32"/>
  <c r="F64" i="32"/>
  <c r="H64" i="32" s="1"/>
  <c r="H144" i="23"/>
  <c r="I144" i="23"/>
  <c r="B56" i="88"/>
  <c r="F56" i="88"/>
  <c r="I139" i="67"/>
  <c r="H139" i="67"/>
  <c r="B55" i="87"/>
  <c r="F55" i="87"/>
  <c r="H55" i="87" s="1"/>
  <c r="I137" i="78"/>
  <c r="H137" i="78"/>
  <c r="F54" i="100"/>
  <c r="H54" i="100" s="1"/>
  <c r="B54" i="100"/>
  <c r="F60" i="54"/>
  <c r="H60" i="54" s="1"/>
  <c r="B60" i="54"/>
  <c r="F63" i="18"/>
  <c r="H63" i="18" s="1"/>
  <c r="B63" i="18"/>
  <c r="G141" i="41"/>
  <c r="D142" i="41"/>
  <c r="E142" i="41" s="1"/>
  <c r="G135" i="81"/>
  <c r="D136" i="81"/>
  <c r="E136" i="81"/>
  <c r="G136" i="77"/>
  <c r="D137" i="77"/>
  <c r="E137" i="77"/>
  <c r="G141" i="74"/>
  <c r="D142" i="74"/>
  <c r="E142" i="74"/>
  <c r="G138" i="61"/>
  <c r="D139" i="61"/>
  <c r="E139" i="61"/>
  <c r="G139" i="57"/>
  <c r="D140" i="57"/>
  <c r="E140" i="57"/>
  <c r="F143" i="34"/>
  <c r="B143" i="34"/>
  <c r="J141" i="21"/>
  <c r="G137" i="85"/>
  <c r="D138" i="85"/>
  <c r="E138" i="85"/>
  <c r="B63" i="21"/>
  <c r="F63" i="21"/>
  <c r="G63" i="21" s="1"/>
  <c r="J138" i="57"/>
  <c r="J136" i="68"/>
  <c r="J137" i="75"/>
  <c r="J138" i="54"/>
  <c r="B139" i="63"/>
  <c r="F139" i="63"/>
  <c r="E147" i="29"/>
  <c r="F147" i="29" s="1"/>
  <c r="D135" i="84"/>
  <c r="G134" i="84"/>
  <c r="E135" i="84"/>
  <c r="D142" i="39"/>
  <c r="G141" i="39"/>
  <c r="H142" i="19"/>
  <c r="I142" i="19"/>
  <c r="F57" i="78"/>
  <c r="H57" i="78" s="1"/>
  <c r="B57" i="78"/>
  <c r="B145" i="23"/>
  <c r="F145" i="23"/>
  <c r="F137" i="13"/>
  <c r="B137" i="13"/>
  <c r="G138" i="59"/>
  <c r="D139" i="59"/>
  <c r="E139" i="59"/>
  <c r="G134" i="88"/>
  <c r="D135" i="88"/>
  <c r="E135" i="88"/>
  <c r="I142" i="34"/>
  <c r="H142" i="34"/>
  <c r="J142" i="24"/>
  <c r="G139" i="72"/>
  <c r="D140" i="72"/>
  <c r="E140" i="72"/>
  <c r="D136" i="83"/>
  <c r="G135" i="83"/>
  <c r="E136" i="83"/>
  <c r="D143" i="3"/>
  <c r="E143" i="3" s="1"/>
  <c r="G142" i="3"/>
  <c r="J141" i="18"/>
  <c r="H146" i="29"/>
  <c r="I146" i="29"/>
  <c r="D142" i="55"/>
  <c r="E142" i="55" s="1"/>
  <c r="G141" i="55"/>
  <c r="D140" i="58"/>
  <c r="G139" i="58"/>
  <c r="E140" i="58"/>
  <c r="F143" i="19"/>
  <c r="B143" i="19"/>
  <c r="G142" i="22"/>
  <c r="D143" i="22"/>
  <c r="E143" i="22" s="1"/>
  <c r="B138" i="78"/>
  <c r="F138" i="78"/>
  <c r="D136" i="80"/>
  <c r="G135" i="80"/>
  <c r="E136" i="80"/>
  <c r="J144" i="28"/>
  <c r="I66" i="28" l="1"/>
  <c r="I54" i="101"/>
  <c r="I62" i="74"/>
  <c r="D55" i="101"/>
  <c r="E55" i="101"/>
  <c r="I62" i="43"/>
  <c r="D136" i="101"/>
  <c r="G135" i="101"/>
  <c r="E136" i="101"/>
  <c r="I60" i="45"/>
  <c r="J142" i="34"/>
  <c r="J140" i="42"/>
  <c r="H54" i="98"/>
  <c r="I54" i="98" s="1"/>
  <c r="I55" i="91"/>
  <c r="J137" i="78"/>
  <c r="H57" i="76"/>
  <c r="I57" i="76" s="1"/>
  <c r="I62" i="73"/>
  <c r="H60" i="72"/>
  <c r="I60" i="72" s="1"/>
  <c r="J137" i="66"/>
  <c r="I58" i="63"/>
  <c r="H63" i="44"/>
  <c r="I63" i="44" s="1"/>
  <c r="D66" i="34"/>
  <c r="H65" i="34"/>
  <c r="G65" i="34"/>
  <c r="E67" i="31"/>
  <c r="F67" i="31" s="1"/>
  <c r="D68" i="31" s="1"/>
  <c r="E68" i="31" s="1"/>
  <c r="F68" i="31" s="1"/>
  <c r="J142" i="19"/>
  <c r="G63" i="17"/>
  <c r="D59" i="33"/>
  <c r="H58" i="33"/>
  <c r="G58" i="33"/>
  <c r="D61" i="53"/>
  <c r="H60" i="53"/>
  <c r="F136" i="95"/>
  <c r="B136" i="95"/>
  <c r="E63" i="73"/>
  <c r="F63" i="73" s="1"/>
  <c r="H63" i="73" s="1"/>
  <c r="B63" i="73"/>
  <c r="H134" i="87"/>
  <c r="I134" i="87"/>
  <c r="H135" i="95"/>
  <c r="I135" i="95"/>
  <c r="H58" i="13"/>
  <c r="I136" i="25"/>
  <c r="H136" i="25"/>
  <c r="F135" i="87"/>
  <c r="B135" i="87"/>
  <c r="E137" i="25"/>
  <c r="F137" i="25" s="1"/>
  <c r="B137" i="25"/>
  <c r="G62" i="41"/>
  <c r="D63" i="41"/>
  <c r="H62" i="41"/>
  <c r="D137" i="33"/>
  <c r="G136" i="33"/>
  <c r="G66" i="27"/>
  <c r="D67" i="27"/>
  <c r="E67" i="27" s="1"/>
  <c r="F67" i="27" s="1"/>
  <c r="D68" i="27" s="1"/>
  <c r="D61" i="56"/>
  <c r="E61" i="56" s="1"/>
  <c r="G57" i="78"/>
  <c r="I57" i="78" s="1"/>
  <c r="B60" i="57"/>
  <c r="B65" i="23"/>
  <c r="B56" i="83"/>
  <c r="F56" i="83"/>
  <c r="H56" i="83" s="1"/>
  <c r="G141" i="43"/>
  <c r="D142" i="43"/>
  <c r="E60" i="46"/>
  <c r="F60" i="46" s="1"/>
  <c r="B60" i="46"/>
  <c r="B58" i="65"/>
  <c r="F58" i="65"/>
  <c r="E61" i="45"/>
  <c r="F61" i="45" s="1"/>
  <c r="G61" i="45" s="1"/>
  <c r="B61" i="45"/>
  <c r="I58" i="60"/>
  <c r="F54" i="95"/>
  <c r="H54" i="95" s="1"/>
  <c r="B54" i="95"/>
  <c r="D65" i="24"/>
  <c r="E65" i="24" s="1"/>
  <c r="H141" i="44"/>
  <c r="I141" i="44"/>
  <c r="B67" i="28"/>
  <c r="H63" i="21"/>
  <c r="I63" i="21" s="1"/>
  <c r="H60" i="55"/>
  <c r="B56" i="92"/>
  <c r="F56" i="92"/>
  <c r="G56" i="92" s="1"/>
  <c r="B65" i="69"/>
  <c r="F56" i="84"/>
  <c r="H56" i="84" s="1"/>
  <c r="B56" i="84"/>
  <c r="F56" i="82"/>
  <c r="H56" i="82" s="1"/>
  <c r="B56" i="82"/>
  <c r="I66" i="31"/>
  <c r="B59" i="63"/>
  <c r="F59" i="63"/>
  <c r="H59" i="63" s="1"/>
  <c r="D57" i="81"/>
  <c r="E57" i="81" s="1"/>
  <c r="F60" i="58"/>
  <c r="B60" i="58"/>
  <c r="B142" i="44"/>
  <c r="B66" i="27"/>
  <c r="H66" i="27"/>
  <c r="B63" i="74"/>
  <c r="F63" i="74"/>
  <c r="H63" i="74" s="1"/>
  <c r="E67" i="28"/>
  <c r="F67" i="28" s="1"/>
  <c r="E136" i="26"/>
  <c r="B136" i="26"/>
  <c r="F136" i="26"/>
  <c r="I65" i="27"/>
  <c r="B54" i="99"/>
  <c r="F54" i="99"/>
  <c r="G54" i="99" s="1"/>
  <c r="E65" i="69"/>
  <c r="F65" i="69" s="1"/>
  <c r="B58" i="66"/>
  <c r="F58" i="66"/>
  <c r="H58" i="66" s="1"/>
  <c r="F57" i="79"/>
  <c r="G57" i="79" s="1"/>
  <c r="B57" i="79"/>
  <c r="D64" i="42"/>
  <c r="D136" i="97"/>
  <c r="G135" i="97"/>
  <c r="E136" i="97"/>
  <c r="D142" i="42"/>
  <c r="B142" i="42" s="1"/>
  <c r="G141" i="42"/>
  <c r="D58" i="77"/>
  <c r="E58" i="77" s="1"/>
  <c r="J140" i="43"/>
  <c r="G60" i="53"/>
  <c r="B59" i="60"/>
  <c r="F59" i="60"/>
  <c r="G59" i="60" s="1"/>
  <c r="J135" i="33"/>
  <c r="G64" i="24"/>
  <c r="I64" i="24" s="1"/>
  <c r="D64" i="20"/>
  <c r="E64" i="20" s="1"/>
  <c r="F64" i="20" s="1"/>
  <c r="D65" i="20" s="1"/>
  <c r="H54" i="97"/>
  <c r="I54" i="97" s="1"/>
  <c r="D55" i="97"/>
  <c r="E55" i="97" s="1"/>
  <c r="G63" i="42"/>
  <c r="I63" i="42" s="1"/>
  <c r="G56" i="85"/>
  <c r="I56" i="85" s="1"/>
  <c r="D57" i="85"/>
  <c r="E57" i="85"/>
  <c r="I135" i="26"/>
  <c r="H135" i="26"/>
  <c r="G60" i="54"/>
  <c r="I60" i="54" s="1"/>
  <c r="G63" i="22"/>
  <c r="I67" i="70"/>
  <c r="E60" i="57"/>
  <c r="F60" i="57" s="1"/>
  <c r="G60" i="57" s="1"/>
  <c r="E65" i="23"/>
  <c r="F65" i="23" s="1"/>
  <c r="G65" i="23" s="1"/>
  <c r="D64" i="44"/>
  <c r="E64" i="44" s="1"/>
  <c r="F64" i="44" s="1"/>
  <c r="B60" i="56"/>
  <c r="G60" i="56"/>
  <c r="H60" i="56"/>
  <c r="B58" i="68"/>
  <c r="F58" i="68"/>
  <c r="H58" i="68" s="1"/>
  <c r="G57" i="77"/>
  <c r="I57" i="77" s="1"/>
  <c r="D61" i="72"/>
  <c r="D58" i="76"/>
  <c r="E58" i="76" s="1"/>
  <c r="G56" i="81"/>
  <c r="I56" i="81" s="1"/>
  <c r="I59" i="53"/>
  <c r="B58" i="67"/>
  <c r="F58" i="67"/>
  <c r="G58" i="67" s="1"/>
  <c r="G63" i="20"/>
  <c r="I63" i="20" s="1"/>
  <c r="D55" i="98"/>
  <c r="E55" i="98"/>
  <c r="E142" i="44"/>
  <c r="F142" i="44" s="1"/>
  <c r="F60" i="64"/>
  <c r="G60" i="64" s="1"/>
  <c r="B60" i="64"/>
  <c r="E144" i="31"/>
  <c r="F144" i="31" s="1"/>
  <c r="I63" i="17"/>
  <c r="E60" i="59"/>
  <c r="F60" i="59" s="1"/>
  <c r="B60" i="59"/>
  <c r="B67" i="3"/>
  <c r="D57" i="80"/>
  <c r="E57" i="80" s="1"/>
  <c r="I60" i="55"/>
  <c r="I59" i="59"/>
  <c r="D57" i="86"/>
  <c r="E57" i="86" s="1"/>
  <c r="I66" i="3"/>
  <c r="B63" i="43"/>
  <c r="H65" i="29"/>
  <c r="H143" i="31"/>
  <c r="I143" i="31"/>
  <c r="G56" i="80"/>
  <c r="D61" i="55"/>
  <c r="E61" i="55" s="1"/>
  <c r="I59" i="26"/>
  <c r="B68" i="70"/>
  <c r="E63" i="43"/>
  <c r="F63" i="43" s="1"/>
  <c r="F67" i="71"/>
  <c r="D68" i="71" s="1"/>
  <c r="B67" i="71"/>
  <c r="E60" i="61"/>
  <c r="F60" i="61" s="1"/>
  <c r="H60" i="61" s="1"/>
  <c r="B60" i="61"/>
  <c r="H56" i="80"/>
  <c r="D64" i="17"/>
  <c r="E64" i="17" s="1"/>
  <c r="B56" i="91"/>
  <c r="F56" i="91"/>
  <c r="H56" i="91" s="1"/>
  <c r="H56" i="86"/>
  <c r="I56" i="86" s="1"/>
  <c r="E67" i="3"/>
  <c r="F67" i="3" s="1"/>
  <c r="B60" i="26"/>
  <c r="F60" i="26"/>
  <c r="G60" i="26" s="1"/>
  <c r="E68" i="70"/>
  <c r="F68" i="70" s="1"/>
  <c r="B148" i="70"/>
  <c r="F148" i="70"/>
  <c r="F140" i="60"/>
  <c r="B140" i="60"/>
  <c r="J139" i="67"/>
  <c r="H139" i="60"/>
  <c r="I139" i="60"/>
  <c r="H147" i="70"/>
  <c r="I147" i="70"/>
  <c r="I146" i="17"/>
  <c r="H146" i="17"/>
  <c r="E147" i="17"/>
  <c r="F147" i="17" s="1"/>
  <c r="B147" i="17"/>
  <c r="J146" i="29"/>
  <c r="D148" i="29"/>
  <c r="E148" i="29" s="1"/>
  <c r="G147" i="29"/>
  <c r="B140" i="72"/>
  <c r="F140" i="72"/>
  <c r="B136" i="81"/>
  <c r="F136" i="81"/>
  <c r="H134" i="92"/>
  <c r="I134" i="92"/>
  <c r="B138" i="68"/>
  <c r="F138" i="68"/>
  <c r="B143" i="22"/>
  <c r="F143" i="22"/>
  <c r="H141" i="55"/>
  <c r="I141" i="55"/>
  <c r="F143" i="3"/>
  <c r="B143" i="3"/>
  <c r="H139" i="72"/>
  <c r="I139" i="72"/>
  <c r="D64" i="21"/>
  <c r="E64" i="21" s="1"/>
  <c r="H135" i="81"/>
  <c r="I135" i="81"/>
  <c r="G63" i="18"/>
  <c r="I63" i="18" s="1"/>
  <c r="G64" i="32"/>
  <c r="I64" i="32" s="1"/>
  <c r="H142" i="18"/>
  <c r="I142" i="18"/>
  <c r="J142" i="18" s="1"/>
  <c r="H134" i="96"/>
  <c r="I134" i="96"/>
  <c r="D64" i="22"/>
  <c r="E64" i="22" s="1"/>
  <c r="B144" i="24"/>
  <c r="F144" i="24"/>
  <c r="H57" i="75"/>
  <c r="I57" i="75" s="1"/>
  <c r="H65" i="19"/>
  <c r="I65" i="19" s="1"/>
  <c r="F140" i="53"/>
  <c r="B140" i="53"/>
  <c r="F135" i="92"/>
  <c r="B135" i="92"/>
  <c r="B139" i="75"/>
  <c r="F139" i="75"/>
  <c r="I137" i="82"/>
  <c r="H137" i="82"/>
  <c r="H134" i="89"/>
  <c r="I134" i="89"/>
  <c r="D66" i="29"/>
  <c r="E66" i="29" s="1"/>
  <c r="I137" i="68"/>
  <c r="H137" i="68"/>
  <c r="B135" i="84"/>
  <c r="F135" i="84"/>
  <c r="F135" i="96"/>
  <c r="B135" i="96"/>
  <c r="F135" i="89"/>
  <c r="B135" i="89"/>
  <c r="I142" i="22"/>
  <c r="H142" i="22"/>
  <c r="B142" i="55"/>
  <c r="F142" i="55"/>
  <c r="B140" i="57"/>
  <c r="F140" i="57"/>
  <c r="B142" i="74"/>
  <c r="F142" i="74"/>
  <c r="G54" i="100"/>
  <c r="I54" i="100" s="1"/>
  <c r="G55" i="90"/>
  <c r="I55" i="90" s="1"/>
  <c r="B142" i="73"/>
  <c r="F142" i="73"/>
  <c r="I143" i="24"/>
  <c r="H143" i="24"/>
  <c r="H136" i="79"/>
  <c r="I136" i="79"/>
  <c r="H138" i="75"/>
  <c r="I138" i="75"/>
  <c r="F138" i="82"/>
  <c r="B138" i="82"/>
  <c r="G55" i="89"/>
  <c r="I55" i="89" s="1"/>
  <c r="D59" i="13"/>
  <c r="E59" i="13" s="1"/>
  <c r="I65" i="29"/>
  <c r="H140" i="45"/>
  <c r="I140" i="45"/>
  <c r="H134" i="88"/>
  <c r="I134" i="88"/>
  <c r="B135" i="86"/>
  <c r="F135" i="86"/>
  <c r="D66" i="30"/>
  <c r="E66" i="30" s="1"/>
  <c r="I139" i="53"/>
  <c r="H139" i="53"/>
  <c r="F136" i="100"/>
  <c r="B136" i="100"/>
  <c r="B138" i="65"/>
  <c r="F138" i="65"/>
  <c r="H135" i="83"/>
  <c r="I135" i="83"/>
  <c r="D58" i="78"/>
  <c r="E58" i="78" s="1"/>
  <c r="H139" i="57"/>
  <c r="I139" i="57"/>
  <c r="I141" i="74"/>
  <c r="H141" i="74"/>
  <c r="D64" i="18"/>
  <c r="E64" i="18" s="1"/>
  <c r="D56" i="87"/>
  <c r="E56" i="87"/>
  <c r="J144" i="23"/>
  <c r="I141" i="73"/>
  <c r="H141" i="73"/>
  <c r="B137" i="79"/>
  <c r="F137" i="79"/>
  <c r="D66" i="19"/>
  <c r="D60" i="62"/>
  <c r="E60" i="62" s="1"/>
  <c r="H139" i="56"/>
  <c r="I139" i="56"/>
  <c r="I58" i="13"/>
  <c r="F141" i="45"/>
  <c r="B141" i="45"/>
  <c r="B142" i="39"/>
  <c r="F136" i="83"/>
  <c r="B136" i="83"/>
  <c r="B139" i="59"/>
  <c r="F139" i="59"/>
  <c r="D146" i="23"/>
  <c r="E146" i="23" s="1"/>
  <c r="G145" i="23"/>
  <c r="F138" i="85"/>
  <c r="B138" i="85"/>
  <c r="D55" i="100"/>
  <c r="E55" i="100" s="1"/>
  <c r="D55" i="96"/>
  <c r="E55" i="96"/>
  <c r="F141" i="62"/>
  <c r="B141" i="62"/>
  <c r="D141" i="67"/>
  <c r="E141" i="67" s="1"/>
  <c r="G140" i="67"/>
  <c r="F140" i="56"/>
  <c r="B140" i="56"/>
  <c r="D56" i="89"/>
  <c r="E56" i="89" s="1"/>
  <c r="I134" i="91"/>
  <c r="H134" i="91"/>
  <c r="I142" i="3"/>
  <c r="H142" i="3"/>
  <c r="B143" i="18"/>
  <c r="H135" i="80"/>
  <c r="I135" i="80"/>
  <c r="H138" i="59"/>
  <c r="I138" i="59"/>
  <c r="H137" i="85"/>
  <c r="I137" i="85"/>
  <c r="B137" i="77"/>
  <c r="F137" i="77"/>
  <c r="G55" i="87"/>
  <c r="I55" i="87" s="1"/>
  <c r="D56" i="90"/>
  <c r="E56" i="90" s="1"/>
  <c r="G54" i="96"/>
  <c r="H145" i="28"/>
  <c r="I145" i="28"/>
  <c r="J145" i="28" s="1"/>
  <c r="I134" i="98"/>
  <c r="H134" i="98"/>
  <c r="I140" i="62"/>
  <c r="H140" i="62"/>
  <c r="H143" i="32"/>
  <c r="I143" i="32"/>
  <c r="H59" i="62"/>
  <c r="I59" i="62" s="1"/>
  <c r="B146" i="20"/>
  <c r="H139" i="54"/>
  <c r="I139" i="54"/>
  <c r="F143" i="21"/>
  <c r="B143" i="21"/>
  <c r="H62" i="39"/>
  <c r="I62" i="39" s="1"/>
  <c r="H138" i="64"/>
  <c r="I138" i="64"/>
  <c r="B137" i="76"/>
  <c r="F137" i="76"/>
  <c r="B135" i="91"/>
  <c r="F135" i="91"/>
  <c r="G143" i="34"/>
  <c r="D144" i="34"/>
  <c r="H138" i="61"/>
  <c r="I138" i="61"/>
  <c r="D57" i="88"/>
  <c r="E57" i="88" s="1"/>
  <c r="D139" i="66"/>
  <c r="G138" i="66"/>
  <c r="E139" i="66"/>
  <c r="G143" i="19"/>
  <c r="D144" i="19"/>
  <c r="F136" i="80"/>
  <c r="B136" i="80"/>
  <c r="H139" i="58"/>
  <c r="I139" i="58"/>
  <c r="E142" i="39"/>
  <c r="F142" i="39" s="1"/>
  <c r="D140" i="63"/>
  <c r="G139" i="63"/>
  <c r="E140" i="63"/>
  <c r="H136" i="77"/>
  <c r="I136" i="77"/>
  <c r="B142" i="41"/>
  <c r="F142" i="41"/>
  <c r="D61" i="54"/>
  <c r="E61" i="54" s="1"/>
  <c r="H56" i="88"/>
  <c r="B136" i="99"/>
  <c r="F136" i="99"/>
  <c r="H54" i="96"/>
  <c r="B146" i="28"/>
  <c r="F146" i="28"/>
  <c r="F135" i="98"/>
  <c r="B135" i="98"/>
  <c r="H139" i="46"/>
  <c r="I139" i="46"/>
  <c r="B145" i="69"/>
  <c r="F145" i="69"/>
  <c r="H65" i="30"/>
  <c r="F144" i="32"/>
  <c r="B144" i="32"/>
  <c r="E146" i="20"/>
  <c r="F146" i="20" s="1"/>
  <c r="F140" i="54"/>
  <c r="B140" i="54"/>
  <c r="H142" i="21"/>
  <c r="I142" i="21"/>
  <c r="F145" i="27"/>
  <c r="B145" i="27"/>
  <c r="B144" i="71"/>
  <c r="F144" i="71"/>
  <c r="B139" i="64"/>
  <c r="F139" i="64"/>
  <c r="H134" i="90"/>
  <c r="I134" i="90"/>
  <c r="H136" i="76"/>
  <c r="I136" i="76"/>
  <c r="H144" i="30"/>
  <c r="I144" i="30"/>
  <c r="E139" i="78"/>
  <c r="G138" i="78"/>
  <c r="D139" i="78"/>
  <c r="F140" i="58"/>
  <c r="B140" i="58"/>
  <c r="B135" i="88"/>
  <c r="F135" i="88"/>
  <c r="D138" i="13"/>
  <c r="E138" i="13" s="1"/>
  <c r="G137" i="13"/>
  <c r="I141" i="39"/>
  <c r="H141" i="39"/>
  <c r="H134" i="84"/>
  <c r="I134" i="84"/>
  <c r="B139" i="61"/>
  <c r="F139" i="61"/>
  <c r="I141" i="41"/>
  <c r="H141" i="41"/>
  <c r="G56" i="88"/>
  <c r="D65" i="32"/>
  <c r="E65" i="32" s="1"/>
  <c r="E143" i="18"/>
  <c r="F143" i="18" s="1"/>
  <c r="H134" i="86"/>
  <c r="I134" i="86"/>
  <c r="H135" i="99"/>
  <c r="I135" i="99"/>
  <c r="I63" i="22"/>
  <c r="B140" i="46"/>
  <c r="F140" i="46"/>
  <c r="H144" i="69"/>
  <c r="I144" i="69"/>
  <c r="D58" i="75"/>
  <c r="E58" i="75" s="1"/>
  <c r="B55" i="25"/>
  <c r="F55" i="25"/>
  <c r="H55" i="25" s="1"/>
  <c r="G65" i="30"/>
  <c r="H145" i="20"/>
  <c r="I145" i="20"/>
  <c r="J138" i="63"/>
  <c r="D63" i="39"/>
  <c r="E63" i="39" s="1"/>
  <c r="H144" i="27"/>
  <c r="I144" i="27"/>
  <c r="H135" i="100"/>
  <c r="I135" i="100"/>
  <c r="H143" i="71"/>
  <c r="I143" i="71"/>
  <c r="B135" i="90"/>
  <c r="F135" i="90"/>
  <c r="H137" i="65"/>
  <c r="I137" i="65"/>
  <c r="B145" i="30"/>
  <c r="F145" i="30"/>
  <c r="G59" i="63" l="1"/>
  <c r="I56" i="80"/>
  <c r="I66" i="27"/>
  <c r="B55" i="101"/>
  <c r="F55" i="101"/>
  <c r="I59" i="63"/>
  <c r="I135" i="101"/>
  <c r="H135" i="101"/>
  <c r="F136" i="101"/>
  <c r="B136" i="101"/>
  <c r="I62" i="41"/>
  <c r="B68" i="31"/>
  <c r="J142" i="21"/>
  <c r="G63" i="73"/>
  <c r="I63" i="73" s="1"/>
  <c r="J143" i="71"/>
  <c r="J137" i="68"/>
  <c r="H58" i="67"/>
  <c r="I58" i="67" s="1"/>
  <c r="J139" i="56"/>
  <c r="I60" i="53"/>
  <c r="J141" i="44"/>
  <c r="I65" i="34"/>
  <c r="E66" i="34"/>
  <c r="F66" i="34" s="1"/>
  <c r="B66" i="34"/>
  <c r="H67" i="31"/>
  <c r="G67" i="31"/>
  <c r="J142" i="3"/>
  <c r="G137" i="25"/>
  <c r="D138" i="25"/>
  <c r="G56" i="91"/>
  <c r="I56" i="91" s="1"/>
  <c r="H67" i="71"/>
  <c r="J135" i="26"/>
  <c r="J136" i="25"/>
  <c r="D137" i="95"/>
  <c r="G136" i="95"/>
  <c r="E137" i="95"/>
  <c r="G67" i="71"/>
  <c r="H57" i="79"/>
  <c r="I57" i="79" s="1"/>
  <c r="G56" i="83"/>
  <c r="I56" i="83" s="1"/>
  <c r="I58" i="33"/>
  <c r="B61" i="53"/>
  <c r="J137" i="65"/>
  <c r="I54" i="96"/>
  <c r="J143" i="31"/>
  <c r="E142" i="42"/>
  <c r="F142" i="42" s="1"/>
  <c r="G142" i="42" s="1"/>
  <c r="D136" i="87"/>
  <c r="G135" i="87"/>
  <c r="E136" i="87"/>
  <c r="D64" i="73"/>
  <c r="E64" i="73" s="1"/>
  <c r="F64" i="73" s="1"/>
  <c r="E61" i="53"/>
  <c r="F61" i="53" s="1"/>
  <c r="E59" i="33"/>
  <c r="F59" i="33" s="1"/>
  <c r="B59" i="33"/>
  <c r="H60" i="46"/>
  <c r="D61" i="46"/>
  <c r="G60" i="46"/>
  <c r="D61" i="59"/>
  <c r="E61" i="59" s="1"/>
  <c r="F61" i="59" s="1"/>
  <c r="G60" i="59"/>
  <c r="D66" i="69"/>
  <c r="G65" i="69"/>
  <c r="H65" i="69"/>
  <c r="E65" i="20"/>
  <c r="F65" i="20" s="1"/>
  <c r="B65" i="20"/>
  <c r="D143" i="44"/>
  <c r="B143" i="44" s="1"/>
  <c r="G142" i="44"/>
  <c r="D65" i="44"/>
  <c r="B65" i="44" s="1"/>
  <c r="B61" i="72"/>
  <c r="H59" i="60"/>
  <c r="I59" i="60" s="1"/>
  <c r="B64" i="42"/>
  <c r="D58" i="79"/>
  <c r="E58" i="79" s="1"/>
  <c r="D64" i="74"/>
  <c r="D60" i="63"/>
  <c r="E60" i="63" s="1"/>
  <c r="G58" i="65"/>
  <c r="H58" i="65"/>
  <c r="D59" i="65"/>
  <c r="E59" i="65" s="1"/>
  <c r="H65" i="23"/>
  <c r="I65" i="23" s="1"/>
  <c r="F55" i="98"/>
  <c r="H55" i="98" s="1"/>
  <c r="B55" i="98"/>
  <c r="F58" i="76"/>
  <c r="G58" i="76" s="1"/>
  <c r="B58" i="76"/>
  <c r="I60" i="56"/>
  <c r="B64" i="44"/>
  <c r="G64" i="44"/>
  <c r="H64" i="44"/>
  <c r="B55" i="97"/>
  <c r="F55" i="97"/>
  <c r="G55" i="97" s="1"/>
  <c r="B64" i="20"/>
  <c r="G64" i="20"/>
  <c r="H64" i="20"/>
  <c r="I135" i="97"/>
  <c r="H135" i="97"/>
  <c r="D68" i="28"/>
  <c r="E68" i="28" s="1"/>
  <c r="G60" i="58"/>
  <c r="D61" i="58"/>
  <c r="D57" i="92"/>
  <c r="E57" i="92" s="1"/>
  <c r="G67" i="28"/>
  <c r="H61" i="45"/>
  <c r="I61" i="45" s="1"/>
  <c r="D62" i="45"/>
  <c r="B61" i="56"/>
  <c r="F61" i="56"/>
  <c r="G61" i="56" s="1"/>
  <c r="H136" i="33"/>
  <c r="I136" i="33"/>
  <c r="B63" i="41"/>
  <c r="D66" i="23"/>
  <c r="E66" i="23" s="1"/>
  <c r="F66" i="23" s="1"/>
  <c r="F57" i="85"/>
  <c r="H57" i="85" s="1"/>
  <c r="B57" i="85"/>
  <c r="D60" i="60"/>
  <c r="H141" i="42"/>
  <c r="I141" i="42"/>
  <c r="F136" i="97"/>
  <c r="B136" i="97"/>
  <c r="D59" i="66"/>
  <c r="E59" i="66" s="1"/>
  <c r="G136" i="26"/>
  <c r="D137" i="26"/>
  <c r="B57" i="81"/>
  <c r="F57" i="81"/>
  <c r="D57" i="82"/>
  <c r="E57" i="82"/>
  <c r="D57" i="84"/>
  <c r="E57" i="84" s="1"/>
  <c r="H67" i="28"/>
  <c r="F65" i="24"/>
  <c r="H65" i="24" s="1"/>
  <c r="B65" i="24"/>
  <c r="D55" i="95"/>
  <c r="E55" i="95"/>
  <c r="E142" i="43"/>
  <c r="F142" i="43" s="1"/>
  <c r="B142" i="43"/>
  <c r="D57" i="83"/>
  <c r="E57" i="83" s="1"/>
  <c r="E68" i="27"/>
  <c r="F68" i="27" s="1"/>
  <c r="G68" i="27" s="1"/>
  <c r="B68" i="27"/>
  <c r="E137" i="33"/>
  <c r="F137" i="33" s="1"/>
  <c r="B137" i="33"/>
  <c r="E63" i="41"/>
  <c r="F63" i="41" s="1"/>
  <c r="D59" i="67"/>
  <c r="E59" i="67" s="1"/>
  <c r="E61" i="72"/>
  <c r="F61" i="72" s="1"/>
  <c r="D62" i="72" s="1"/>
  <c r="G58" i="68"/>
  <c r="I58" i="68" s="1"/>
  <c r="D59" i="68"/>
  <c r="E59" i="68" s="1"/>
  <c r="D61" i="57"/>
  <c r="E61" i="57" s="1"/>
  <c r="F61" i="57" s="1"/>
  <c r="B58" i="77"/>
  <c r="F58" i="77"/>
  <c r="H58" i="77" s="1"/>
  <c r="E64" i="42"/>
  <c r="F64" i="42" s="1"/>
  <c r="D65" i="42" s="1"/>
  <c r="G58" i="66"/>
  <c r="I58" i="66" s="1"/>
  <c r="H54" i="99"/>
  <c r="I54" i="99" s="1"/>
  <c r="D55" i="99"/>
  <c r="E55" i="99" s="1"/>
  <c r="G63" i="74"/>
  <c r="I63" i="74" s="1"/>
  <c r="H60" i="58"/>
  <c r="G56" i="82"/>
  <c r="I56" i="82" s="1"/>
  <c r="G56" i="84"/>
  <c r="I56" i="84" s="1"/>
  <c r="H56" i="92"/>
  <c r="I56" i="92" s="1"/>
  <c r="G54" i="95"/>
  <c r="I54" i="95" s="1"/>
  <c r="H141" i="43"/>
  <c r="I141" i="43"/>
  <c r="H60" i="57"/>
  <c r="I60" i="57" s="1"/>
  <c r="B67" i="27"/>
  <c r="H67" i="27"/>
  <c r="G67" i="27"/>
  <c r="D64" i="43"/>
  <c r="H63" i="43"/>
  <c r="G63" i="43"/>
  <c r="D69" i="70"/>
  <c r="H68" i="70"/>
  <c r="G68" i="70"/>
  <c r="D69" i="31"/>
  <c r="E69" i="31" s="1"/>
  <c r="H68" i="31"/>
  <c r="G68" i="31"/>
  <c r="G60" i="61"/>
  <c r="I60" i="61" s="1"/>
  <c r="E68" i="71"/>
  <c r="F68" i="71" s="1"/>
  <c r="B68" i="71"/>
  <c r="F57" i="80"/>
  <c r="H57" i="80" s="1"/>
  <c r="B57" i="80"/>
  <c r="H60" i="26"/>
  <c r="I60" i="26" s="1"/>
  <c r="D61" i="26"/>
  <c r="E61" i="26" s="1"/>
  <c r="D68" i="3"/>
  <c r="D57" i="91"/>
  <c r="E57" i="91" s="1"/>
  <c r="H67" i="3"/>
  <c r="D145" i="31"/>
  <c r="E145" i="31" s="1"/>
  <c r="G144" i="31"/>
  <c r="D61" i="64"/>
  <c r="J139" i="54"/>
  <c r="D61" i="61"/>
  <c r="G67" i="3"/>
  <c r="F64" i="17"/>
  <c r="B64" i="17"/>
  <c r="B61" i="55"/>
  <c r="F61" i="55"/>
  <c r="D62" i="55" s="1"/>
  <c r="F57" i="86"/>
  <c r="G57" i="86" s="1"/>
  <c r="B57" i="86"/>
  <c r="H60" i="59"/>
  <c r="H60" i="64"/>
  <c r="I60" i="64" s="1"/>
  <c r="D148" i="17"/>
  <c r="E148" i="17" s="1"/>
  <c r="G147" i="17"/>
  <c r="J139" i="53"/>
  <c r="J146" i="17"/>
  <c r="J136" i="77"/>
  <c r="J140" i="62"/>
  <c r="J147" i="70"/>
  <c r="D141" i="60"/>
  <c r="E141" i="60" s="1"/>
  <c r="G140" i="60"/>
  <c r="G148" i="70"/>
  <c r="D149" i="70"/>
  <c r="J144" i="30"/>
  <c r="J136" i="76"/>
  <c r="J139" i="60"/>
  <c r="G142" i="39"/>
  <c r="D143" i="39"/>
  <c r="E143" i="39" s="1"/>
  <c r="G143" i="18"/>
  <c r="D144" i="18"/>
  <c r="E144" i="18" s="1"/>
  <c r="I138" i="78"/>
  <c r="H138" i="78"/>
  <c r="I65" i="30"/>
  <c r="G142" i="41"/>
  <c r="D143" i="41"/>
  <c r="E143" i="41" s="1"/>
  <c r="H138" i="66"/>
  <c r="I138" i="66"/>
  <c r="F63" i="39"/>
  <c r="G63" i="39" s="1"/>
  <c r="B63" i="39"/>
  <c r="D56" i="25"/>
  <c r="E56" i="25" s="1"/>
  <c r="D141" i="46"/>
  <c r="E141" i="46" s="1"/>
  <c r="G140" i="46"/>
  <c r="J141" i="39"/>
  <c r="G145" i="69"/>
  <c r="D146" i="69"/>
  <c r="E146" i="69"/>
  <c r="G136" i="80"/>
  <c r="D137" i="80"/>
  <c r="E137" i="80"/>
  <c r="B139" i="66"/>
  <c r="F139" i="66"/>
  <c r="H143" i="34"/>
  <c r="I143" i="34"/>
  <c r="D138" i="76"/>
  <c r="G137" i="76"/>
  <c r="E138" i="76"/>
  <c r="D138" i="77"/>
  <c r="G137" i="77"/>
  <c r="E138" i="77"/>
  <c r="F141" i="67"/>
  <c r="B141" i="67"/>
  <c r="J141" i="74"/>
  <c r="J142" i="22"/>
  <c r="F66" i="29"/>
  <c r="H66" i="29" s="1"/>
  <c r="B66" i="29"/>
  <c r="D144" i="22"/>
  <c r="E144" i="22" s="1"/>
  <c r="G143" i="22"/>
  <c r="G135" i="90"/>
  <c r="D136" i="90"/>
  <c r="E136" i="90"/>
  <c r="G145" i="27"/>
  <c r="D146" i="27"/>
  <c r="E146" i="27" s="1"/>
  <c r="G140" i="57"/>
  <c r="D141" i="57"/>
  <c r="E141" i="57" s="1"/>
  <c r="G140" i="53"/>
  <c r="D141" i="53"/>
  <c r="E141" i="53" s="1"/>
  <c r="J141" i="41"/>
  <c r="I137" i="13"/>
  <c r="H137" i="13"/>
  <c r="G140" i="58"/>
  <c r="D141" i="58"/>
  <c r="E141" i="58"/>
  <c r="B55" i="100"/>
  <c r="F55" i="100"/>
  <c r="H55" i="100" s="1"/>
  <c r="D142" i="45"/>
  <c r="E142" i="45" s="1"/>
  <c r="G141" i="45"/>
  <c r="B66" i="19"/>
  <c r="J139" i="57"/>
  <c r="B66" i="30"/>
  <c r="F66" i="30"/>
  <c r="J136" i="79"/>
  <c r="G142" i="73"/>
  <c r="D143" i="73"/>
  <c r="E143" i="73"/>
  <c r="F64" i="22"/>
  <c r="G64" i="22" s="1"/>
  <c r="B64" i="22"/>
  <c r="G145" i="30"/>
  <c r="D146" i="30"/>
  <c r="E146" i="30" s="1"/>
  <c r="G55" i="25"/>
  <c r="I55" i="25" s="1"/>
  <c r="G139" i="61"/>
  <c r="D140" i="61"/>
  <c r="E140" i="61"/>
  <c r="D140" i="64"/>
  <c r="G139" i="64"/>
  <c r="E140" i="64"/>
  <c r="G135" i="98"/>
  <c r="D136" i="98"/>
  <c r="E136" i="98"/>
  <c r="D137" i="99"/>
  <c r="G136" i="99"/>
  <c r="E137" i="99"/>
  <c r="F57" i="88"/>
  <c r="H57" i="88" s="1"/>
  <c r="B57" i="88"/>
  <c r="J138" i="64"/>
  <c r="G146" i="20"/>
  <c r="D147" i="20"/>
  <c r="J138" i="59"/>
  <c r="E66" i="19"/>
  <c r="F66" i="19" s="1"/>
  <c r="G138" i="65"/>
  <c r="D139" i="65"/>
  <c r="E139" i="65"/>
  <c r="G135" i="86"/>
  <c r="D136" i="86"/>
  <c r="E136" i="86"/>
  <c r="J140" i="45"/>
  <c r="B59" i="13"/>
  <c r="F59" i="13"/>
  <c r="H59" i="13" s="1"/>
  <c r="E140" i="75"/>
  <c r="D140" i="75"/>
  <c r="G139" i="75"/>
  <c r="J139" i="72"/>
  <c r="B138" i="13"/>
  <c r="F138" i="13"/>
  <c r="G140" i="54"/>
  <c r="D141" i="54"/>
  <c r="E141" i="54"/>
  <c r="B55" i="96"/>
  <c r="F55" i="96"/>
  <c r="G55" i="96" s="1"/>
  <c r="G136" i="83"/>
  <c r="D137" i="83"/>
  <c r="E137" i="83"/>
  <c r="F56" i="87"/>
  <c r="H56" i="87" s="1"/>
  <c r="B56" i="87"/>
  <c r="H147" i="29"/>
  <c r="I147" i="29"/>
  <c r="B58" i="75"/>
  <c r="F58" i="75"/>
  <c r="H58" i="75" s="1"/>
  <c r="B144" i="19"/>
  <c r="J145" i="20"/>
  <c r="B65" i="32"/>
  <c r="F65" i="32"/>
  <c r="G65" i="32" s="1"/>
  <c r="G135" i="88"/>
  <c r="D136" i="88"/>
  <c r="E136" i="88"/>
  <c r="G144" i="71"/>
  <c r="D145" i="71"/>
  <c r="E145" i="71"/>
  <c r="J139" i="46"/>
  <c r="I56" i="88"/>
  <c r="I139" i="63"/>
  <c r="H139" i="63"/>
  <c r="H143" i="19"/>
  <c r="I143" i="19"/>
  <c r="J138" i="61"/>
  <c r="G138" i="85"/>
  <c r="D139" i="85"/>
  <c r="E139" i="85"/>
  <c r="H145" i="23"/>
  <c r="I145" i="23"/>
  <c r="J141" i="73"/>
  <c r="F58" i="78"/>
  <c r="G58" i="78" s="1"/>
  <c r="B58" i="78"/>
  <c r="J143" i="24"/>
  <c r="G144" i="24"/>
  <c r="D145" i="24"/>
  <c r="E145" i="24" s="1"/>
  <c r="G136" i="81"/>
  <c r="D137" i="81"/>
  <c r="E137" i="81"/>
  <c r="F148" i="29"/>
  <c r="B148" i="29"/>
  <c r="B144" i="34"/>
  <c r="I140" i="67"/>
  <c r="H140" i="67"/>
  <c r="J144" i="27"/>
  <c r="J144" i="69"/>
  <c r="G146" i="28"/>
  <c r="D147" i="28"/>
  <c r="B140" i="63"/>
  <c r="F140" i="63"/>
  <c r="J139" i="58"/>
  <c r="E144" i="19"/>
  <c r="F144" i="19" s="1"/>
  <c r="J143" i="32"/>
  <c r="F56" i="90"/>
  <c r="G56" i="90" s="1"/>
  <c r="B56" i="90"/>
  <c r="F56" i="89"/>
  <c r="H56" i="89" s="1"/>
  <c r="B56" i="89"/>
  <c r="D141" i="56"/>
  <c r="E141" i="56" s="1"/>
  <c r="G140" i="56"/>
  <c r="D142" i="62"/>
  <c r="E142" i="62" s="1"/>
  <c r="G141" i="62"/>
  <c r="F146" i="23"/>
  <c r="B146" i="23"/>
  <c r="G137" i="79"/>
  <c r="D138" i="79"/>
  <c r="E138" i="79"/>
  <c r="B64" i="18"/>
  <c r="F64" i="18"/>
  <c r="H64" i="18" s="1"/>
  <c r="E137" i="100"/>
  <c r="G136" i="100"/>
  <c r="D137" i="100"/>
  <c r="G138" i="82"/>
  <c r="D139" i="82"/>
  <c r="E139" i="82"/>
  <c r="G142" i="74"/>
  <c r="D143" i="74"/>
  <c r="E143" i="74"/>
  <c r="G142" i="55"/>
  <c r="D143" i="55"/>
  <c r="E143" i="55" s="1"/>
  <c r="G135" i="96"/>
  <c r="D136" i="96"/>
  <c r="E136" i="96"/>
  <c r="G135" i="92"/>
  <c r="E136" i="92"/>
  <c r="D136" i="92"/>
  <c r="B64" i="21"/>
  <c r="F64" i="21"/>
  <c r="G64" i="21" s="1"/>
  <c r="G143" i="3"/>
  <c r="D144" i="3"/>
  <c r="E144" i="3" s="1"/>
  <c r="F139" i="78"/>
  <c r="B139" i="78"/>
  <c r="G144" i="32"/>
  <c r="D145" i="32"/>
  <c r="E145" i="32" s="1"/>
  <c r="B61" i="54"/>
  <c r="F61" i="54"/>
  <c r="H61" i="54" s="1"/>
  <c r="E144" i="34"/>
  <c r="F144" i="34" s="1"/>
  <c r="D136" i="91"/>
  <c r="G135" i="91"/>
  <c r="E136" i="91"/>
  <c r="D144" i="21"/>
  <c r="E144" i="21" s="1"/>
  <c r="G143" i="21"/>
  <c r="G139" i="59"/>
  <c r="D140" i="59"/>
  <c r="E140" i="59"/>
  <c r="F60" i="62"/>
  <c r="H60" i="62" s="1"/>
  <c r="B60" i="62"/>
  <c r="J138" i="75"/>
  <c r="D136" i="89"/>
  <c r="G135" i="89"/>
  <c r="E136" i="89"/>
  <c r="G135" i="84"/>
  <c r="D136" i="84"/>
  <c r="E136" i="84"/>
  <c r="J141" i="55"/>
  <c r="D139" i="68"/>
  <c r="G138" i="68"/>
  <c r="E139" i="68"/>
  <c r="D141" i="72"/>
  <c r="G140" i="72"/>
  <c r="E141" i="72"/>
  <c r="I67" i="71" l="1"/>
  <c r="D56" i="101"/>
  <c r="G58" i="77"/>
  <c r="H55" i="101"/>
  <c r="G55" i="101"/>
  <c r="G136" i="101"/>
  <c r="E137" i="101"/>
  <c r="D137" i="101"/>
  <c r="I58" i="65"/>
  <c r="I67" i="28"/>
  <c r="G55" i="98"/>
  <c r="I55" i="98" s="1"/>
  <c r="H58" i="76"/>
  <c r="I58" i="76" s="1"/>
  <c r="D65" i="73"/>
  <c r="B65" i="73" s="1"/>
  <c r="B61" i="59"/>
  <c r="I60" i="58"/>
  <c r="H61" i="56"/>
  <c r="I61" i="56" s="1"/>
  <c r="D143" i="42"/>
  <c r="B143" i="42" s="1"/>
  <c r="J143" i="34"/>
  <c r="G66" i="34"/>
  <c r="D67" i="34"/>
  <c r="H66" i="34"/>
  <c r="I67" i="31"/>
  <c r="D66" i="20"/>
  <c r="G65" i="20"/>
  <c r="H65" i="20"/>
  <c r="D62" i="53"/>
  <c r="E62" i="53" s="1"/>
  <c r="F62" i="53" s="1"/>
  <c r="H61" i="53"/>
  <c r="G61" i="53"/>
  <c r="I135" i="87"/>
  <c r="H135" i="87"/>
  <c r="I63" i="43"/>
  <c r="I58" i="77"/>
  <c r="G65" i="24"/>
  <c r="I65" i="24" s="1"/>
  <c r="B136" i="87"/>
  <c r="F136" i="87"/>
  <c r="E138" i="25"/>
  <c r="F138" i="25" s="1"/>
  <c r="B138" i="25"/>
  <c r="B137" i="95"/>
  <c r="F137" i="95"/>
  <c r="G60" i="62"/>
  <c r="I60" i="62" s="1"/>
  <c r="I60" i="59"/>
  <c r="G61" i="55"/>
  <c r="J141" i="42"/>
  <c r="I64" i="20"/>
  <c r="I60" i="46"/>
  <c r="H59" i="33"/>
  <c r="G59" i="33"/>
  <c r="D60" i="33"/>
  <c r="B64" i="73"/>
  <c r="G64" i="73"/>
  <c r="H64" i="73"/>
  <c r="I137" i="25"/>
  <c r="H137" i="25"/>
  <c r="J141" i="43"/>
  <c r="I136" i="95"/>
  <c r="H136" i="95"/>
  <c r="D143" i="43"/>
  <c r="G142" i="43"/>
  <c r="D62" i="57"/>
  <c r="E62" i="57" s="1"/>
  <c r="D64" i="41"/>
  <c r="G63" i="41"/>
  <c r="H63" i="41"/>
  <c r="G59" i="13"/>
  <c r="I67" i="27"/>
  <c r="B57" i="82"/>
  <c r="F57" i="82"/>
  <c r="G57" i="82" s="1"/>
  <c r="E137" i="97"/>
  <c r="G136" i="97"/>
  <c r="D137" i="97"/>
  <c r="B60" i="60"/>
  <c r="J136" i="33"/>
  <c r="I64" i="44"/>
  <c r="B64" i="74"/>
  <c r="G64" i="42"/>
  <c r="G61" i="72"/>
  <c r="E65" i="44"/>
  <c r="F65" i="44" s="1"/>
  <c r="I65" i="69"/>
  <c r="H61" i="57"/>
  <c r="G61" i="57"/>
  <c r="B61" i="57"/>
  <c r="E62" i="72"/>
  <c r="F62" i="72" s="1"/>
  <c r="H62" i="72" s="1"/>
  <c r="B62" i="72"/>
  <c r="B57" i="84"/>
  <c r="F57" i="84"/>
  <c r="G57" i="84" s="1"/>
  <c r="D58" i="81"/>
  <c r="E58" i="81" s="1"/>
  <c r="F59" i="66"/>
  <c r="H59" i="66" s="1"/>
  <c r="B59" i="66"/>
  <c r="D67" i="23"/>
  <c r="E67" i="23" s="1"/>
  <c r="E56" i="97"/>
  <c r="D56" i="97"/>
  <c r="B59" i="65"/>
  <c r="F59" i="65"/>
  <c r="B58" i="79"/>
  <c r="F58" i="79"/>
  <c r="H58" i="79" s="1"/>
  <c r="E66" i="69"/>
  <c r="F66" i="69" s="1"/>
  <c r="B66" i="69"/>
  <c r="E61" i="46"/>
  <c r="F61" i="46" s="1"/>
  <c r="G61" i="46" s="1"/>
  <c r="B61" i="46"/>
  <c r="D59" i="77"/>
  <c r="E59" i="77" s="1"/>
  <c r="F59" i="68"/>
  <c r="G59" i="68" s="1"/>
  <c r="B59" i="68"/>
  <c r="D138" i="33"/>
  <c r="B138" i="33" s="1"/>
  <c r="G137" i="33"/>
  <c r="H68" i="27"/>
  <c r="I68" i="27" s="1"/>
  <c r="D69" i="27"/>
  <c r="F57" i="83"/>
  <c r="B57" i="83"/>
  <c r="H57" i="81"/>
  <c r="E137" i="26"/>
  <c r="F137" i="26" s="1"/>
  <c r="B137" i="26"/>
  <c r="D58" i="85"/>
  <c r="E58" i="85" s="1"/>
  <c r="B66" i="23"/>
  <c r="G66" i="23"/>
  <c r="H66" i="23"/>
  <c r="E62" i="45"/>
  <c r="F62" i="45" s="1"/>
  <c r="B62" i="45"/>
  <c r="F57" i="92"/>
  <c r="H57" i="92" s="1"/>
  <c r="B57" i="92"/>
  <c r="B68" i="28"/>
  <c r="F68" i="28"/>
  <c r="F60" i="63"/>
  <c r="B60" i="63"/>
  <c r="E143" i="44"/>
  <c r="F143" i="44" s="1"/>
  <c r="H56" i="90"/>
  <c r="I56" i="90" s="1"/>
  <c r="G58" i="75"/>
  <c r="I58" i="75" s="1"/>
  <c r="F55" i="99"/>
  <c r="H55" i="99" s="1"/>
  <c r="B55" i="99"/>
  <c r="E65" i="42"/>
  <c r="F65" i="42" s="1"/>
  <c r="B65" i="42"/>
  <c r="F59" i="67"/>
  <c r="G59" i="67" s="1"/>
  <c r="B59" i="67"/>
  <c r="F55" i="95"/>
  <c r="G55" i="95" s="1"/>
  <c r="B55" i="95"/>
  <c r="D66" i="24"/>
  <c r="G57" i="81"/>
  <c r="I136" i="26"/>
  <c r="H136" i="26"/>
  <c r="E60" i="60"/>
  <c r="F60" i="60" s="1"/>
  <c r="G57" i="85"/>
  <c r="I57" i="85" s="1"/>
  <c r="D62" i="56"/>
  <c r="E62" i="56" s="1"/>
  <c r="E61" i="58"/>
  <c r="F61" i="58" s="1"/>
  <c r="G61" i="58" s="1"/>
  <c r="B61" i="58"/>
  <c r="I142" i="42"/>
  <c r="H142" i="42"/>
  <c r="H55" i="97"/>
  <c r="I55" i="97" s="1"/>
  <c r="D59" i="76"/>
  <c r="E59" i="76" s="1"/>
  <c r="D56" i="98"/>
  <c r="E56" i="98" s="1"/>
  <c r="E64" i="74"/>
  <c r="F64" i="74" s="1"/>
  <c r="H64" i="42"/>
  <c r="I64" i="42" s="1"/>
  <c r="H61" i="72"/>
  <c r="I142" i="44"/>
  <c r="H142" i="44"/>
  <c r="H68" i="71"/>
  <c r="D69" i="71"/>
  <c r="E69" i="71" s="1"/>
  <c r="G68" i="71"/>
  <c r="G61" i="59"/>
  <c r="D62" i="59"/>
  <c r="H61" i="59"/>
  <c r="G56" i="89"/>
  <c r="I56" i="89" s="1"/>
  <c r="H65" i="32"/>
  <c r="I65" i="32" s="1"/>
  <c r="H64" i="22"/>
  <c r="I64" i="22" s="1"/>
  <c r="G64" i="17"/>
  <c r="D65" i="17"/>
  <c r="B61" i="64"/>
  <c r="F57" i="91"/>
  <c r="B57" i="91"/>
  <c r="B68" i="3"/>
  <c r="B69" i="70"/>
  <c r="G66" i="29"/>
  <c r="I66" i="29" s="1"/>
  <c r="H63" i="39"/>
  <c r="H61" i="55"/>
  <c r="I67" i="3"/>
  <c r="B64" i="43"/>
  <c r="D58" i="86"/>
  <c r="E58" i="86" s="1"/>
  <c r="B61" i="61"/>
  <c r="I144" i="31"/>
  <c r="H144" i="31"/>
  <c r="F61" i="26"/>
  <c r="G61" i="26" s="1"/>
  <c r="B61" i="26"/>
  <c r="D58" i="80"/>
  <c r="E58" i="80" s="1"/>
  <c r="I68" i="31"/>
  <c r="I68" i="70"/>
  <c r="E64" i="43"/>
  <c r="F64" i="43" s="1"/>
  <c r="I59" i="13"/>
  <c r="H57" i="86"/>
  <c r="I57" i="86" s="1"/>
  <c r="E62" i="55"/>
  <c r="F62" i="55" s="1"/>
  <c r="H62" i="55" s="1"/>
  <c r="B62" i="55"/>
  <c r="H64" i="17"/>
  <c r="E61" i="61"/>
  <c r="F61" i="61" s="1"/>
  <c r="E61" i="64"/>
  <c r="F61" i="64" s="1"/>
  <c r="F145" i="31"/>
  <c r="B145" i="31"/>
  <c r="E68" i="3"/>
  <c r="F68" i="3" s="1"/>
  <c r="G57" i="80"/>
  <c r="I57" i="80" s="1"/>
  <c r="B69" i="31"/>
  <c r="F69" i="31"/>
  <c r="H69" i="31" s="1"/>
  <c r="E69" i="70"/>
  <c r="F69" i="70" s="1"/>
  <c r="J139" i="63"/>
  <c r="H140" i="60"/>
  <c r="I140" i="60"/>
  <c r="J140" i="60" s="1"/>
  <c r="I148" i="70"/>
  <c r="H148" i="70"/>
  <c r="J138" i="78"/>
  <c r="F141" i="60"/>
  <c r="B141" i="60"/>
  <c r="I147" i="17"/>
  <c r="H147" i="17"/>
  <c r="B149" i="70"/>
  <c r="E149" i="70"/>
  <c r="F149" i="70" s="1"/>
  <c r="F148" i="17"/>
  <c r="B148" i="17"/>
  <c r="D67" i="19"/>
  <c r="E67" i="19" s="1"/>
  <c r="H66" i="19"/>
  <c r="G66" i="19"/>
  <c r="H138" i="82"/>
  <c r="I138" i="82"/>
  <c r="H142" i="55"/>
  <c r="I142" i="55"/>
  <c r="I137" i="79"/>
  <c r="H137" i="79"/>
  <c r="D149" i="29"/>
  <c r="E149" i="29" s="1"/>
  <c r="G148" i="29"/>
  <c r="B137" i="83"/>
  <c r="F137" i="83"/>
  <c r="D67" i="30"/>
  <c r="E67" i="30" s="1"/>
  <c r="I140" i="53"/>
  <c r="H140" i="53"/>
  <c r="H143" i="22"/>
  <c r="I143" i="22"/>
  <c r="D142" i="67"/>
  <c r="E142" i="67" s="1"/>
  <c r="G141" i="67"/>
  <c r="D140" i="66"/>
  <c r="G139" i="66"/>
  <c r="E140" i="66"/>
  <c r="B141" i="72"/>
  <c r="F141" i="72"/>
  <c r="D61" i="62"/>
  <c r="E61" i="62" s="1"/>
  <c r="I135" i="91"/>
  <c r="H135" i="91"/>
  <c r="B141" i="56"/>
  <c r="F141" i="56"/>
  <c r="E57" i="90"/>
  <c r="D57" i="90"/>
  <c r="I146" i="28"/>
  <c r="H146" i="28"/>
  <c r="I138" i="85"/>
  <c r="H138" i="85"/>
  <c r="G56" i="87"/>
  <c r="I56" i="87" s="1"/>
  <c r="H136" i="83"/>
  <c r="I136" i="83"/>
  <c r="F136" i="86"/>
  <c r="B136" i="86"/>
  <c r="H146" i="20"/>
  <c r="I146" i="20"/>
  <c r="H139" i="64"/>
  <c r="I139" i="64"/>
  <c r="B141" i="58"/>
  <c r="F141" i="58"/>
  <c r="H135" i="90"/>
  <c r="I135" i="90"/>
  <c r="F144" i="22"/>
  <c r="B144" i="22"/>
  <c r="F56" i="25"/>
  <c r="G56" i="25" s="1"/>
  <c r="B56" i="25"/>
  <c r="F136" i="89"/>
  <c r="B136" i="89"/>
  <c r="F136" i="92"/>
  <c r="B136" i="92"/>
  <c r="I136" i="100"/>
  <c r="H136" i="100"/>
  <c r="H140" i="56"/>
  <c r="I140" i="56"/>
  <c r="B139" i="85"/>
  <c r="F139" i="85"/>
  <c r="I135" i="88"/>
  <c r="H135" i="88"/>
  <c r="B138" i="77"/>
  <c r="F138" i="77"/>
  <c r="F140" i="59"/>
  <c r="B140" i="59"/>
  <c r="F136" i="91"/>
  <c r="B136" i="91"/>
  <c r="F144" i="3"/>
  <c r="B144" i="3"/>
  <c r="H135" i="92"/>
  <c r="I135" i="92"/>
  <c r="B143" i="74"/>
  <c r="F143" i="74"/>
  <c r="G64" i="18"/>
  <c r="I64" i="18" s="1"/>
  <c r="D66" i="32"/>
  <c r="E66" i="32" s="1"/>
  <c r="D56" i="96"/>
  <c r="E56" i="96" s="1"/>
  <c r="I135" i="86"/>
  <c r="H135" i="86"/>
  <c r="B140" i="64"/>
  <c r="F140" i="64"/>
  <c r="B146" i="30"/>
  <c r="F146" i="30"/>
  <c r="G55" i="100"/>
  <c r="I55" i="100" s="1"/>
  <c r="H140" i="58"/>
  <c r="I140" i="58"/>
  <c r="J140" i="58" s="1"/>
  <c r="F141" i="57"/>
  <c r="B141" i="57"/>
  <c r="B146" i="69"/>
  <c r="F146" i="69"/>
  <c r="F143" i="41"/>
  <c r="B143" i="41"/>
  <c r="I140" i="72"/>
  <c r="H140" i="72"/>
  <c r="E140" i="78"/>
  <c r="D140" i="78"/>
  <c r="G139" i="78"/>
  <c r="B147" i="28"/>
  <c r="B147" i="20"/>
  <c r="B136" i="90"/>
  <c r="F136" i="90"/>
  <c r="I138" i="68"/>
  <c r="H138" i="68"/>
  <c r="H139" i="59"/>
  <c r="I139" i="59"/>
  <c r="J139" i="59" s="1"/>
  <c r="B145" i="32"/>
  <c r="F145" i="32"/>
  <c r="H143" i="3"/>
  <c r="I143" i="3"/>
  <c r="I142" i="74"/>
  <c r="H142" i="74"/>
  <c r="D147" i="23"/>
  <c r="E147" i="23" s="1"/>
  <c r="G146" i="23"/>
  <c r="D57" i="89"/>
  <c r="E57" i="89" s="1"/>
  <c r="J140" i="67"/>
  <c r="B137" i="81"/>
  <c r="F137" i="81"/>
  <c r="H58" i="78"/>
  <c r="I58" i="78" s="1"/>
  <c r="D59" i="75"/>
  <c r="E59" i="75" s="1"/>
  <c r="H55" i="96"/>
  <c r="I55" i="96" s="1"/>
  <c r="B141" i="54"/>
  <c r="F141" i="54"/>
  <c r="G57" i="88"/>
  <c r="I57" i="88" s="1"/>
  <c r="H136" i="99"/>
  <c r="I136" i="99"/>
  <c r="H145" i="30"/>
  <c r="I145" i="30"/>
  <c r="D65" i="22"/>
  <c r="E65" i="22" s="1"/>
  <c r="B143" i="73"/>
  <c r="F143" i="73"/>
  <c r="H141" i="45"/>
  <c r="I141" i="45"/>
  <c r="I140" i="57"/>
  <c r="H140" i="57"/>
  <c r="D67" i="29"/>
  <c r="E67" i="29" s="1"/>
  <c r="F137" i="80"/>
  <c r="B137" i="80"/>
  <c r="H145" i="69"/>
  <c r="I145" i="69"/>
  <c r="J145" i="69" s="1"/>
  <c r="H142" i="41"/>
  <c r="I142" i="41"/>
  <c r="B144" i="18"/>
  <c r="F144" i="18"/>
  <c r="D62" i="54"/>
  <c r="E62" i="54" s="1"/>
  <c r="F136" i="96"/>
  <c r="B136" i="96"/>
  <c r="D65" i="18"/>
  <c r="G144" i="34"/>
  <c r="D145" i="34"/>
  <c r="E145" i="34" s="1"/>
  <c r="I136" i="81"/>
  <c r="H136" i="81"/>
  <c r="F139" i="65"/>
  <c r="B139" i="65"/>
  <c r="F137" i="99"/>
  <c r="B137" i="99"/>
  <c r="B140" i="61"/>
  <c r="F140" i="61"/>
  <c r="H142" i="73"/>
  <c r="I142" i="73"/>
  <c r="B142" i="45"/>
  <c r="F142" i="45"/>
  <c r="D56" i="100"/>
  <c r="E56" i="100"/>
  <c r="H137" i="76"/>
  <c r="I137" i="76"/>
  <c r="H136" i="80"/>
  <c r="I136" i="80"/>
  <c r="I63" i="39"/>
  <c r="H143" i="18"/>
  <c r="I143" i="18"/>
  <c r="B139" i="68"/>
  <c r="F139" i="68"/>
  <c r="B136" i="84"/>
  <c r="F136" i="84"/>
  <c r="H144" i="32"/>
  <c r="I144" i="32"/>
  <c r="H64" i="21"/>
  <c r="I64" i="21" s="1"/>
  <c r="H141" i="62"/>
  <c r="I141" i="62"/>
  <c r="F145" i="71"/>
  <c r="B145" i="71"/>
  <c r="D57" i="87"/>
  <c r="E57" i="87" s="1"/>
  <c r="H140" i="54"/>
  <c r="I140" i="54"/>
  <c r="H139" i="75"/>
  <c r="I139" i="75"/>
  <c r="I135" i="84"/>
  <c r="H135" i="84"/>
  <c r="H135" i="96"/>
  <c r="I135" i="96"/>
  <c r="B139" i="82"/>
  <c r="F139" i="82"/>
  <c r="D141" i="63"/>
  <c r="E141" i="63" s="1"/>
  <c r="G140" i="63"/>
  <c r="J145" i="23"/>
  <c r="J143" i="19"/>
  <c r="H144" i="71"/>
  <c r="I144" i="71"/>
  <c r="D139" i="13"/>
  <c r="E139" i="13" s="1"/>
  <c r="G138" i="13"/>
  <c r="F140" i="75"/>
  <c r="B140" i="75"/>
  <c r="D60" i="13"/>
  <c r="H138" i="65"/>
  <c r="I138" i="65"/>
  <c r="H139" i="61"/>
  <c r="I139" i="61"/>
  <c r="B146" i="27"/>
  <c r="F146" i="27"/>
  <c r="F138" i="76"/>
  <c r="B138" i="76"/>
  <c r="D64" i="39"/>
  <c r="E64" i="39" s="1"/>
  <c r="I143" i="21"/>
  <c r="H143" i="21"/>
  <c r="F142" i="62"/>
  <c r="B142" i="62"/>
  <c r="B145" i="24"/>
  <c r="F145" i="24"/>
  <c r="D59" i="78"/>
  <c r="E59" i="78" s="1"/>
  <c r="D145" i="19"/>
  <c r="E145" i="19" s="1"/>
  <c r="G144" i="19"/>
  <c r="D58" i="88"/>
  <c r="E58" i="88" s="1"/>
  <c r="F136" i="98"/>
  <c r="B136" i="98"/>
  <c r="G66" i="30"/>
  <c r="H145" i="27"/>
  <c r="I145" i="27"/>
  <c r="H140" i="46"/>
  <c r="I140" i="46"/>
  <c r="B143" i="39"/>
  <c r="F143" i="39"/>
  <c r="D65" i="21"/>
  <c r="E65" i="21" s="1"/>
  <c r="I135" i="89"/>
  <c r="H135" i="89"/>
  <c r="B144" i="21"/>
  <c r="F144" i="21"/>
  <c r="G61" i="54"/>
  <c r="I61" i="54" s="1"/>
  <c r="F143" i="55"/>
  <c r="B143" i="55"/>
  <c r="B137" i="100"/>
  <c r="F137" i="100"/>
  <c r="F138" i="79"/>
  <c r="B138" i="79"/>
  <c r="E147" i="28"/>
  <c r="F147" i="28" s="1"/>
  <c r="H144" i="24"/>
  <c r="I144" i="24"/>
  <c r="B136" i="88"/>
  <c r="F136" i="88"/>
  <c r="J147" i="29"/>
  <c r="E147" i="20"/>
  <c r="F147" i="20" s="1"/>
  <c r="H135" i="98"/>
  <c r="I135" i="98"/>
  <c r="H66" i="30"/>
  <c r="F141" i="53"/>
  <c r="B141" i="53"/>
  <c r="I137" i="77"/>
  <c r="H137" i="77"/>
  <c r="B141" i="46"/>
  <c r="F141" i="46"/>
  <c r="J138" i="66"/>
  <c r="H142" i="39"/>
  <c r="I142" i="39"/>
  <c r="I64" i="17" l="1"/>
  <c r="I65" i="20"/>
  <c r="I55" i="101"/>
  <c r="I66" i="34"/>
  <c r="B56" i="101"/>
  <c r="E56" i="101"/>
  <c r="F56" i="101" s="1"/>
  <c r="B137" i="101"/>
  <c r="F137" i="101"/>
  <c r="I59" i="33"/>
  <c r="I136" i="101"/>
  <c r="H136" i="101"/>
  <c r="G59" i="66"/>
  <c r="I59" i="66" s="1"/>
  <c r="I66" i="19"/>
  <c r="E143" i="42"/>
  <c r="F143" i="42" s="1"/>
  <c r="J147" i="17"/>
  <c r="H55" i="95"/>
  <c r="I55" i="95" s="1"/>
  <c r="H57" i="84"/>
  <c r="I57" i="84" s="1"/>
  <c r="E65" i="73"/>
  <c r="F65" i="73" s="1"/>
  <c r="J140" i="72"/>
  <c r="I61" i="72"/>
  <c r="J140" i="57"/>
  <c r="I61" i="55"/>
  <c r="D63" i="53"/>
  <c r="B63" i="53" s="1"/>
  <c r="J142" i="44"/>
  <c r="E67" i="34"/>
  <c r="F67" i="34" s="1"/>
  <c r="B67" i="34"/>
  <c r="J143" i="22"/>
  <c r="J143" i="21"/>
  <c r="E137" i="87"/>
  <c r="G136" i="87"/>
  <c r="D137" i="87"/>
  <c r="J136" i="26"/>
  <c r="G138" i="25"/>
  <c r="D139" i="25"/>
  <c r="I61" i="53"/>
  <c r="I68" i="71"/>
  <c r="G58" i="79"/>
  <c r="I58" i="79" s="1"/>
  <c r="I61" i="57"/>
  <c r="J137" i="25"/>
  <c r="E60" i="33"/>
  <c r="F60" i="33" s="1"/>
  <c r="B60" i="33"/>
  <c r="E66" i="20"/>
  <c r="F66" i="20" s="1"/>
  <c r="B66" i="20"/>
  <c r="I64" i="73"/>
  <c r="E138" i="95"/>
  <c r="D138" i="95"/>
  <c r="G137" i="95"/>
  <c r="B62" i="53"/>
  <c r="G62" i="53"/>
  <c r="H62" i="53"/>
  <c r="D67" i="69"/>
  <c r="G66" i="69"/>
  <c r="H66" i="69"/>
  <c r="D65" i="74"/>
  <c r="G64" i="74"/>
  <c r="H64" i="74"/>
  <c r="G60" i="60"/>
  <c r="D61" i="60"/>
  <c r="H60" i="60"/>
  <c r="D138" i="26"/>
  <c r="G137" i="26"/>
  <c r="G65" i="42"/>
  <c r="D66" i="42"/>
  <c r="E66" i="42" s="1"/>
  <c r="H65" i="42"/>
  <c r="H62" i="45"/>
  <c r="D63" i="45"/>
  <c r="G62" i="45"/>
  <c r="F56" i="98"/>
  <c r="H56" i="98" s="1"/>
  <c r="B56" i="98"/>
  <c r="B66" i="24"/>
  <c r="D60" i="67"/>
  <c r="E60" i="67" s="1"/>
  <c r="H68" i="28"/>
  <c r="D69" i="28"/>
  <c r="E69" i="28" s="1"/>
  <c r="F69" i="28" s="1"/>
  <c r="D58" i="92"/>
  <c r="E58" i="92" s="1"/>
  <c r="B69" i="27"/>
  <c r="D60" i="68"/>
  <c r="H61" i="46"/>
  <c r="I61" i="46" s="1"/>
  <c r="D62" i="46"/>
  <c r="D60" i="65"/>
  <c r="H59" i="65"/>
  <c r="D63" i="72"/>
  <c r="E63" i="72" s="1"/>
  <c r="F63" i="72" s="1"/>
  <c r="D62" i="58"/>
  <c r="F62" i="56"/>
  <c r="D63" i="56" s="1"/>
  <c r="B62" i="56"/>
  <c r="H60" i="63"/>
  <c r="D61" i="63"/>
  <c r="F58" i="85"/>
  <c r="G58" i="85" s="1"/>
  <c r="B58" i="85"/>
  <c r="D58" i="83"/>
  <c r="E58" i="83" s="1"/>
  <c r="B59" i="77"/>
  <c r="F59" i="77"/>
  <c r="G59" i="77" s="1"/>
  <c r="D66" i="44"/>
  <c r="G65" i="44"/>
  <c r="H65" i="44"/>
  <c r="B137" i="97"/>
  <c r="F137" i="97"/>
  <c r="D58" i="82"/>
  <c r="E58" i="82" s="1"/>
  <c r="E64" i="41"/>
  <c r="F64" i="41" s="1"/>
  <c r="B64" i="41"/>
  <c r="I142" i="43"/>
  <c r="H142" i="43"/>
  <c r="G69" i="31"/>
  <c r="I69" i="31" s="1"/>
  <c r="J142" i="42"/>
  <c r="H59" i="67"/>
  <c r="I59" i="67" s="1"/>
  <c r="G143" i="44"/>
  <c r="D144" i="44"/>
  <c r="B144" i="44" s="1"/>
  <c r="G143" i="42"/>
  <c r="D144" i="42"/>
  <c r="E144" i="42" s="1"/>
  <c r="I66" i="23"/>
  <c r="I57" i="81"/>
  <c r="G57" i="83"/>
  <c r="E138" i="33"/>
  <c r="F138" i="33" s="1"/>
  <c r="H59" i="68"/>
  <c r="I59" i="68" s="1"/>
  <c r="D59" i="79"/>
  <c r="E59" i="79" s="1"/>
  <c r="G59" i="65"/>
  <c r="B67" i="23"/>
  <c r="F67" i="23"/>
  <c r="H67" i="23" s="1"/>
  <c r="D60" i="66"/>
  <c r="G62" i="72"/>
  <c r="I62" i="72" s="1"/>
  <c r="H136" i="97"/>
  <c r="I136" i="97"/>
  <c r="H57" i="82"/>
  <c r="I57" i="82" s="1"/>
  <c r="E143" i="43"/>
  <c r="F143" i="43" s="1"/>
  <c r="B143" i="43"/>
  <c r="F59" i="76"/>
  <c r="G59" i="76" s="1"/>
  <c r="B59" i="76"/>
  <c r="H61" i="58"/>
  <c r="I61" i="58" s="1"/>
  <c r="E66" i="24"/>
  <c r="F66" i="24" s="1"/>
  <c r="E56" i="95"/>
  <c r="D56" i="95"/>
  <c r="G55" i="99"/>
  <c r="I55" i="99" s="1"/>
  <c r="D56" i="99"/>
  <c r="E56" i="99" s="1"/>
  <c r="G60" i="63"/>
  <c r="G68" i="28"/>
  <c r="I68" i="28" s="1"/>
  <c r="G57" i="92"/>
  <c r="I57" i="92" s="1"/>
  <c r="H57" i="83"/>
  <c r="E69" i="27"/>
  <c r="F69" i="27" s="1"/>
  <c r="H137" i="33"/>
  <c r="I137" i="33"/>
  <c r="B56" i="97"/>
  <c r="F56" i="97"/>
  <c r="B58" i="81"/>
  <c r="F58" i="81"/>
  <c r="D58" i="84"/>
  <c r="E58" i="84" s="1"/>
  <c r="I63" i="41"/>
  <c r="F62" i="57"/>
  <c r="D63" i="57" s="1"/>
  <c r="B62" i="57"/>
  <c r="G61" i="61"/>
  <c r="D62" i="61"/>
  <c r="E62" i="61" s="1"/>
  <c r="F62" i="61" s="1"/>
  <c r="H61" i="61"/>
  <c r="D65" i="43"/>
  <c r="E65" i="43" s="1"/>
  <c r="G64" i="43"/>
  <c r="H64" i="43"/>
  <c r="D70" i="70"/>
  <c r="H69" i="70"/>
  <c r="G69" i="70"/>
  <c r="G68" i="3"/>
  <c r="D69" i="3"/>
  <c r="H68" i="3"/>
  <c r="D62" i="64"/>
  <c r="D62" i="26"/>
  <c r="H61" i="64"/>
  <c r="B65" i="17"/>
  <c r="E62" i="59"/>
  <c r="F62" i="59" s="1"/>
  <c r="B62" i="59"/>
  <c r="F58" i="80"/>
  <c r="H58" i="80" s="1"/>
  <c r="B58" i="80"/>
  <c r="H57" i="91"/>
  <c r="D58" i="91"/>
  <c r="E58" i="91" s="1"/>
  <c r="E65" i="17"/>
  <c r="F65" i="17" s="1"/>
  <c r="D63" i="55"/>
  <c r="E63" i="55" s="1"/>
  <c r="D70" i="31"/>
  <c r="E70" i="31" s="1"/>
  <c r="F70" i="31" s="1"/>
  <c r="G145" i="31"/>
  <c r="D146" i="31"/>
  <c r="B146" i="31" s="1"/>
  <c r="G62" i="55"/>
  <c r="I62" i="55" s="1"/>
  <c r="H61" i="26"/>
  <c r="I61" i="26" s="1"/>
  <c r="J144" i="31"/>
  <c r="F58" i="86"/>
  <c r="B58" i="86"/>
  <c r="G57" i="91"/>
  <c r="G61" i="64"/>
  <c r="I61" i="59"/>
  <c r="B69" i="71"/>
  <c r="F69" i="71"/>
  <c r="D70" i="71" s="1"/>
  <c r="D150" i="70"/>
  <c r="G149" i="70"/>
  <c r="J139" i="61"/>
  <c r="J144" i="32"/>
  <c r="J143" i="18"/>
  <c r="J142" i="73"/>
  <c r="J138" i="68"/>
  <c r="J137" i="79"/>
  <c r="G141" i="60"/>
  <c r="D142" i="60"/>
  <c r="E142" i="60" s="1"/>
  <c r="G148" i="17"/>
  <c r="D149" i="17"/>
  <c r="E149" i="17" s="1"/>
  <c r="J140" i="46"/>
  <c r="J140" i="56"/>
  <c r="J148" i="70"/>
  <c r="J141" i="45"/>
  <c r="J139" i="75"/>
  <c r="J141" i="62"/>
  <c r="J140" i="53"/>
  <c r="G147" i="28"/>
  <c r="D148" i="28"/>
  <c r="E148" i="28" s="1"/>
  <c r="G147" i="20"/>
  <c r="D148" i="20"/>
  <c r="E148" i="20" s="1"/>
  <c r="I138" i="13"/>
  <c r="H138" i="13"/>
  <c r="G145" i="71"/>
  <c r="D146" i="71"/>
  <c r="E146" i="71"/>
  <c r="G142" i="62"/>
  <c r="D143" i="62"/>
  <c r="E143" i="62" s="1"/>
  <c r="B65" i="18"/>
  <c r="D147" i="30"/>
  <c r="E147" i="30" s="1"/>
  <c r="G146" i="30"/>
  <c r="D140" i="85"/>
  <c r="E140" i="85"/>
  <c r="G139" i="85"/>
  <c r="J142" i="39"/>
  <c r="J145" i="27"/>
  <c r="I144" i="19"/>
  <c r="H144" i="19"/>
  <c r="J138" i="65"/>
  <c r="G139" i="82"/>
  <c r="D140" i="82"/>
  <c r="E140" i="82"/>
  <c r="G139" i="68"/>
  <c r="D140" i="68"/>
  <c r="E140" i="68"/>
  <c r="D141" i="61"/>
  <c r="E141" i="61" s="1"/>
  <c r="G140" i="61"/>
  <c r="E65" i="18"/>
  <c r="F65" i="18" s="1"/>
  <c r="D142" i="54"/>
  <c r="E142" i="54" s="1"/>
  <c r="G141" i="54"/>
  <c r="J142" i="74"/>
  <c r="B56" i="96"/>
  <c r="F56" i="96"/>
  <c r="H56" i="96" s="1"/>
  <c r="G138" i="77"/>
  <c r="D139" i="77"/>
  <c r="E139" i="77"/>
  <c r="D137" i="89"/>
  <c r="G136" i="89"/>
  <c r="E137" i="89"/>
  <c r="J146" i="20"/>
  <c r="J146" i="28"/>
  <c r="B67" i="30"/>
  <c r="F67" i="30"/>
  <c r="G67" i="30" s="1"/>
  <c r="J137" i="77"/>
  <c r="B139" i="13"/>
  <c r="F139" i="13"/>
  <c r="D137" i="90"/>
  <c r="G136" i="90"/>
  <c r="E137" i="90"/>
  <c r="G141" i="53"/>
  <c r="D142" i="53"/>
  <c r="E142" i="53" s="1"/>
  <c r="G143" i="55"/>
  <c r="D144" i="55"/>
  <c r="E144" i="55" s="1"/>
  <c r="B145" i="19"/>
  <c r="F145" i="19"/>
  <c r="J144" i="71"/>
  <c r="J140" i="54"/>
  <c r="B56" i="100"/>
  <c r="F56" i="100"/>
  <c r="H56" i="100" s="1"/>
  <c r="D140" i="65"/>
  <c r="G139" i="65"/>
  <c r="E140" i="65"/>
  <c r="J143" i="3"/>
  <c r="G143" i="41"/>
  <c r="D144" i="41"/>
  <c r="E144" i="41" s="1"/>
  <c r="D141" i="64"/>
  <c r="E141" i="64" s="1"/>
  <c r="G140" i="64"/>
  <c r="G144" i="3"/>
  <c r="D145" i="3"/>
  <c r="E145" i="3" s="1"/>
  <c r="G140" i="59"/>
  <c r="D141" i="59"/>
  <c r="E141" i="59" s="1"/>
  <c r="H56" i="25"/>
  <c r="I56" i="25" s="1"/>
  <c r="F57" i="90"/>
  <c r="G57" i="90" s="1"/>
  <c r="B57" i="90"/>
  <c r="I139" i="66"/>
  <c r="H139" i="66"/>
  <c r="D139" i="76"/>
  <c r="G138" i="76"/>
  <c r="E139" i="76"/>
  <c r="D144" i="73"/>
  <c r="G143" i="73"/>
  <c r="E144" i="73"/>
  <c r="G136" i="98"/>
  <c r="D137" i="98"/>
  <c r="E137" i="98"/>
  <c r="D147" i="27"/>
  <c r="E147" i="27" s="1"/>
  <c r="G146" i="27"/>
  <c r="B60" i="13"/>
  <c r="G142" i="45"/>
  <c r="D143" i="45"/>
  <c r="E143" i="45" s="1"/>
  <c r="G136" i="96"/>
  <c r="D137" i="96"/>
  <c r="E137" i="96"/>
  <c r="D138" i="80"/>
  <c r="G137" i="80"/>
  <c r="E138" i="80"/>
  <c r="B65" i="22"/>
  <c r="F65" i="22"/>
  <c r="H65" i="22" s="1"/>
  <c r="D147" i="69"/>
  <c r="G146" i="69"/>
  <c r="E147" i="69"/>
  <c r="B66" i="32"/>
  <c r="F66" i="32"/>
  <c r="G66" i="32" s="1"/>
  <c r="D145" i="22"/>
  <c r="G144" i="22"/>
  <c r="J139" i="64"/>
  <c r="F140" i="66"/>
  <c r="B140" i="66"/>
  <c r="J142" i="55"/>
  <c r="F141" i="63"/>
  <c r="B141" i="63"/>
  <c r="I66" i="30"/>
  <c r="D137" i="88"/>
  <c r="G136" i="88"/>
  <c r="E137" i="88"/>
  <c r="G144" i="21"/>
  <c r="D145" i="21"/>
  <c r="E145" i="21" s="1"/>
  <c r="F65" i="21"/>
  <c r="H65" i="21" s="1"/>
  <c r="B65" i="21"/>
  <c r="F59" i="78"/>
  <c r="G59" i="78" s="1"/>
  <c r="B59" i="78"/>
  <c r="F64" i="39"/>
  <c r="G64" i="39" s="1"/>
  <c r="B64" i="39"/>
  <c r="E60" i="13"/>
  <c r="F60" i="13" s="1"/>
  <c r="F57" i="87"/>
  <c r="G57" i="87" s="1"/>
  <c r="B57" i="87"/>
  <c r="J137" i="76"/>
  <c r="D138" i="99"/>
  <c r="G137" i="99"/>
  <c r="E138" i="99"/>
  <c r="F62" i="54"/>
  <c r="H62" i="54" s="1"/>
  <c r="B62" i="54"/>
  <c r="G144" i="18"/>
  <c r="D145" i="18"/>
  <c r="E145" i="18" s="1"/>
  <c r="J145" i="30"/>
  <c r="F57" i="89"/>
  <c r="H57" i="89" s="1"/>
  <c r="B57" i="89"/>
  <c r="G141" i="57"/>
  <c r="D142" i="57"/>
  <c r="E142" i="57" s="1"/>
  <c r="G141" i="56"/>
  <c r="D142" i="56"/>
  <c r="E142" i="56" s="1"/>
  <c r="F61" i="62"/>
  <c r="H61" i="62" s="1"/>
  <c r="B61" i="62"/>
  <c r="D138" i="83"/>
  <c r="G137" i="83"/>
  <c r="E138" i="83"/>
  <c r="D142" i="46"/>
  <c r="E142" i="46" s="1"/>
  <c r="G141" i="46"/>
  <c r="F58" i="88"/>
  <c r="G58" i="88" s="1"/>
  <c r="B58" i="88"/>
  <c r="G145" i="24"/>
  <c r="D146" i="24"/>
  <c r="E146" i="24" s="1"/>
  <c r="B59" i="75"/>
  <c r="F59" i="75"/>
  <c r="H59" i="75" s="1"/>
  <c r="G143" i="74"/>
  <c r="D144" i="74"/>
  <c r="E144" i="74"/>
  <c r="D57" i="25"/>
  <c r="E57" i="25" s="1"/>
  <c r="D137" i="86"/>
  <c r="G136" i="86"/>
  <c r="E137" i="86"/>
  <c r="H141" i="67"/>
  <c r="I141" i="67"/>
  <c r="D137" i="84"/>
  <c r="G136" i="84"/>
  <c r="E137" i="84"/>
  <c r="G143" i="39"/>
  <c r="D144" i="39"/>
  <c r="E144" i="39" s="1"/>
  <c r="G137" i="81"/>
  <c r="D138" i="81"/>
  <c r="E138" i="81"/>
  <c r="J144" i="24"/>
  <c r="G138" i="79"/>
  <c r="D139" i="79"/>
  <c r="E139" i="79"/>
  <c r="D141" i="75"/>
  <c r="E141" i="75" s="1"/>
  <c r="G140" i="75"/>
  <c r="H140" i="63"/>
  <c r="I140" i="63"/>
  <c r="B145" i="34"/>
  <c r="F145" i="34"/>
  <c r="J142" i="41"/>
  <c r="B67" i="29"/>
  <c r="F67" i="29"/>
  <c r="G67" i="29" s="1"/>
  <c r="H146" i="23"/>
  <c r="I146" i="23"/>
  <c r="D146" i="32"/>
  <c r="E146" i="32" s="1"/>
  <c r="G145" i="32"/>
  <c r="H139" i="78"/>
  <c r="I139" i="78"/>
  <c r="G136" i="91"/>
  <c r="D137" i="91"/>
  <c r="E137" i="91"/>
  <c r="G141" i="58"/>
  <c r="D142" i="58"/>
  <c r="E142" i="58" s="1"/>
  <c r="F142" i="67"/>
  <c r="B142" i="67"/>
  <c r="H148" i="29"/>
  <c r="I148" i="29"/>
  <c r="D138" i="100"/>
  <c r="E138" i="100"/>
  <c r="G137" i="100"/>
  <c r="I144" i="34"/>
  <c r="H144" i="34"/>
  <c r="F147" i="23"/>
  <c r="B147" i="23"/>
  <c r="F140" i="78"/>
  <c r="B140" i="78"/>
  <c r="D137" i="92"/>
  <c r="G136" i="92"/>
  <c r="E137" i="92"/>
  <c r="D142" i="72"/>
  <c r="G141" i="72"/>
  <c r="E142" i="72"/>
  <c r="B149" i="29"/>
  <c r="F149" i="29"/>
  <c r="F67" i="19"/>
  <c r="G67" i="19" s="1"/>
  <c r="B67" i="19"/>
  <c r="I65" i="44" l="1"/>
  <c r="D57" i="101"/>
  <c r="E57" i="101" s="1"/>
  <c r="G56" i="101"/>
  <c r="H56" i="101"/>
  <c r="I56" i="101" s="1"/>
  <c r="I64" i="74"/>
  <c r="D138" i="101"/>
  <c r="G137" i="101"/>
  <c r="E138" i="101"/>
  <c r="I62" i="53"/>
  <c r="G69" i="71"/>
  <c r="I60" i="63"/>
  <c r="J144" i="19"/>
  <c r="I57" i="91"/>
  <c r="J139" i="78"/>
  <c r="G65" i="73"/>
  <c r="D66" i="73"/>
  <c r="H65" i="73"/>
  <c r="I60" i="60"/>
  <c r="I61" i="61"/>
  <c r="D63" i="59"/>
  <c r="G62" i="59"/>
  <c r="H62" i="57"/>
  <c r="E63" i="53"/>
  <c r="F63" i="53" s="1"/>
  <c r="G67" i="34"/>
  <c r="D68" i="34"/>
  <c r="H67" i="34"/>
  <c r="G65" i="21"/>
  <c r="I65" i="21" s="1"/>
  <c r="E139" i="25"/>
  <c r="F139" i="25" s="1"/>
  <c r="B139" i="25"/>
  <c r="I57" i="83"/>
  <c r="J142" i="43"/>
  <c r="H62" i="56"/>
  <c r="G56" i="98"/>
  <c r="I56" i="98" s="1"/>
  <c r="H137" i="95"/>
  <c r="I137" i="95"/>
  <c r="H66" i="20"/>
  <c r="G66" i="20"/>
  <c r="D67" i="20"/>
  <c r="G60" i="33"/>
  <c r="H60" i="33"/>
  <c r="I60" i="33" s="1"/>
  <c r="D61" i="33"/>
  <c r="I138" i="25"/>
  <c r="H138" i="25"/>
  <c r="G62" i="56"/>
  <c r="I62" i="56" s="1"/>
  <c r="B138" i="95"/>
  <c r="F138" i="95"/>
  <c r="I136" i="87"/>
  <c r="H136" i="87"/>
  <c r="H57" i="90"/>
  <c r="H62" i="59"/>
  <c r="I62" i="59" s="1"/>
  <c r="F137" i="87"/>
  <c r="B137" i="87"/>
  <c r="D67" i="24"/>
  <c r="E67" i="24" s="1"/>
  <c r="F67" i="24" s="1"/>
  <c r="H66" i="24"/>
  <c r="G66" i="24"/>
  <c r="D65" i="41"/>
  <c r="E65" i="41" s="1"/>
  <c r="F65" i="41" s="1"/>
  <c r="H64" i="41"/>
  <c r="G64" i="41"/>
  <c r="D70" i="28"/>
  <c r="E70" i="28" s="1"/>
  <c r="H67" i="29"/>
  <c r="D59" i="81"/>
  <c r="E59" i="81" s="1"/>
  <c r="G56" i="97"/>
  <c r="D57" i="97"/>
  <c r="E57" i="97" s="1"/>
  <c r="D70" i="27"/>
  <c r="E70" i="27" s="1"/>
  <c r="F70" i="27" s="1"/>
  <c r="B56" i="95"/>
  <c r="F56" i="95"/>
  <c r="G56" i="95" s="1"/>
  <c r="B60" i="66"/>
  <c r="G138" i="33"/>
  <c r="D139" i="33"/>
  <c r="B62" i="58"/>
  <c r="E60" i="65"/>
  <c r="F60" i="65" s="1"/>
  <c r="B60" i="65"/>
  <c r="B60" i="68"/>
  <c r="E63" i="45"/>
  <c r="F63" i="45" s="1"/>
  <c r="B63" i="45"/>
  <c r="E138" i="26"/>
  <c r="F138" i="26" s="1"/>
  <c r="B138" i="26"/>
  <c r="B65" i="74"/>
  <c r="I69" i="70"/>
  <c r="B56" i="99"/>
  <c r="F56" i="99"/>
  <c r="H56" i="99" s="1"/>
  <c r="D144" i="43"/>
  <c r="G143" i="43"/>
  <c r="B59" i="79"/>
  <c r="F59" i="79"/>
  <c r="D60" i="79" s="1"/>
  <c r="B144" i="42"/>
  <c r="F144" i="42"/>
  <c r="H143" i="44"/>
  <c r="I143" i="44"/>
  <c r="F58" i="82"/>
  <c r="B58" i="82"/>
  <c r="H58" i="85"/>
  <c r="D59" i="85"/>
  <c r="E59" i="85" s="1"/>
  <c r="D64" i="72"/>
  <c r="E64" i="72" s="1"/>
  <c r="E62" i="46"/>
  <c r="F62" i="46" s="1"/>
  <c r="B62" i="46"/>
  <c r="H69" i="27"/>
  <c r="B58" i="92"/>
  <c r="F58" i="92"/>
  <c r="G58" i="92" s="1"/>
  <c r="I62" i="45"/>
  <c r="G62" i="57"/>
  <c r="I62" i="57" s="1"/>
  <c r="B58" i="84"/>
  <c r="F58" i="84"/>
  <c r="H58" i="84" s="1"/>
  <c r="G58" i="81"/>
  <c r="J137" i="33"/>
  <c r="H59" i="76"/>
  <c r="I59" i="76" s="1"/>
  <c r="D60" i="76"/>
  <c r="G67" i="23"/>
  <c r="I67" i="23" s="1"/>
  <c r="D68" i="23"/>
  <c r="E68" i="23" s="1"/>
  <c r="H143" i="42"/>
  <c r="I143" i="42"/>
  <c r="B58" i="83"/>
  <c r="F58" i="83"/>
  <c r="G58" i="83" s="1"/>
  <c r="E63" i="56"/>
  <c r="F63" i="56" s="1"/>
  <c r="G63" i="56" s="1"/>
  <c r="B63" i="56"/>
  <c r="B63" i="72"/>
  <c r="H63" i="72"/>
  <c r="G63" i="72"/>
  <c r="G69" i="27"/>
  <c r="F60" i="67"/>
  <c r="B60" i="67"/>
  <c r="D57" i="98"/>
  <c r="E57" i="98" s="1"/>
  <c r="I65" i="42"/>
  <c r="E61" i="60"/>
  <c r="F61" i="60" s="1"/>
  <c r="G61" i="60" s="1"/>
  <c r="B61" i="60"/>
  <c r="I66" i="69"/>
  <c r="G59" i="75"/>
  <c r="I59" i="75" s="1"/>
  <c r="H69" i="71"/>
  <c r="I69" i="71" s="1"/>
  <c r="E63" i="57"/>
  <c r="F63" i="57" s="1"/>
  <c r="B63" i="57"/>
  <c r="H58" i="81"/>
  <c r="H56" i="97"/>
  <c r="E60" i="66"/>
  <c r="F60" i="66" s="1"/>
  <c r="D61" i="66" s="1"/>
  <c r="E144" i="44"/>
  <c r="F144" i="44" s="1"/>
  <c r="E138" i="97"/>
  <c r="D138" i="97"/>
  <c r="G137" i="97"/>
  <c r="E66" i="44"/>
  <c r="F66" i="44" s="1"/>
  <c r="B66" i="44"/>
  <c r="H59" i="77"/>
  <c r="I59" i="77" s="1"/>
  <c r="D60" i="77"/>
  <c r="I58" i="85"/>
  <c r="E61" i="63"/>
  <c r="F61" i="63" s="1"/>
  <c r="B61" i="63"/>
  <c r="E62" i="58"/>
  <c r="F62" i="58" s="1"/>
  <c r="D63" i="58" s="1"/>
  <c r="I59" i="65"/>
  <c r="E60" i="68"/>
  <c r="F60" i="68" s="1"/>
  <c r="H60" i="68" s="1"/>
  <c r="B69" i="28"/>
  <c r="H69" i="28"/>
  <c r="G69" i="28"/>
  <c r="B66" i="42"/>
  <c r="F66" i="42"/>
  <c r="I137" i="26"/>
  <c r="H137" i="26"/>
  <c r="E65" i="74"/>
  <c r="F65" i="74" s="1"/>
  <c r="E67" i="69"/>
  <c r="F67" i="69" s="1"/>
  <c r="B67" i="69"/>
  <c r="D66" i="17"/>
  <c r="E66" i="17" s="1"/>
  <c r="F66" i="17" s="1"/>
  <c r="H65" i="17"/>
  <c r="G65" i="17"/>
  <c r="D63" i="61"/>
  <c r="G62" i="54"/>
  <c r="I62" i="54" s="1"/>
  <c r="H59" i="78"/>
  <c r="I59" i="78" s="1"/>
  <c r="D59" i="80"/>
  <c r="E59" i="80" s="1"/>
  <c r="B62" i="64"/>
  <c r="B70" i="70"/>
  <c r="I57" i="90"/>
  <c r="G58" i="86"/>
  <c r="D59" i="86"/>
  <c r="E59" i="86" s="1"/>
  <c r="D71" i="31"/>
  <c r="E71" i="31" s="1"/>
  <c r="F71" i="31" s="1"/>
  <c r="B58" i="91"/>
  <c r="F58" i="91"/>
  <c r="H58" i="91" s="1"/>
  <c r="B62" i="26"/>
  <c r="I68" i="3"/>
  <c r="E70" i="71"/>
  <c r="F70" i="71" s="1"/>
  <c r="D71" i="71" s="1"/>
  <c r="B70" i="71"/>
  <c r="H145" i="31"/>
  <c r="I145" i="31"/>
  <c r="B70" i="31"/>
  <c r="G70" i="31"/>
  <c r="H70" i="31"/>
  <c r="F63" i="55"/>
  <c r="H63" i="55" s="1"/>
  <c r="B63" i="55"/>
  <c r="G58" i="80"/>
  <c r="I58" i="80" s="1"/>
  <c r="I61" i="64"/>
  <c r="E62" i="26"/>
  <c r="F62" i="26" s="1"/>
  <c r="B69" i="3"/>
  <c r="F65" i="43"/>
  <c r="H65" i="43" s="1"/>
  <c r="B65" i="43"/>
  <c r="B62" i="61"/>
  <c r="G62" i="61"/>
  <c r="H62" i="61"/>
  <c r="H66" i="32"/>
  <c r="H58" i="86"/>
  <c r="E146" i="31"/>
  <c r="F146" i="31" s="1"/>
  <c r="E63" i="59"/>
  <c r="F63" i="59" s="1"/>
  <c r="D64" i="59" s="1"/>
  <c r="B63" i="59"/>
  <c r="E62" i="64"/>
  <c r="F62" i="64" s="1"/>
  <c r="E69" i="3"/>
  <c r="F69" i="3" s="1"/>
  <c r="E70" i="70"/>
  <c r="F70" i="70" s="1"/>
  <c r="H70" i="70" s="1"/>
  <c r="I64" i="43"/>
  <c r="I148" i="17"/>
  <c r="H148" i="17"/>
  <c r="B142" i="60"/>
  <c r="F142" i="60"/>
  <c r="H149" i="70"/>
  <c r="I149" i="70"/>
  <c r="J140" i="63"/>
  <c r="F149" i="17"/>
  <c r="B149" i="17"/>
  <c r="I141" i="60"/>
  <c r="H141" i="60"/>
  <c r="E150" i="70"/>
  <c r="F150" i="70" s="1"/>
  <c r="B150" i="70"/>
  <c r="D61" i="13"/>
  <c r="E61" i="13" s="1"/>
  <c r="G60" i="13"/>
  <c r="H60" i="13"/>
  <c r="D66" i="18"/>
  <c r="E66" i="18" s="1"/>
  <c r="H65" i="18"/>
  <c r="G65" i="18"/>
  <c r="H141" i="72"/>
  <c r="I141" i="72"/>
  <c r="D59" i="88"/>
  <c r="E59" i="88" s="1"/>
  <c r="D62" i="62"/>
  <c r="E62" i="62" s="1"/>
  <c r="B145" i="22"/>
  <c r="F140" i="65"/>
  <c r="B140" i="65"/>
  <c r="F140" i="85"/>
  <c r="B140" i="85"/>
  <c r="H67" i="19"/>
  <c r="I67" i="19" s="1"/>
  <c r="G149" i="29"/>
  <c r="D150" i="29"/>
  <c r="G140" i="78"/>
  <c r="D141" i="78"/>
  <c r="E141" i="78" s="1"/>
  <c r="H145" i="32"/>
  <c r="I145" i="32"/>
  <c r="D68" i="29"/>
  <c r="E68" i="29" s="1"/>
  <c r="F139" i="79"/>
  <c r="B139" i="79"/>
  <c r="I136" i="86"/>
  <c r="H136" i="86"/>
  <c r="F144" i="74"/>
  <c r="B144" i="74"/>
  <c r="D60" i="78"/>
  <c r="D66" i="21"/>
  <c r="E66" i="21" s="1"/>
  <c r="D66" i="22"/>
  <c r="B137" i="96"/>
  <c r="F137" i="96"/>
  <c r="I136" i="98"/>
  <c r="H136" i="98"/>
  <c r="F145" i="3"/>
  <c r="B145" i="3"/>
  <c r="D57" i="100"/>
  <c r="E57" i="100" s="1"/>
  <c r="B141" i="61"/>
  <c r="F141" i="61"/>
  <c r="B143" i="62"/>
  <c r="F143" i="62"/>
  <c r="H137" i="100"/>
  <c r="I137" i="100"/>
  <c r="G141" i="63"/>
  <c r="D142" i="63"/>
  <c r="F137" i="98"/>
  <c r="B137" i="98"/>
  <c r="B137" i="89"/>
  <c r="F137" i="89"/>
  <c r="H140" i="61"/>
  <c r="I140" i="61"/>
  <c r="H136" i="92"/>
  <c r="I136" i="92"/>
  <c r="F138" i="100"/>
  <c r="B138" i="100"/>
  <c r="D143" i="67"/>
  <c r="E143" i="67" s="1"/>
  <c r="G142" i="67"/>
  <c r="F146" i="32"/>
  <c r="B146" i="32"/>
  <c r="H140" i="75"/>
  <c r="I140" i="75"/>
  <c r="J140" i="75" s="1"/>
  <c r="I138" i="79"/>
  <c r="H138" i="79"/>
  <c r="B138" i="81"/>
  <c r="F138" i="81"/>
  <c r="J141" i="67"/>
  <c r="B137" i="86"/>
  <c r="F137" i="86"/>
  <c r="I143" i="74"/>
  <c r="H143" i="74"/>
  <c r="B142" i="56"/>
  <c r="F142" i="56"/>
  <c r="H137" i="99"/>
  <c r="I137" i="99"/>
  <c r="H146" i="69"/>
  <c r="I146" i="69"/>
  <c r="G65" i="22"/>
  <c r="I65" i="22" s="1"/>
  <c r="H136" i="96"/>
  <c r="I136" i="96"/>
  <c r="H144" i="3"/>
  <c r="I144" i="3"/>
  <c r="F139" i="77"/>
  <c r="B139" i="77"/>
  <c r="I146" i="30"/>
  <c r="H146" i="30"/>
  <c r="H142" i="62"/>
  <c r="I142" i="62"/>
  <c r="F148" i="20"/>
  <c r="B148" i="20"/>
  <c r="F142" i="46"/>
  <c r="B142" i="46"/>
  <c r="D58" i="89"/>
  <c r="E58" i="89" s="1"/>
  <c r="I66" i="32"/>
  <c r="B137" i="92"/>
  <c r="F137" i="92"/>
  <c r="F137" i="91"/>
  <c r="B137" i="91"/>
  <c r="J146" i="23"/>
  <c r="F141" i="75"/>
  <c r="B141" i="75"/>
  <c r="H137" i="81"/>
  <c r="I137" i="81"/>
  <c r="F144" i="39"/>
  <c r="B144" i="39"/>
  <c r="F57" i="25"/>
  <c r="H57" i="25" s="1"/>
  <c r="B57" i="25"/>
  <c r="F146" i="24"/>
  <c r="B146" i="24"/>
  <c r="I137" i="83"/>
  <c r="H137" i="83"/>
  <c r="I141" i="56"/>
  <c r="H141" i="56"/>
  <c r="F142" i="57"/>
  <c r="B142" i="57"/>
  <c r="F145" i="18"/>
  <c r="B145" i="18"/>
  <c r="B138" i="99"/>
  <c r="F138" i="99"/>
  <c r="F145" i="21"/>
  <c r="B145" i="21"/>
  <c r="B147" i="69"/>
  <c r="F147" i="69"/>
  <c r="H143" i="73"/>
  <c r="I143" i="73"/>
  <c r="J139" i="66"/>
  <c r="B144" i="41"/>
  <c r="F144" i="41"/>
  <c r="G56" i="100"/>
  <c r="I56" i="100" s="1"/>
  <c r="G145" i="19"/>
  <c r="D146" i="19"/>
  <c r="F142" i="53"/>
  <c r="B142" i="53"/>
  <c r="D140" i="13"/>
  <c r="E140" i="13" s="1"/>
  <c r="G139" i="13"/>
  <c r="I138" i="77"/>
  <c r="H138" i="77"/>
  <c r="B140" i="68"/>
  <c r="F140" i="68"/>
  <c r="B147" i="30"/>
  <c r="F147" i="30"/>
  <c r="H147" i="20"/>
  <c r="I147" i="20"/>
  <c r="D68" i="19"/>
  <c r="H145" i="24"/>
  <c r="I145" i="24"/>
  <c r="F138" i="83"/>
  <c r="B138" i="83"/>
  <c r="H141" i="57"/>
  <c r="I141" i="57"/>
  <c r="H144" i="18"/>
  <c r="I144" i="18"/>
  <c r="D65" i="39"/>
  <c r="E65" i="39" s="1"/>
  <c r="H144" i="21"/>
  <c r="I144" i="21"/>
  <c r="G140" i="66"/>
  <c r="D141" i="66"/>
  <c r="E141" i="66"/>
  <c r="B143" i="45"/>
  <c r="F143" i="45"/>
  <c r="F144" i="73"/>
  <c r="B144" i="73"/>
  <c r="H140" i="64"/>
  <c r="I140" i="64"/>
  <c r="H143" i="41"/>
  <c r="I143" i="41"/>
  <c r="H141" i="53"/>
  <c r="I141" i="53"/>
  <c r="G56" i="96"/>
  <c r="I56" i="96" s="1"/>
  <c r="H141" i="54"/>
  <c r="I141" i="54"/>
  <c r="H139" i="68"/>
  <c r="I139" i="68"/>
  <c r="F146" i="71"/>
  <c r="B146" i="71"/>
  <c r="H136" i="91"/>
  <c r="I136" i="91"/>
  <c r="H143" i="39"/>
  <c r="I143" i="39"/>
  <c r="J143" i="39" s="1"/>
  <c r="J144" i="34"/>
  <c r="G145" i="34"/>
  <c r="D146" i="34"/>
  <c r="E146" i="34" s="1"/>
  <c r="G61" i="62"/>
  <c r="I61" i="62" s="1"/>
  <c r="H64" i="39"/>
  <c r="I64" i="39" s="1"/>
  <c r="I142" i="45"/>
  <c r="H142" i="45"/>
  <c r="H146" i="27"/>
  <c r="I146" i="27"/>
  <c r="B141" i="64"/>
  <c r="F141" i="64"/>
  <c r="B142" i="54"/>
  <c r="F142" i="54"/>
  <c r="H145" i="71"/>
  <c r="I145" i="71"/>
  <c r="F142" i="58"/>
  <c r="B142" i="58"/>
  <c r="I136" i="84"/>
  <c r="H136" i="84"/>
  <c r="D58" i="87"/>
  <c r="E58" i="87" s="1"/>
  <c r="H136" i="88"/>
  <c r="I136" i="88"/>
  <c r="E145" i="22"/>
  <c r="F145" i="22" s="1"/>
  <c r="D67" i="32"/>
  <c r="E67" i="32" s="1"/>
  <c r="H137" i="80"/>
  <c r="I137" i="80"/>
  <c r="F147" i="27"/>
  <c r="B147" i="27"/>
  <c r="H138" i="76"/>
  <c r="I138" i="76"/>
  <c r="B141" i="59"/>
  <c r="F141" i="59"/>
  <c r="F144" i="55"/>
  <c r="B144" i="55"/>
  <c r="H136" i="90"/>
  <c r="I136" i="90"/>
  <c r="D68" i="30"/>
  <c r="E68" i="30" s="1"/>
  <c r="D57" i="96"/>
  <c r="E57" i="96" s="1"/>
  <c r="B140" i="82"/>
  <c r="F140" i="82"/>
  <c r="H139" i="85"/>
  <c r="I139" i="85"/>
  <c r="F148" i="28"/>
  <c r="B148" i="28"/>
  <c r="B142" i="72"/>
  <c r="F142" i="72"/>
  <c r="D148" i="23"/>
  <c r="E148" i="23" s="1"/>
  <c r="G147" i="23"/>
  <c r="J148" i="29"/>
  <c r="H141" i="58"/>
  <c r="I141" i="58"/>
  <c r="I67" i="29"/>
  <c r="F137" i="84"/>
  <c r="B137" i="84"/>
  <c r="D60" i="75"/>
  <c r="E60" i="75" s="1"/>
  <c r="H58" i="88"/>
  <c r="I58" i="88" s="1"/>
  <c r="I141" i="46"/>
  <c r="H141" i="46"/>
  <c r="G57" i="89"/>
  <c r="I57" i="89" s="1"/>
  <c r="D63" i="54"/>
  <c r="E63" i="54" s="1"/>
  <c r="H57" i="87"/>
  <c r="I57" i="87" s="1"/>
  <c r="F137" i="88"/>
  <c r="B137" i="88"/>
  <c r="I144" i="22"/>
  <c r="H144" i="22"/>
  <c r="B138" i="80"/>
  <c r="F138" i="80"/>
  <c r="F139" i="76"/>
  <c r="B139" i="76"/>
  <c r="D58" i="90"/>
  <c r="E58" i="90" s="1"/>
  <c r="H140" i="59"/>
  <c r="I140" i="59"/>
  <c r="H139" i="65"/>
  <c r="I139" i="65"/>
  <c r="I143" i="55"/>
  <c r="H143" i="55"/>
  <c r="B137" i="90"/>
  <c r="F137" i="90"/>
  <c r="H67" i="30"/>
  <c r="I67" i="30" s="1"/>
  <c r="I136" i="89"/>
  <c r="H136" i="89"/>
  <c r="H139" i="82"/>
  <c r="I139" i="82"/>
  <c r="H147" i="28"/>
  <c r="I147" i="28"/>
  <c r="J147" i="28" s="1"/>
  <c r="I66" i="20" l="1"/>
  <c r="I65" i="73"/>
  <c r="F57" i="101"/>
  <c r="B57" i="101"/>
  <c r="I137" i="101"/>
  <c r="H137" i="101"/>
  <c r="F138" i="101"/>
  <c r="B138" i="101"/>
  <c r="I64" i="41"/>
  <c r="I67" i="34"/>
  <c r="I56" i="97"/>
  <c r="I58" i="86"/>
  <c r="E66" i="73"/>
  <c r="F66" i="73" s="1"/>
  <c r="B66" i="73"/>
  <c r="J149" i="70"/>
  <c r="J146" i="69"/>
  <c r="H63" i="57"/>
  <c r="G63" i="57"/>
  <c r="H63" i="53"/>
  <c r="G63" i="53"/>
  <c r="D64" i="53"/>
  <c r="E68" i="34"/>
  <c r="F68" i="34" s="1"/>
  <c r="H68" i="34" s="1"/>
  <c r="B68" i="34"/>
  <c r="J146" i="27"/>
  <c r="D138" i="87"/>
  <c r="E138" i="87"/>
  <c r="G137" i="87"/>
  <c r="D140" i="25"/>
  <c r="G139" i="25"/>
  <c r="I65" i="18"/>
  <c r="J137" i="26"/>
  <c r="I58" i="81"/>
  <c r="I63" i="72"/>
  <c r="J143" i="44"/>
  <c r="D139" i="95"/>
  <c r="G138" i="95"/>
  <c r="E139" i="95"/>
  <c r="E61" i="33"/>
  <c r="F61" i="33" s="1"/>
  <c r="B61" i="33"/>
  <c r="J139" i="65"/>
  <c r="I65" i="17"/>
  <c r="J138" i="25"/>
  <c r="B67" i="20"/>
  <c r="E67" i="20"/>
  <c r="F67" i="20" s="1"/>
  <c r="D66" i="74"/>
  <c r="E66" i="74" s="1"/>
  <c r="F66" i="74" s="1"/>
  <c r="G65" i="74"/>
  <c r="H65" i="74"/>
  <c r="D61" i="65"/>
  <c r="H60" i="65"/>
  <c r="G60" i="65"/>
  <c r="D66" i="41"/>
  <c r="D62" i="63"/>
  <c r="H61" i="63"/>
  <c r="G61" i="63"/>
  <c r="G63" i="45"/>
  <c r="D64" i="45"/>
  <c r="H63" i="45"/>
  <c r="D63" i="46"/>
  <c r="H62" i="46"/>
  <c r="G62" i="46"/>
  <c r="D68" i="69"/>
  <c r="E68" i="69" s="1"/>
  <c r="H67" i="69"/>
  <c r="G67" i="69"/>
  <c r="G138" i="26"/>
  <c r="D139" i="26"/>
  <c r="G70" i="27"/>
  <c r="D71" i="27"/>
  <c r="B71" i="27" s="1"/>
  <c r="D68" i="24"/>
  <c r="E68" i="24" s="1"/>
  <c r="J146" i="30"/>
  <c r="G58" i="91"/>
  <c r="I58" i="91" s="1"/>
  <c r="H66" i="42"/>
  <c r="D67" i="42"/>
  <c r="I69" i="28"/>
  <c r="E63" i="58"/>
  <c r="F63" i="58" s="1"/>
  <c r="B63" i="58"/>
  <c r="B60" i="77"/>
  <c r="H61" i="60"/>
  <c r="I61" i="60" s="1"/>
  <c r="D62" i="60"/>
  <c r="B57" i="98"/>
  <c r="F57" i="98"/>
  <c r="G57" i="98" s="1"/>
  <c r="D61" i="67"/>
  <c r="E61" i="67" s="1"/>
  <c r="H58" i="92"/>
  <c r="D59" i="92"/>
  <c r="E59" i="92" s="1"/>
  <c r="D59" i="82"/>
  <c r="E59" i="82" s="1"/>
  <c r="B144" i="43"/>
  <c r="E139" i="33"/>
  <c r="F139" i="33" s="1"/>
  <c r="B139" i="33"/>
  <c r="E60" i="77"/>
  <c r="F60" i="77" s="1"/>
  <c r="G60" i="77" s="1"/>
  <c r="G144" i="44"/>
  <c r="D145" i="44"/>
  <c r="B145" i="44" s="1"/>
  <c r="G60" i="67"/>
  <c r="H63" i="56"/>
  <c r="I63" i="56" s="1"/>
  <c r="J143" i="42"/>
  <c r="B64" i="72"/>
  <c r="F64" i="72"/>
  <c r="G64" i="72" s="1"/>
  <c r="G58" i="82"/>
  <c r="H59" i="79"/>
  <c r="G56" i="99"/>
  <c r="I56" i="99" s="1"/>
  <c r="G62" i="58"/>
  <c r="I138" i="33"/>
  <c r="H138" i="33"/>
  <c r="H56" i="95"/>
  <c r="I56" i="95" s="1"/>
  <c r="I66" i="24"/>
  <c r="I62" i="61"/>
  <c r="J145" i="31"/>
  <c r="G66" i="42"/>
  <c r="D61" i="68"/>
  <c r="E61" i="68" s="1"/>
  <c r="F61" i="68" s="1"/>
  <c r="I137" i="97"/>
  <c r="H137" i="97"/>
  <c r="E61" i="66"/>
  <c r="F61" i="66" s="1"/>
  <c r="B61" i="66"/>
  <c r="D64" i="57"/>
  <c r="E64" i="57" s="1"/>
  <c r="H60" i="67"/>
  <c r="E60" i="76"/>
  <c r="F60" i="76" s="1"/>
  <c r="H60" i="76" s="1"/>
  <c r="B60" i="76"/>
  <c r="I69" i="27"/>
  <c r="F59" i="85"/>
  <c r="B59" i="85"/>
  <c r="H58" i="82"/>
  <c r="G59" i="79"/>
  <c r="H143" i="43"/>
  <c r="I143" i="43"/>
  <c r="G60" i="68"/>
  <c r="I60" i="68" s="1"/>
  <c r="H62" i="58"/>
  <c r="H60" i="66"/>
  <c r="B70" i="27"/>
  <c r="H70" i="27"/>
  <c r="F70" i="28"/>
  <c r="G70" i="28" s="1"/>
  <c r="B70" i="28"/>
  <c r="G66" i="44"/>
  <c r="H66" i="44"/>
  <c r="D67" i="44"/>
  <c r="F138" i="97"/>
  <c r="B138" i="97"/>
  <c r="D64" i="56"/>
  <c r="E64" i="56" s="1"/>
  <c r="F64" i="56" s="1"/>
  <c r="D65" i="56" s="1"/>
  <c r="H58" i="83"/>
  <c r="I58" i="83" s="1"/>
  <c r="D59" i="83"/>
  <c r="E59" i="83" s="1"/>
  <c r="B68" i="23"/>
  <c r="F68" i="23"/>
  <c r="G68" i="23" s="1"/>
  <c r="G58" i="84"/>
  <c r="I58" i="84" s="1"/>
  <c r="D59" i="84"/>
  <c r="E59" i="84" s="1"/>
  <c r="I58" i="92"/>
  <c r="D145" i="42"/>
  <c r="B145" i="42" s="1"/>
  <c r="G144" i="42"/>
  <c r="E60" i="79"/>
  <c r="F60" i="79" s="1"/>
  <c r="B60" i="79"/>
  <c r="E144" i="43"/>
  <c r="F144" i="43" s="1"/>
  <c r="D57" i="99"/>
  <c r="E57" i="99" s="1"/>
  <c r="G60" i="66"/>
  <c r="D57" i="95"/>
  <c r="E57" i="95"/>
  <c r="B57" i="97"/>
  <c r="F57" i="97"/>
  <c r="H57" i="97" s="1"/>
  <c r="F59" i="81"/>
  <c r="H59" i="81" s="1"/>
  <c r="B59" i="81"/>
  <c r="B65" i="41"/>
  <c r="H65" i="41"/>
  <c r="G65" i="41"/>
  <c r="G67" i="24"/>
  <c r="B67" i="24"/>
  <c r="H67" i="24"/>
  <c r="D70" i="3"/>
  <c r="H69" i="3"/>
  <c r="G69" i="3"/>
  <c r="H62" i="64"/>
  <c r="D63" i="64"/>
  <c r="E63" i="64" s="1"/>
  <c r="F63" i="64" s="1"/>
  <c r="G62" i="64"/>
  <c r="D63" i="26"/>
  <c r="E63" i="26" s="1"/>
  <c r="F63" i="26" s="1"/>
  <c r="H62" i="26"/>
  <c r="G62" i="26"/>
  <c r="D67" i="17"/>
  <c r="E64" i="59"/>
  <c r="F64" i="59" s="1"/>
  <c r="B64" i="59"/>
  <c r="E71" i="71"/>
  <c r="F71" i="71" s="1"/>
  <c r="B71" i="71"/>
  <c r="E59" i="91"/>
  <c r="D59" i="91"/>
  <c r="B71" i="31"/>
  <c r="G71" i="31"/>
  <c r="H71" i="31"/>
  <c r="G70" i="70"/>
  <c r="I70" i="70" s="1"/>
  <c r="B63" i="61"/>
  <c r="H63" i="59"/>
  <c r="G65" i="43"/>
  <c r="I65" i="43" s="1"/>
  <c r="D66" i="43"/>
  <c r="E66" i="43" s="1"/>
  <c r="B59" i="80"/>
  <c r="F59" i="80"/>
  <c r="G59" i="80" s="1"/>
  <c r="B66" i="17"/>
  <c r="G66" i="17"/>
  <c r="H66" i="17"/>
  <c r="J142" i="45"/>
  <c r="I70" i="31"/>
  <c r="G70" i="71"/>
  <c r="D71" i="70"/>
  <c r="E71" i="70" s="1"/>
  <c r="F71" i="70" s="1"/>
  <c r="D72" i="70" s="1"/>
  <c r="G63" i="59"/>
  <c r="D147" i="31"/>
  <c r="B147" i="31" s="1"/>
  <c r="G146" i="31"/>
  <c r="G63" i="55"/>
  <c r="I63" i="55" s="1"/>
  <c r="D64" i="55"/>
  <c r="E64" i="55" s="1"/>
  <c r="H70" i="71"/>
  <c r="D72" i="31"/>
  <c r="E72" i="31" s="1"/>
  <c r="E73" i="31" s="1"/>
  <c r="F59" i="86"/>
  <c r="G59" i="86" s="1"/>
  <c r="B59" i="86"/>
  <c r="E63" i="61"/>
  <c r="F63" i="61" s="1"/>
  <c r="G150" i="70"/>
  <c r="D151" i="70"/>
  <c r="E151" i="70" s="1"/>
  <c r="J145" i="32"/>
  <c r="J141" i="60"/>
  <c r="J141" i="58"/>
  <c r="G149" i="17"/>
  <c r="D150" i="17"/>
  <c r="J140" i="59"/>
  <c r="J148" i="17"/>
  <c r="J141" i="56"/>
  <c r="J139" i="68"/>
  <c r="J147" i="20"/>
  <c r="D143" i="60"/>
  <c r="E143" i="60" s="1"/>
  <c r="G142" i="60"/>
  <c r="G145" i="22"/>
  <c r="D146" i="22"/>
  <c r="E146" i="22" s="1"/>
  <c r="G141" i="64"/>
  <c r="D142" i="64"/>
  <c r="E142" i="64" s="1"/>
  <c r="D139" i="83"/>
  <c r="G138" i="83"/>
  <c r="E139" i="83"/>
  <c r="G145" i="21"/>
  <c r="D146" i="21"/>
  <c r="G141" i="75"/>
  <c r="D142" i="75"/>
  <c r="E142" i="75" s="1"/>
  <c r="E138" i="92"/>
  <c r="D138" i="92"/>
  <c r="G137" i="92"/>
  <c r="D138" i="86"/>
  <c r="G137" i="86"/>
  <c r="E138" i="86"/>
  <c r="D138" i="98"/>
  <c r="G137" i="98"/>
  <c r="E138" i="98"/>
  <c r="B150" i="29"/>
  <c r="F58" i="90"/>
  <c r="G58" i="90" s="1"/>
  <c r="B58" i="90"/>
  <c r="G138" i="80"/>
  <c r="D139" i="80"/>
  <c r="E139" i="80"/>
  <c r="D138" i="88"/>
  <c r="G137" i="88"/>
  <c r="E138" i="88"/>
  <c r="J141" i="46"/>
  <c r="I147" i="23"/>
  <c r="H147" i="23"/>
  <c r="G144" i="55"/>
  <c r="D145" i="55"/>
  <c r="E145" i="55" s="1"/>
  <c r="G146" i="71"/>
  <c r="D147" i="71"/>
  <c r="E147" i="71"/>
  <c r="J143" i="41"/>
  <c r="D144" i="45"/>
  <c r="E144" i="45" s="1"/>
  <c r="G143" i="45"/>
  <c r="J138" i="77"/>
  <c r="I145" i="19"/>
  <c r="H145" i="19"/>
  <c r="D58" i="25"/>
  <c r="E58" i="25" s="1"/>
  <c r="J144" i="3"/>
  <c r="G137" i="89"/>
  <c r="D138" i="89"/>
  <c r="E138" i="89"/>
  <c r="B142" i="63"/>
  <c r="E150" i="29"/>
  <c r="F150" i="29" s="1"/>
  <c r="G137" i="90"/>
  <c r="D138" i="90"/>
  <c r="E138" i="90"/>
  <c r="G137" i="84"/>
  <c r="D138" i="84"/>
  <c r="E138" i="84"/>
  <c r="J144" i="22"/>
  <c r="J143" i="55"/>
  <c r="G140" i="82"/>
  <c r="D141" i="82"/>
  <c r="E141" i="82" s="1"/>
  <c r="B146" i="19"/>
  <c r="G138" i="100"/>
  <c r="D139" i="100"/>
  <c r="E139" i="100"/>
  <c r="B66" i="22"/>
  <c r="F148" i="23"/>
  <c r="B148" i="23"/>
  <c r="F57" i="96"/>
  <c r="H57" i="96" s="1"/>
  <c r="B57" i="96"/>
  <c r="G141" i="59"/>
  <c r="D142" i="59"/>
  <c r="E142" i="59" s="1"/>
  <c r="B65" i="39"/>
  <c r="F65" i="39"/>
  <c r="H65" i="39" s="1"/>
  <c r="G147" i="30"/>
  <c r="D148" i="30"/>
  <c r="E148" i="30" s="1"/>
  <c r="G57" i="25"/>
  <c r="I57" i="25" s="1"/>
  <c r="D143" i="46"/>
  <c r="E143" i="46" s="1"/>
  <c r="G142" i="46"/>
  <c r="G139" i="77"/>
  <c r="D140" i="77"/>
  <c r="E140" i="77"/>
  <c r="H141" i="63"/>
  <c r="I141" i="63"/>
  <c r="H149" i="29"/>
  <c r="I149" i="29"/>
  <c r="F61" i="13"/>
  <c r="G61" i="13" s="1"/>
  <c r="B61" i="13"/>
  <c r="F58" i="87"/>
  <c r="H58" i="87" s="1"/>
  <c r="B58" i="87"/>
  <c r="G142" i="57"/>
  <c r="D143" i="57"/>
  <c r="G141" i="61"/>
  <c r="D142" i="61"/>
  <c r="E142" i="61" s="1"/>
  <c r="B60" i="78"/>
  <c r="B60" i="75"/>
  <c r="F60" i="75"/>
  <c r="G60" i="75" s="1"/>
  <c r="D149" i="28"/>
  <c r="E149" i="28" s="1"/>
  <c r="G148" i="28"/>
  <c r="D143" i="58"/>
  <c r="E143" i="58" s="1"/>
  <c r="G142" i="58"/>
  <c r="B146" i="34"/>
  <c r="F146" i="34"/>
  <c r="J140" i="64"/>
  <c r="J144" i="18"/>
  <c r="J145" i="24"/>
  <c r="H139" i="13"/>
  <c r="I139" i="13"/>
  <c r="D145" i="41"/>
  <c r="E145" i="41" s="1"/>
  <c r="G144" i="41"/>
  <c r="G147" i="69"/>
  <c r="D148" i="69"/>
  <c r="E148" i="69"/>
  <c r="G138" i="99"/>
  <c r="D139" i="99"/>
  <c r="E139" i="99"/>
  <c r="D138" i="91"/>
  <c r="G137" i="91"/>
  <c r="E138" i="91"/>
  <c r="D143" i="56"/>
  <c r="E143" i="56" s="1"/>
  <c r="G142" i="56"/>
  <c r="G146" i="32"/>
  <c r="D147" i="32"/>
  <c r="E147" i="32" s="1"/>
  <c r="E142" i="63"/>
  <c r="F142" i="63" s="1"/>
  <c r="F62" i="62"/>
  <c r="H62" i="62" s="1"/>
  <c r="B62" i="62"/>
  <c r="D140" i="76"/>
  <c r="G139" i="76"/>
  <c r="E140" i="76"/>
  <c r="B63" i="54"/>
  <c r="F63" i="54"/>
  <c r="H63" i="54" s="1"/>
  <c r="G142" i="72"/>
  <c r="D143" i="72"/>
  <c r="E143" i="72"/>
  <c r="J138" i="76"/>
  <c r="B67" i="32"/>
  <c r="F67" i="32"/>
  <c r="G67" i="32" s="1"/>
  <c r="J145" i="71"/>
  <c r="H145" i="34"/>
  <c r="I145" i="34"/>
  <c r="J141" i="54"/>
  <c r="F140" i="13"/>
  <c r="B140" i="13"/>
  <c r="D145" i="39"/>
  <c r="E145" i="39" s="1"/>
  <c r="G144" i="39"/>
  <c r="D149" i="20"/>
  <c r="E149" i="20" s="1"/>
  <c r="G148" i="20"/>
  <c r="G138" i="81"/>
  <c r="D139" i="81"/>
  <c r="E139" i="81"/>
  <c r="B57" i="100"/>
  <c r="F57" i="100"/>
  <c r="H57" i="100" s="1"/>
  <c r="F141" i="78"/>
  <c r="B141" i="78"/>
  <c r="B59" i="88"/>
  <c r="F59" i="88"/>
  <c r="H59" i="88" s="1"/>
  <c r="J141" i="72"/>
  <c r="F68" i="30"/>
  <c r="G68" i="30" s="1"/>
  <c r="B68" i="30"/>
  <c r="B141" i="66"/>
  <c r="F141" i="66"/>
  <c r="J141" i="57"/>
  <c r="J142" i="62"/>
  <c r="H142" i="67"/>
  <c r="I142" i="67"/>
  <c r="D144" i="62"/>
  <c r="E144" i="62" s="1"/>
  <c r="G143" i="62"/>
  <c r="D138" i="96"/>
  <c r="G137" i="96"/>
  <c r="E138" i="96"/>
  <c r="F66" i="21"/>
  <c r="H66" i="21" s="1"/>
  <c r="B66" i="21"/>
  <c r="G139" i="79"/>
  <c r="D140" i="79"/>
  <c r="E140" i="79"/>
  <c r="H140" i="78"/>
  <c r="I140" i="78"/>
  <c r="D141" i="85"/>
  <c r="G140" i="85"/>
  <c r="E141" i="85"/>
  <c r="D143" i="54"/>
  <c r="E143" i="54" s="1"/>
  <c r="G142" i="54"/>
  <c r="D145" i="73"/>
  <c r="G144" i="73"/>
  <c r="E145" i="73"/>
  <c r="I140" i="66"/>
  <c r="H140" i="66"/>
  <c r="B68" i="19"/>
  <c r="G140" i="68"/>
  <c r="D141" i="68"/>
  <c r="E141" i="68"/>
  <c r="D143" i="53"/>
  <c r="E143" i="53" s="1"/>
  <c r="G142" i="53"/>
  <c r="G145" i="18"/>
  <c r="D146" i="18"/>
  <c r="G146" i="24"/>
  <c r="D147" i="24"/>
  <c r="E147" i="24" s="1"/>
  <c r="F143" i="67"/>
  <c r="B143" i="67"/>
  <c r="D145" i="74"/>
  <c r="E145" i="74" s="1"/>
  <c r="G144" i="74"/>
  <c r="B66" i="18"/>
  <c r="F66" i="18"/>
  <c r="H66" i="18" s="1"/>
  <c r="G147" i="27"/>
  <c r="D148" i="27"/>
  <c r="E148" i="27" s="1"/>
  <c r="J141" i="53"/>
  <c r="J144" i="21"/>
  <c r="E68" i="19"/>
  <c r="F68" i="19" s="1"/>
  <c r="E146" i="19"/>
  <c r="F146" i="19" s="1"/>
  <c r="J143" i="73"/>
  <c r="F58" i="89"/>
  <c r="H58" i="89" s="1"/>
  <c r="B58" i="89"/>
  <c r="J143" i="74"/>
  <c r="J138" i="79"/>
  <c r="J140" i="61"/>
  <c r="D146" i="3"/>
  <c r="G145" i="3"/>
  <c r="E66" i="22"/>
  <c r="F66" i="22" s="1"/>
  <c r="E60" i="78"/>
  <c r="F60" i="78" s="1"/>
  <c r="F68" i="29"/>
  <c r="G68" i="29" s="1"/>
  <c r="B68" i="29"/>
  <c r="D141" i="65"/>
  <c r="E141" i="65" s="1"/>
  <c r="G140" i="65"/>
  <c r="I60" i="13"/>
  <c r="G68" i="34" l="1"/>
  <c r="D58" i="101"/>
  <c r="I60" i="67"/>
  <c r="H57" i="101"/>
  <c r="I57" i="101" s="1"/>
  <c r="I65" i="74"/>
  <c r="I63" i="57"/>
  <c r="G57" i="101"/>
  <c r="G138" i="101"/>
  <c r="E139" i="101"/>
  <c r="D139" i="101"/>
  <c r="I68" i="34"/>
  <c r="H64" i="72"/>
  <c r="I64" i="72" s="1"/>
  <c r="I70" i="27"/>
  <c r="E71" i="27"/>
  <c r="F71" i="27" s="1"/>
  <c r="J138" i="33"/>
  <c r="J142" i="67"/>
  <c r="H57" i="98"/>
  <c r="I57" i="98" s="1"/>
  <c r="G60" i="76"/>
  <c r="I60" i="76" s="1"/>
  <c r="D67" i="73"/>
  <c r="H66" i="73"/>
  <c r="G66" i="73"/>
  <c r="I60" i="65"/>
  <c r="B64" i="53"/>
  <c r="E64" i="53"/>
  <c r="F64" i="53" s="1"/>
  <c r="I63" i="53"/>
  <c r="I63" i="45"/>
  <c r="E145" i="42"/>
  <c r="F145" i="42" s="1"/>
  <c r="D146" i="42" s="1"/>
  <c r="B146" i="42" s="1"/>
  <c r="D69" i="34"/>
  <c r="E69" i="34" s="1"/>
  <c r="F69" i="34" s="1"/>
  <c r="H138" i="95"/>
  <c r="I138" i="95"/>
  <c r="H61" i="33"/>
  <c r="G61" i="33"/>
  <c r="D62" i="33"/>
  <c r="B139" i="95"/>
  <c r="F139" i="95"/>
  <c r="I137" i="87"/>
  <c r="H137" i="87"/>
  <c r="D72" i="27"/>
  <c r="G66" i="21"/>
  <c r="I62" i="26"/>
  <c r="I67" i="24"/>
  <c r="H68" i="23"/>
  <c r="I62" i="46"/>
  <c r="D68" i="20"/>
  <c r="H67" i="20"/>
  <c r="G67" i="20"/>
  <c r="E140" i="25"/>
  <c r="F140" i="25" s="1"/>
  <c r="B140" i="25"/>
  <c r="G58" i="89"/>
  <c r="I58" i="89" s="1"/>
  <c r="H67" i="32"/>
  <c r="I67" i="32" s="1"/>
  <c r="I61" i="63"/>
  <c r="H139" i="25"/>
  <c r="I139" i="25"/>
  <c r="F138" i="87"/>
  <c r="B138" i="87"/>
  <c r="G144" i="43"/>
  <c r="D145" i="43"/>
  <c r="E65" i="56"/>
  <c r="F65" i="56" s="1"/>
  <c r="B65" i="56"/>
  <c r="H61" i="66"/>
  <c r="D62" i="66"/>
  <c r="E62" i="66" s="1"/>
  <c r="G61" i="66"/>
  <c r="H60" i="79"/>
  <c r="D61" i="79"/>
  <c r="E61" i="79" s="1"/>
  <c r="G60" i="79"/>
  <c r="D62" i="68"/>
  <c r="E62" i="68" s="1"/>
  <c r="F62" i="68" s="1"/>
  <c r="G63" i="58"/>
  <c r="D64" i="58"/>
  <c r="H63" i="58"/>
  <c r="G57" i="100"/>
  <c r="G145" i="42"/>
  <c r="B59" i="84"/>
  <c r="F59" i="84"/>
  <c r="D60" i="84" s="1"/>
  <c r="D71" i="28"/>
  <c r="I62" i="58"/>
  <c r="I58" i="82"/>
  <c r="E145" i="44"/>
  <c r="F145" i="44" s="1"/>
  <c r="D140" i="33"/>
  <c r="E140" i="33" s="1"/>
  <c r="G139" i="33"/>
  <c r="B59" i="92"/>
  <c r="F59" i="92"/>
  <c r="G59" i="92" s="1"/>
  <c r="E62" i="60"/>
  <c r="F62" i="60" s="1"/>
  <c r="B62" i="60"/>
  <c r="H60" i="77"/>
  <c r="I60" i="77" s="1"/>
  <c r="B67" i="42"/>
  <c r="B63" i="46"/>
  <c r="B62" i="63"/>
  <c r="F57" i="99"/>
  <c r="G57" i="99" s="1"/>
  <c r="B57" i="99"/>
  <c r="I144" i="42"/>
  <c r="H144" i="42"/>
  <c r="I68" i="23"/>
  <c r="E139" i="97"/>
  <c r="G138" i="97"/>
  <c r="D139" i="97"/>
  <c r="D60" i="85"/>
  <c r="E60" i="85" s="1"/>
  <c r="F60" i="85" s="1"/>
  <c r="B64" i="57"/>
  <c r="F64" i="57"/>
  <c r="G64" i="57" s="1"/>
  <c r="B61" i="68"/>
  <c r="G61" i="68"/>
  <c r="H61" i="68"/>
  <c r="B59" i="82"/>
  <c r="F59" i="82"/>
  <c r="D60" i="82" s="1"/>
  <c r="I66" i="42"/>
  <c r="F68" i="24"/>
  <c r="G68" i="24" s="1"/>
  <c r="B68" i="24"/>
  <c r="E139" i="26"/>
  <c r="F139" i="26"/>
  <c r="B139" i="26"/>
  <c r="I67" i="69"/>
  <c r="B66" i="41"/>
  <c r="B61" i="65"/>
  <c r="H59" i="86"/>
  <c r="I59" i="86" s="1"/>
  <c r="I65" i="41"/>
  <c r="G59" i="81"/>
  <c r="I59" i="81" s="1"/>
  <c r="D60" i="81"/>
  <c r="E67" i="44"/>
  <c r="F67" i="44" s="1"/>
  <c r="G67" i="44" s="1"/>
  <c r="B67" i="44"/>
  <c r="H70" i="28"/>
  <c r="J143" i="43"/>
  <c r="G59" i="85"/>
  <c r="D61" i="76"/>
  <c r="E61" i="76" s="1"/>
  <c r="F61" i="76" s="1"/>
  <c r="D62" i="76" s="1"/>
  <c r="I144" i="44"/>
  <c r="H144" i="44"/>
  <c r="F61" i="67"/>
  <c r="H61" i="67" s="1"/>
  <c r="B61" i="67"/>
  <c r="D58" i="98"/>
  <c r="E58" i="98" s="1"/>
  <c r="I138" i="26"/>
  <c r="H138" i="26"/>
  <c r="E64" i="45"/>
  <c r="F64" i="45" s="1"/>
  <c r="B64" i="45"/>
  <c r="E66" i="41"/>
  <c r="F66" i="41" s="1"/>
  <c r="E61" i="65"/>
  <c r="F61" i="65" s="1"/>
  <c r="D67" i="74"/>
  <c r="E67" i="74" s="1"/>
  <c r="G57" i="97"/>
  <c r="I57" i="97" s="1"/>
  <c r="D58" i="97"/>
  <c r="E58" i="97" s="1"/>
  <c r="F57" i="95"/>
  <c r="G57" i="95" s="1"/>
  <c r="B57" i="95"/>
  <c r="D69" i="23"/>
  <c r="E69" i="23" s="1"/>
  <c r="F69" i="23" s="1"/>
  <c r="F59" i="83"/>
  <c r="H59" i="83" s="1"/>
  <c r="B59" i="83"/>
  <c r="B64" i="56"/>
  <c r="G64" i="56"/>
  <c r="H64" i="56"/>
  <c r="I66" i="44"/>
  <c r="I60" i="66"/>
  <c r="H59" i="85"/>
  <c r="I59" i="79"/>
  <c r="D65" i="72"/>
  <c r="E65" i="72" s="1"/>
  <c r="F65" i="72" s="1"/>
  <c r="D61" i="77"/>
  <c r="E61" i="77" s="1"/>
  <c r="E67" i="42"/>
  <c r="F67" i="42" s="1"/>
  <c r="F68" i="69"/>
  <c r="G68" i="69" s="1"/>
  <c r="B68" i="69"/>
  <c r="E63" i="46"/>
  <c r="F63" i="46" s="1"/>
  <c r="E62" i="63"/>
  <c r="F62" i="63" s="1"/>
  <c r="B66" i="74"/>
  <c r="G66" i="74"/>
  <c r="H66" i="74"/>
  <c r="D64" i="61"/>
  <c r="G63" i="61"/>
  <c r="H63" i="61"/>
  <c r="D65" i="59"/>
  <c r="E65" i="59" s="1"/>
  <c r="H64" i="59"/>
  <c r="G64" i="59"/>
  <c r="E72" i="70"/>
  <c r="E73" i="70" s="1"/>
  <c r="B72" i="70"/>
  <c r="D72" i="71"/>
  <c r="H71" i="71"/>
  <c r="G71" i="71"/>
  <c r="D64" i="64"/>
  <c r="E64" i="64" s="1"/>
  <c r="G66" i="18"/>
  <c r="I66" i="18" s="1"/>
  <c r="H61" i="13"/>
  <c r="I61" i="13" s="1"/>
  <c r="I146" i="31"/>
  <c r="H146" i="31"/>
  <c r="I63" i="59"/>
  <c r="F59" i="91"/>
  <c r="G59" i="91" s="1"/>
  <c r="B59" i="91"/>
  <c r="B72" i="31"/>
  <c r="F72" i="31"/>
  <c r="G72" i="31" s="1"/>
  <c r="G73" i="31" s="1"/>
  <c r="F64" i="55"/>
  <c r="B64" i="55"/>
  <c r="B71" i="70"/>
  <c r="G71" i="70"/>
  <c r="H71" i="70"/>
  <c r="B66" i="43"/>
  <c r="F66" i="43"/>
  <c r="H66" i="43" s="1"/>
  <c r="I71" i="31"/>
  <c r="I69" i="3"/>
  <c r="G59" i="88"/>
  <c r="I59" i="88" s="1"/>
  <c r="G63" i="54"/>
  <c r="I63" i="54" s="1"/>
  <c r="G62" i="62"/>
  <c r="I62" i="62" s="1"/>
  <c r="H60" i="75"/>
  <c r="I60" i="75" s="1"/>
  <c r="G65" i="39"/>
  <c r="I65" i="39" s="1"/>
  <c r="I70" i="71"/>
  <c r="B67" i="17"/>
  <c r="D64" i="26"/>
  <c r="E64" i="26" s="1"/>
  <c r="B63" i="64"/>
  <c r="G63" i="64"/>
  <c r="H63" i="64"/>
  <c r="E70" i="3"/>
  <c r="F70" i="3" s="1"/>
  <c r="H70" i="3" s="1"/>
  <c r="B70" i="3"/>
  <c r="I57" i="100"/>
  <c r="D60" i="86"/>
  <c r="E60" i="86" s="1"/>
  <c r="E147" i="31"/>
  <c r="F147" i="31" s="1"/>
  <c r="I66" i="17"/>
  <c r="H59" i="80"/>
  <c r="I59" i="80" s="1"/>
  <c r="D60" i="80"/>
  <c r="E67" i="17"/>
  <c r="F67" i="17" s="1"/>
  <c r="B63" i="26"/>
  <c r="G63" i="26"/>
  <c r="H63" i="26"/>
  <c r="I62" i="64"/>
  <c r="H142" i="60"/>
  <c r="I142" i="60"/>
  <c r="J142" i="60" s="1"/>
  <c r="F143" i="60"/>
  <c r="B143" i="60"/>
  <c r="E150" i="17"/>
  <c r="F150" i="17" s="1"/>
  <c r="B150" i="17"/>
  <c r="J141" i="63"/>
  <c r="H149" i="17"/>
  <c r="I149" i="17"/>
  <c r="B151" i="70"/>
  <c r="F151" i="70"/>
  <c r="J140" i="78"/>
  <c r="I150" i="70"/>
  <c r="H150" i="70"/>
  <c r="G146" i="19"/>
  <c r="D147" i="19"/>
  <c r="E147" i="19" s="1"/>
  <c r="D69" i="19"/>
  <c r="G68" i="19"/>
  <c r="H68" i="19"/>
  <c r="D61" i="78"/>
  <c r="E61" i="78" s="1"/>
  <c r="G60" i="78"/>
  <c r="H60" i="78"/>
  <c r="D67" i="22"/>
  <c r="E67" i="22" s="1"/>
  <c r="H66" i="22"/>
  <c r="G66" i="22"/>
  <c r="D151" i="29"/>
  <c r="E151" i="29" s="1"/>
  <c r="G150" i="29"/>
  <c r="B146" i="18"/>
  <c r="B146" i="3"/>
  <c r="B141" i="68"/>
  <c r="F141" i="68"/>
  <c r="I66" i="21"/>
  <c r="H139" i="76"/>
  <c r="I139" i="76"/>
  <c r="B145" i="41"/>
  <c r="F145" i="41"/>
  <c r="F138" i="84"/>
  <c r="B138" i="84"/>
  <c r="H137" i="89"/>
  <c r="I137" i="89"/>
  <c r="D59" i="90"/>
  <c r="E59" i="90" s="1"/>
  <c r="B146" i="21"/>
  <c r="H68" i="29"/>
  <c r="I68" i="29" s="1"/>
  <c r="G143" i="67"/>
  <c r="D144" i="67"/>
  <c r="E144" i="67" s="1"/>
  <c r="H140" i="68"/>
  <c r="I140" i="68"/>
  <c r="H144" i="73"/>
  <c r="I144" i="73"/>
  <c r="D67" i="21"/>
  <c r="E67" i="21" s="1"/>
  <c r="D68" i="32"/>
  <c r="E68" i="32" s="1"/>
  <c r="B140" i="76"/>
  <c r="F140" i="76"/>
  <c r="F139" i="99"/>
  <c r="B139" i="99"/>
  <c r="H142" i="57"/>
  <c r="I142" i="57"/>
  <c r="D62" i="13"/>
  <c r="E62" i="13" s="1"/>
  <c r="F148" i="30"/>
  <c r="B148" i="30"/>
  <c r="D149" i="23"/>
  <c r="E149" i="23" s="1"/>
  <c r="G148" i="23"/>
  <c r="I137" i="84"/>
  <c r="H137" i="84"/>
  <c r="I143" i="45"/>
  <c r="H143" i="45"/>
  <c r="J147" i="23"/>
  <c r="B138" i="88"/>
  <c r="F138" i="88"/>
  <c r="H137" i="92"/>
  <c r="I137" i="92"/>
  <c r="H145" i="21"/>
  <c r="I145" i="21"/>
  <c r="F146" i="22"/>
  <c r="B146" i="22"/>
  <c r="B72" i="27"/>
  <c r="I146" i="24"/>
  <c r="H146" i="24"/>
  <c r="H147" i="27"/>
  <c r="I147" i="27"/>
  <c r="D69" i="30"/>
  <c r="D141" i="13"/>
  <c r="E141" i="13" s="1"/>
  <c r="G140" i="13"/>
  <c r="B143" i="56"/>
  <c r="F143" i="56"/>
  <c r="B143" i="57"/>
  <c r="H138" i="100"/>
  <c r="I138" i="100"/>
  <c r="I137" i="88"/>
  <c r="H137" i="88"/>
  <c r="B138" i="86"/>
  <c r="F138" i="86"/>
  <c r="I144" i="74"/>
  <c r="H144" i="74"/>
  <c r="F145" i="73"/>
  <c r="B145" i="73"/>
  <c r="H148" i="20"/>
  <c r="I148" i="20"/>
  <c r="J148" i="20" s="1"/>
  <c r="J145" i="34"/>
  <c r="D63" i="62"/>
  <c r="E63" i="62" s="1"/>
  <c r="I138" i="99"/>
  <c r="H138" i="99"/>
  <c r="J149" i="29"/>
  <c r="I147" i="30"/>
  <c r="H147" i="30"/>
  <c r="F142" i="59"/>
  <c r="B142" i="59"/>
  <c r="F144" i="45"/>
  <c r="B144" i="45"/>
  <c r="F138" i="92"/>
  <c r="B138" i="92"/>
  <c r="I145" i="22"/>
  <c r="H145" i="22"/>
  <c r="E72" i="27"/>
  <c r="E73" i="27" s="1"/>
  <c r="F141" i="65"/>
  <c r="B141" i="65"/>
  <c r="I145" i="3"/>
  <c r="H145" i="3"/>
  <c r="D69" i="29"/>
  <c r="E69" i="29" s="1"/>
  <c r="F141" i="85"/>
  <c r="B141" i="85"/>
  <c r="H140" i="65"/>
  <c r="I140" i="65"/>
  <c r="D67" i="18"/>
  <c r="F145" i="74"/>
  <c r="B145" i="74"/>
  <c r="B147" i="24"/>
  <c r="F147" i="24"/>
  <c r="I137" i="96"/>
  <c r="H137" i="96"/>
  <c r="G141" i="66"/>
  <c r="D142" i="66"/>
  <c r="E142" i="66" s="1"/>
  <c r="D142" i="78"/>
  <c r="E142" i="78" s="1"/>
  <c r="G141" i="78"/>
  <c r="B149" i="20"/>
  <c r="F149" i="20"/>
  <c r="H142" i="58"/>
  <c r="I142" i="58"/>
  <c r="D61" i="75"/>
  <c r="E61" i="75" s="1"/>
  <c r="B140" i="77"/>
  <c r="F140" i="77"/>
  <c r="H141" i="59"/>
  <c r="I141" i="59"/>
  <c r="B138" i="90"/>
  <c r="F138" i="90"/>
  <c r="F58" i="25"/>
  <c r="G58" i="25" s="1"/>
  <c r="B58" i="25"/>
  <c r="F145" i="55"/>
  <c r="B145" i="55"/>
  <c r="F139" i="80"/>
  <c r="B139" i="80"/>
  <c r="I138" i="83"/>
  <c r="H138" i="83"/>
  <c r="I142" i="54"/>
  <c r="H142" i="54"/>
  <c r="B138" i="96"/>
  <c r="F138" i="96"/>
  <c r="F147" i="32"/>
  <c r="B147" i="32"/>
  <c r="B148" i="69"/>
  <c r="F148" i="69"/>
  <c r="F143" i="58"/>
  <c r="B143" i="58"/>
  <c r="D59" i="87"/>
  <c r="E59" i="87" s="1"/>
  <c r="H139" i="77"/>
  <c r="I139" i="77"/>
  <c r="I137" i="90"/>
  <c r="H137" i="90"/>
  <c r="G142" i="63"/>
  <c r="D143" i="63"/>
  <c r="E143" i="63" s="1"/>
  <c r="I144" i="55"/>
  <c r="H144" i="55"/>
  <c r="H138" i="80"/>
  <c r="I138" i="80"/>
  <c r="I137" i="98"/>
  <c r="H137" i="98"/>
  <c r="F142" i="75"/>
  <c r="B142" i="75"/>
  <c r="B139" i="83"/>
  <c r="F139" i="83"/>
  <c r="F140" i="79"/>
  <c r="B140" i="79"/>
  <c r="E146" i="3"/>
  <c r="F146" i="3" s="1"/>
  <c r="D59" i="89"/>
  <c r="E59" i="89" s="1"/>
  <c r="E146" i="18"/>
  <c r="F146" i="18" s="1"/>
  <c r="H142" i="53"/>
  <c r="I142" i="53"/>
  <c r="F143" i="54"/>
  <c r="B143" i="54"/>
  <c r="I139" i="79"/>
  <c r="H139" i="79"/>
  <c r="H68" i="30"/>
  <c r="I68" i="30" s="1"/>
  <c r="D58" i="100"/>
  <c r="E58" i="100" s="1"/>
  <c r="F139" i="81"/>
  <c r="B139" i="81"/>
  <c r="H144" i="39"/>
  <c r="I144" i="39"/>
  <c r="B143" i="72"/>
  <c r="F143" i="72"/>
  <c r="H146" i="32"/>
  <c r="I146" i="32"/>
  <c r="I147" i="69"/>
  <c r="H147" i="69"/>
  <c r="F142" i="61"/>
  <c r="B142" i="61"/>
  <c r="G58" i="87"/>
  <c r="I58" i="87" s="1"/>
  <c r="D66" i="39"/>
  <c r="E66" i="39" s="1"/>
  <c r="D58" i="96"/>
  <c r="E58" i="96" s="1"/>
  <c r="F141" i="82"/>
  <c r="B141" i="82"/>
  <c r="J145" i="19"/>
  <c r="B147" i="71"/>
  <c r="F147" i="71"/>
  <c r="H58" i="90"/>
  <c r="I58" i="90" s="1"/>
  <c r="B138" i="98"/>
  <c r="F138" i="98"/>
  <c r="I141" i="75"/>
  <c r="H141" i="75"/>
  <c r="H143" i="62"/>
  <c r="I143" i="62"/>
  <c r="H138" i="81"/>
  <c r="I138" i="81"/>
  <c r="F145" i="39"/>
  <c r="B145" i="39"/>
  <c r="I142" i="72"/>
  <c r="H142" i="72"/>
  <c r="I137" i="91"/>
  <c r="H137" i="91"/>
  <c r="H148" i="28"/>
  <c r="I148" i="28"/>
  <c r="J148" i="28" s="1"/>
  <c r="H141" i="61"/>
  <c r="I141" i="61"/>
  <c r="H142" i="46"/>
  <c r="I142" i="46"/>
  <c r="H140" i="82"/>
  <c r="I140" i="82"/>
  <c r="H146" i="71"/>
  <c r="I146" i="71"/>
  <c r="B142" i="64"/>
  <c r="F142" i="64"/>
  <c r="B143" i="53"/>
  <c r="F143" i="53"/>
  <c r="B148" i="27"/>
  <c r="F148" i="27"/>
  <c r="H145" i="18"/>
  <c r="I145" i="18"/>
  <c r="J140" i="66"/>
  <c r="I140" i="85"/>
  <c r="H140" i="85"/>
  <c r="F144" i="62"/>
  <c r="B144" i="62"/>
  <c r="D60" i="88"/>
  <c r="E60" i="88" s="1"/>
  <c r="D64" i="54"/>
  <c r="E64" i="54" s="1"/>
  <c r="I142" i="56"/>
  <c r="H142" i="56"/>
  <c r="F138" i="91"/>
  <c r="B138" i="91"/>
  <c r="H144" i="41"/>
  <c r="I144" i="41"/>
  <c r="D147" i="34"/>
  <c r="E147" i="34" s="1"/>
  <c r="G146" i="34"/>
  <c r="B149" i="28"/>
  <c r="F149" i="28"/>
  <c r="E143" i="57"/>
  <c r="F143" i="57" s="1"/>
  <c r="B143" i="46"/>
  <c r="F143" i="46"/>
  <c r="G57" i="96"/>
  <c r="I57" i="96" s="1"/>
  <c r="B139" i="100"/>
  <c r="F139" i="100"/>
  <c r="B138" i="89"/>
  <c r="F138" i="89"/>
  <c r="I137" i="86"/>
  <c r="H137" i="86"/>
  <c r="E146" i="21"/>
  <c r="F146" i="21" s="1"/>
  <c r="H141" i="64"/>
  <c r="I141" i="64"/>
  <c r="B58" i="101" l="1"/>
  <c r="E58" i="101"/>
  <c r="F58" i="101" s="1"/>
  <c r="B139" i="101"/>
  <c r="F139" i="101"/>
  <c r="H138" i="101"/>
  <c r="I138" i="101"/>
  <c r="I60" i="79"/>
  <c r="I63" i="58"/>
  <c r="G71" i="27"/>
  <c r="H71" i="27"/>
  <c r="J145" i="21"/>
  <c r="J139" i="25"/>
  <c r="H59" i="92"/>
  <c r="D61" i="85"/>
  <c r="B61" i="85" s="1"/>
  <c r="I59" i="85"/>
  <c r="J144" i="73"/>
  <c r="I66" i="73"/>
  <c r="B67" i="73"/>
  <c r="E67" i="73"/>
  <c r="F67" i="73" s="1"/>
  <c r="I61" i="66"/>
  <c r="J141" i="64"/>
  <c r="D65" i="53"/>
  <c r="E65" i="53" s="1"/>
  <c r="F65" i="53" s="1"/>
  <c r="H64" i="53"/>
  <c r="G64" i="53"/>
  <c r="D70" i="34"/>
  <c r="B70" i="34" s="1"/>
  <c r="B69" i="34"/>
  <c r="G69" i="34"/>
  <c r="H69" i="34"/>
  <c r="I67" i="20"/>
  <c r="G140" i="25"/>
  <c r="D141" i="25"/>
  <c r="B68" i="20"/>
  <c r="E68" i="20"/>
  <c r="F68" i="20" s="1"/>
  <c r="G68" i="20" s="1"/>
  <c r="D140" i="95"/>
  <c r="E140" i="95"/>
  <c r="G139" i="95"/>
  <c r="I61" i="33"/>
  <c r="D139" i="87"/>
  <c r="G138" i="87"/>
  <c r="E139" i="87"/>
  <c r="J144" i="44"/>
  <c r="E62" i="33"/>
  <c r="F62" i="33" s="1"/>
  <c r="B62" i="33"/>
  <c r="H64" i="45"/>
  <c r="D65" i="45"/>
  <c r="G64" i="45"/>
  <c r="D70" i="23"/>
  <c r="E70" i="23" s="1"/>
  <c r="F70" i="23" s="1"/>
  <c r="D62" i="65"/>
  <c r="H61" i="65"/>
  <c r="G61" i="65"/>
  <c r="E62" i="76"/>
  <c r="F62" i="76" s="1"/>
  <c r="B62" i="76"/>
  <c r="G62" i="60"/>
  <c r="D63" i="60"/>
  <c r="H62" i="60"/>
  <c r="H62" i="68"/>
  <c r="D63" i="68"/>
  <c r="D66" i="56"/>
  <c r="E66" i="56" s="1"/>
  <c r="F66" i="56" s="1"/>
  <c r="D67" i="56" s="1"/>
  <c r="G65" i="56"/>
  <c r="H65" i="56"/>
  <c r="D66" i="72"/>
  <c r="E66" i="72" s="1"/>
  <c r="H66" i="41"/>
  <c r="D67" i="41"/>
  <c r="G66" i="41"/>
  <c r="G67" i="42"/>
  <c r="D68" i="42"/>
  <c r="E68" i="42" s="1"/>
  <c r="F68" i="42" s="1"/>
  <c r="D69" i="42" s="1"/>
  <c r="H67" i="42"/>
  <c r="G66" i="43"/>
  <c r="I66" i="43" s="1"/>
  <c r="D63" i="63"/>
  <c r="E63" i="63" s="1"/>
  <c r="F63" i="63" s="1"/>
  <c r="H68" i="69"/>
  <c r="I68" i="69" s="1"/>
  <c r="D69" i="69"/>
  <c r="E69" i="69" s="1"/>
  <c r="H57" i="95"/>
  <c r="I57" i="95" s="1"/>
  <c r="D58" i="95"/>
  <c r="E58" i="95" s="1"/>
  <c r="H59" i="82"/>
  <c r="H64" i="57"/>
  <c r="I64" i="57" s="1"/>
  <c r="G62" i="63"/>
  <c r="G145" i="44"/>
  <c r="D146" i="44"/>
  <c r="B146" i="44" s="1"/>
  <c r="B71" i="28"/>
  <c r="E64" i="58"/>
  <c r="F64" i="58" s="1"/>
  <c r="D65" i="58" s="1"/>
  <c r="B64" i="58"/>
  <c r="I66" i="74"/>
  <c r="G63" i="46"/>
  <c r="D64" i="46"/>
  <c r="B65" i="72"/>
  <c r="H65" i="72"/>
  <c r="G65" i="72"/>
  <c r="G69" i="23"/>
  <c r="H69" i="23"/>
  <c r="B69" i="23"/>
  <c r="B67" i="74"/>
  <c r="F67" i="74"/>
  <c r="D68" i="74" s="1"/>
  <c r="J138" i="26"/>
  <c r="I70" i="28"/>
  <c r="D68" i="44"/>
  <c r="E68" i="44" s="1"/>
  <c r="G59" i="82"/>
  <c r="I61" i="68"/>
  <c r="B60" i="85"/>
  <c r="H60" i="85"/>
  <c r="G60" i="85"/>
  <c r="H59" i="84"/>
  <c r="E146" i="42"/>
  <c r="F146" i="42" s="1"/>
  <c r="B58" i="97"/>
  <c r="F58" i="97"/>
  <c r="H58" i="97" s="1"/>
  <c r="G61" i="67"/>
  <c r="I61" i="67" s="1"/>
  <c r="D62" i="67"/>
  <c r="E62" i="67" s="1"/>
  <c r="F62" i="67" s="1"/>
  <c r="B61" i="76"/>
  <c r="G61" i="76"/>
  <c r="H61" i="76"/>
  <c r="E60" i="81"/>
  <c r="F60" i="81" s="1"/>
  <c r="G60" i="81" s="1"/>
  <c r="B60" i="81"/>
  <c r="D140" i="26"/>
  <c r="G139" i="26"/>
  <c r="H68" i="24"/>
  <c r="I68" i="24" s="1"/>
  <c r="D69" i="24"/>
  <c r="E60" i="82"/>
  <c r="F60" i="82" s="1"/>
  <c r="H60" i="82" s="1"/>
  <c r="B60" i="82"/>
  <c r="D65" i="57"/>
  <c r="E65" i="57" s="1"/>
  <c r="B139" i="97"/>
  <c r="F139" i="97"/>
  <c r="H57" i="99"/>
  <c r="I57" i="99" s="1"/>
  <c r="D58" i="99"/>
  <c r="E58" i="99" s="1"/>
  <c r="H63" i="46"/>
  <c r="I59" i="92"/>
  <c r="H139" i="33"/>
  <c r="I139" i="33"/>
  <c r="E60" i="84"/>
  <c r="F60" i="84" s="1"/>
  <c r="G60" i="84" s="1"/>
  <c r="H60" i="84"/>
  <c r="B60" i="84"/>
  <c r="B61" i="79"/>
  <c r="F61" i="79"/>
  <c r="H61" i="79" s="1"/>
  <c r="G61" i="79"/>
  <c r="E145" i="43"/>
  <c r="F145" i="43" s="1"/>
  <c r="B145" i="43"/>
  <c r="J142" i="56"/>
  <c r="H58" i="25"/>
  <c r="H59" i="91"/>
  <c r="I59" i="91" s="1"/>
  <c r="J146" i="31"/>
  <c r="I64" i="59"/>
  <c r="B61" i="77"/>
  <c r="F61" i="77"/>
  <c r="H61" i="77" s="1"/>
  <c r="I64" i="56"/>
  <c r="G59" i="83"/>
  <c r="I59" i="83" s="1"/>
  <c r="D60" i="83"/>
  <c r="E60" i="83" s="1"/>
  <c r="B58" i="98"/>
  <c r="F58" i="98"/>
  <c r="H58" i="98" s="1"/>
  <c r="H67" i="44"/>
  <c r="I67" i="44" s="1"/>
  <c r="H138" i="97"/>
  <c r="I138" i="97"/>
  <c r="J144" i="42"/>
  <c r="H62" i="63"/>
  <c r="I62" i="63" s="1"/>
  <c r="D60" i="92"/>
  <c r="E60" i="92" s="1"/>
  <c r="F140" i="33"/>
  <c r="B140" i="33"/>
  <c r="E71" i="28"/>
  <c r="F71" i="28" s="1"/>
  <c r="H71" i="28" s="1"/>
  <c r="G59" i="84"/>
  <c r="H145" i="42"/>
  <c r="I145" i="42"/>
  <c r="B62" i="68"/>
  <c r="G62" i="68"/>
  <c r="I62" i="68" s="1"/>
  <c r="B62" i="66"/>
  <c r="F62" i="66"/>
  <c r="H62" i="66" s="1"/>
  <c r="I144" i="43"/>
  <c r="H144" i="43"/>
  <c r="D68" i="17"/>
  <c r="E68" i="17" s="1"/>
  <c r="F68" i="17" s="1"/>
  <c r="G67" i="17"/>
  <c r="H67" i="17"/>
  <c r="D65" i="55"/>
  <c r="E65" i="55" s="1"/>
  <c r="J142" i="53"/>
  <c r="J142" i="54"/>
  <c r="D148" i="31"/>
  <c r="E148" i="31" s="1"/>
  <c r="G147" i="31"/>
  <c r="G70" i="3"/>
  <c r="I70" i="3" s="1"/>
  <c r="D71" i="3"/>
  <c r="H64" i="55"/>
  <c r="E72" i="71"/>
  <c r="E73" i="71" s="1"/>
  <c r="B72" i="71"/>
  <c r="B64" i="61"/>
  <c r="F72" i="27"/>
  <c r="I68" i="19"/>
  <c r="E60" i="80"/>
  <c r="F60" i="80" s="1"/>
  <c r="B60" i="80"/>
  <c r="F60" i="86"/>
  <c r="G60" i="86" s="1"/>
  <c r="B60" i="86"/>
  <c r="D67" i="43"/>
  <c r="E67" i="43" s="1"/>
  <c r="I71" i="70"/>
  <c r="H72" i="31"/>
  <c r="F64" i="64"/>
  <c r="H64" i="64" s="1"/>
  <c r="B64" i="64"/>
  <c r="F72" i="70"/>
  <c r="B65" i="59"/>
  <c r="F65" i="59"/>
  <c r="H65" i="59" s="1"/>
  <c r="E64" i="61"/>
  <c r="F64" i="61" s="1"/>
  <c r="I60" i="78"/>
  <c r="I63" i="26"/>
  <c r="I63" i="64"/>
  <c r="B64" i="26"/>
  <c r="F64" i="26"/>
  <c r="H64" i="26" s="1"/>
  <c r="G64" i="55"/>
  <c r="D60" i="91"/>
  <c r="E60" i="91" s="1"/>
  <c r="F60" i="91" s="1"/>
  <c r="I71" i="71"/>
  <c r="I63" i="61"/>
  <c r="J145" i="3"/>
  <c r="J149" i="17"/>
  <c r="J143" i="45"/>
  <c r="J144" i="74"/>
  <c r="J143" i="62"/>
  <c r="J146" i="32"/>
  <c r="J144" i="39"/>
  <c r="J147" i="30"/>
  <c r="J150" i="70"/>
  <c r="J142" i="57"/>
  <c r="G150" i="17"/>
  <c r="D151" i="17"/>
  <c r="J142" i="58"/>
  <c r="D144" i="60"/>
  <c r="G143" i="60"/>
  <c r="J145" i="18"/>
  <c r="J142" i="46"/>
  <c r="G151" i="70"/>
  <c r="D152" i="70"/>
  <c r="D147" i="21"/>
  <c r="E147" i="21" s="1"/>
  <c r="G146" i="21"/>
  <c r="G146" i="18"/>
  <c r="D147" i="18"/>
  <c r="E147" i="18" s="1"/>
  <c r="G146" i="3"/>
  <c r="D147" i="3"/>
  <c r="E147" i="3" s="1"/>
  <c r="D144" i="57"/>
  <c r="E144" i="57" s="1"/>
  <c r="G143" i="57"/>
  <c r="G143" i="53"/>
  <c r="D144" i="53"/>
  <c r="E144" i="53" s="1"/>
  <c r="G139" i="100"/>
  <c r="D140" i="100"/>
  <c r="E140" i="100"/>
  <c r="D148" i="32"/>
  <c r="E148" i="32" s="1"/>
  <c r="G147" i="32"/>
  <c r="D139" i="92"/>
  <c r="G138" i="92"/>
  <c r="E139" i="92"/>
  <c r="D146" i="73"/>
  <c r="E146" i="73" s="1"/>
  <c r="G145" i="73"/>
  <c r="G140" i="76"/>
  <c r="D141" i="76"/>
  <c r="E141" i="76"/>
  <c r="G141" i="68"/>
  <c r="D142" i="68"/>
  <c r="E142" i="68" s="1"/>
  <c r="G143" i="46"/>
  <c r="D144" i="46"/>
  <c r="G145" i="39"/>
  <c r="D146" i="39"/>
  <c r="E146" i="39" s="1"/>
  <c r="G147" i="71"/>
  <c r="D148" i="71"/>
  <c r="E148" i="71" s="1"/>
  <c r="D142" i="82"/>
  <c r="G141" i="82"/>
  <c r="J139" i="79"/>
  <c r="D143" i="75"/>
  <c r="E143" i="75" s="1"/>
  <c r="G142" i="75"/>
  <c r="F143" i="63"/>
  <c r="B143" i="63"/>
  <c r="D141" i="77"/>
  <c r="E141" i="77" s="1"/>
  <c r="G140" i="77"/>
  <c r="B142" i="66"/>
  <c r="F142" i="66"/>
  <c r="G142" i="59"/>
  <c r="D143" i="59"/>
  <c r="E143" i="59" s="1"/>
  <c r="B141" i="13"/>
  <c r="F141" i="13"/>
  <c r="J146" i="24"/>
  <c r="G148" i="30"/>
  <c r="D149" i="30"/>
  <c r="E149" i="30" s="1"/>
  <c r="D146" i="41"/>
  <c r="E146" i="41" s="1"/>
  <c r="G145" i="41"/>
  <c r="I66" i="22"/>
  <c r="G149" i="28"/>
  <c r="D150" i="28"/>
  <c r="E150" i="28" s="1"/>
  <c r="D139" i="91"/>
  <c r="G138" i="91"/>
  <c r="E139" i="91"/>
  <c r="B59" i="87"/>
  <c r="F59" i="87"/>
  <c r="G59" i="87" s="1"/>
  <c r="G145" i="55"/>
  <c r="D146" i="55"/>
  <c r="D144" i="72"/>
  <c r="E144" i="72" s="1"/>
  <c r="G143" i="72"/>
  <c r="B59" i="89"/>
  <c r="F59" i="89"/>
  <c r="G59" i="89" s="1"/>
  <c r="H142" i="63"/>
  <c r="I142" i="63"/>
  <c r="I141" i="66"/>
  <c r="H141" i="66"/>
  <c r="D148" i="24"/>
  <c r="E148" i="24" s="1"/>
  <c r="G147" i="24"/>
  <c r="J140" i="65"/>
  <c r="D142" i="85"/>
  <c r="E142" i="85" s="1"/>
  <c r="G141" i="85"/>
  <c r="D142" i="65"/>
  <c r="E142" i="65" s="1"/>
  <c r="G141" i="65"/>
  <c r="B62" i="13"/>
  <c r="F62" i="13"/>
  <c r="H62" i="13" s="1"/>
  <c r="B68" i="32"/>
  <c r="F68" i="32"/>
  <c r="G68" i="32" s="1"/>
  <c r="J140" i="68"/>
  <c r="B59" i="90"/>
  <c r="F59" i="90"/>
  <c r="H59" i="90" s="1"/>
  <c r="H146" i="34"/>
  <c r="I146" i="34"/>
  <c r="D143" i="64"/>
  <c r="E143" i="64" s="1"/>
  <c r="G142" i="64"/>
  <c r="J141" i="61"/>
  <c r="F58" i="96"/>
  <c r="H58" i="96" s="1"/>
  <c r="B58" i="96"/>
  <c r="D140" i="81"/>
  <c r="G139" i="81"/>
  <c r="E140" i="81"/>
  <c r="D144" i="54"/>
  <c r="E144" i="54" s="1"/>
  <c r="G143" i="54"/>
  <c r="D139" i="96"/>
  <c r="G138" i="96"/>
  <c r="E139" i="96"/>
  <c r="D59" i="25"/>
  <c r="E59" i="25" s="1"/>
  <c r="G149" i="20"/>
  <c r="D150" i="20"/>
  <c r="E150" i="20" s="1"/>
  <c r="F69" i="29"/>
  <c r="H69" i="29" s="1"/>
  <c r="B69" i="29"/>
  <c r="D139" i="86"/>
  <c r="G138" i="86"/>
  <c r="E139" i="86"/>
  <c r="J139" i="76"/>
  <c r="F67" i="22"/>
  <c r="G67" i="22" s="1"/>
  <c r="B67" i="22"/>
  <c r="F61" i="78"/>
  <c r="H61" i="78" s="1"/>
  <c r="B61" i="78"/>
  <c r="B64" i="54"/>
  <c r="F64" i="54"/>
  <c r="H64" i="54" s="1"/>
  <c r="G148" i="27"/>
  <c r="D149" i="27"/>
  <c r="E149" i="27" s="1"/>
  <c r="F58" i="100"/>
  <c r="B58" i="100"/>
  <c r="G143" i="58"/>
  <c r="D144" i="58"/>
  <c r="E144" i="58" s="1"/>
  <c r="D140" i="80"/>
  <c r="G139" i="80"/>
  <c r="E140" i="80"/>
  <c r="I58" i="25"/>
  <c r="G144" i="45"/>
  <c r="D145" i="45"/>
  <c r="E145" i="45" s="1"/>
  <c r="B69" i="30"/>
  <c r="G138" i="88"/>
  <c r="D139" i="88"/>
  <c r="E139" i="88"/>
  <c r="B147" i="34"/>
  <c r="F147" i="34"/>
  <c r="D139" i="89"/>
  <c r="G138" i="89"/>
  <c r="E139" i="89"/>
  <c r="J144" i="41"/>
  <c r="G144" i="62"/>
  <c r="D145" i="62"/>
  <c r="E145" i="62" s="1"/>
  <c r="J146" i="71"/>
  <c r="J141" i="75"/>
  <c r="F66" i="39"/>
  <c r="G66" i="39" s="1"/>
  <c r="B66" i="39"/>
  <c r="G142" i="61"/>
  <c r="D143" i="61"/>
  <c r="E143" i="61" s="1"/>
  <c r="G140" i="79"/>
  <c r="D141" i="79"/>
  <c r="E141" i="79" s="1"/>
  <c r="J139" i="77"/>
  <c r="G148" i="69"/>
  <c r="D149" i="69"/>
  <c r="E149" i="69" s="1"/>
  <c r="D139" i="90"/>
  <c r="G138" i="90"/>
  <c r="E139" i="90"/>
  <c r="F61" i="75"/>
  <c r="H61" i="75" s="1"/>
  <c r="B61" i="75"/>
  <c r="G145" i="74"/>
  <c r="D146" i="74"/>
  <c r="E146" i="74" s="1"/>
  <c r="J145" i="22"/>
  <c r="B63" i="62"/>
  <c r="F63" i="62"/>
  <c r="D144" i="56"/>
  <c r="E144" i="56" s="1"/>
  <c r="G143" i="56"/>
  <c r="E69" i="30"/>
  <c r="F69" i="30" s="1"/>
  <c r="H148" i="23"/>
  <c r="I148" i="23"/>
  <c r="F144" i="67"/>
  <c r="B144" i="67"/>
  <c r="G138" i="98"/>
  <c r="D139" i="98"/>
  <c r="E139" i="98"/>
  <c r="D140" i="83"/>
  <c r="G139" i="83"/>
  <c r="E140" i="83"/>
  <c r="H141" i="78"/>
  <c r="I141" i="78"/>
  <c r="B67" i="18"/>
  <c r="I143" i="67"/>
  <c r="H143" i="67"/>
  <c r="H150" i="29"/>
  <c r="I150" i="29"/>
  <c r="B69" i="19"/>
  <c r="B147" i="19"/>
  <c r="F147" i="19"/>
  <c r="F60" i="88"/>
  <c r="G60" i="88" s="1"/>
  <c r="B60" i="88"/>
  <c r="J142" i="72"/>
  <c r="J147" i="69"/>
  <c r="J144" i="55"/>
  <c r="J141" i="59"/>
  <c r="F142" i="78"/>
  <c r="B142" i="78"/>
  <c r="E67" i="18"/>
  <c r="F67" i="18" s="1"/>
  <c r="I140" i="13"/>
  <c r="H140" i="13"/>
  <c r="J147" i="27"/>
  <c r="D147" i="22"/>
  <c r="E147" i="22" s="1"/>
  <c r="G146" i="22"/>
  <c r="B149" i="23"/>
  <c r="F149" i="23"/>
  <c r="D140" i="99"/>
  <c r="G139" i="99"/>
  <c r="E140" i="99"/>
  <c r="B67" i="21"/>
  <c r="F67" i="21"/>
  <c r="H67" i="21" s="1"/>
  <c r="G138" i="84"/>
  <c r="D139" i="84"/>
  <c r="E139" i="84"/>
  <c r="B151" i="29"/>
  <c r="F151" i="29"/>
  <c r="E69" i="19"/>
  <c r="F69" i="19" s="1"/>
  <c r="H146" i="19"/>
  <c r="I146" i="19"/>
  <c r="I71" i="27" l="1"/>
  <c r="D59" i="101"/>
  <c r="H58" i="101"/>
  <c r="G58" i="101"/>
  <c r="D140" i="101"/>
  <c r="G139" i="101"/>
  <c r="E140" i="101"/>
  <c r="I63" i="46"/>
  <c r="E61" i="85"/>
  <c r="F61" i="85" s="1"/>
  <c r="H60" i="81"/>
  <c r="G67" i="73"/>
  <c r="D68" i="73"/>
  <c r="H67" i="73"/>
  <c r="F72" i="71"/>
  <c r="H72" i="71" s="1"/>
  <c r="H73" i="71" s="1"/>
  <c r="J141" i="66"/>
  <c r="I62" i="60"/>
  <c r="I65" i="56"/>
  <c r="G64" i="54"/>
  <c r="G65" i="53"/>
  <c r="D66" i="53"/>
  <c r="E66" i="53" s="1"/>
  <c r="F66" i="53" s="1"/>
  <c r="I64" i="53"/>
  <c r="B65" i="53"/>
  <c r="H65" i="53"/>
  <c r="I65" i="53" s="1"/>
  <c r="E70" i="34"/>
  <c r="F70" i="34" s="1"/>
  <c r="I69" i="34"/>
  <c r="J150" i="29"/>
  <c r="G67" i="21"/>
  <c r="I67" i="17"/>
  <c r="I139" i="95"/>
  <c r="H139" i="95"/>
  <c r="H66" i="39"/>
  <c r="I66" i="39" s="1"/>
  <c r="H67" i="22"/>
  <c r="J144" i="43"/>
  <c r="G60" i="82"/>
  <c r="I60" i="82" s="1"/>
  <c r="I60" i="85"/>
  <c r="E146" i="44"/>
  <c r="F146" i="44" s="1"/>
  <c r="D147" i="44" s="1"/>
  <c r="B147" i="44" s="1"/>
  <c r="I138" i="87"/>
  <c r="H138" i="87"/>
  <c r="G62" i="33"/>
  <c r="H62" i="33"/>
  <c r="D63" i="33"/>
  <c r="F139" i="87"/>
  <c r="B139" i="87"/>
  <c r="F140" i="95"/>
  <c r="B140" i="95"/>
  <c r="E141" i="25"/>
  <c r="F141" i="25" s="1"/>
  <c r="B141" i="25"/>
  <c r="G58" i="96"/>
  <c r="I58" i="96" s="1"/>
  <c r="G62" i="13"/>
  <c r="I62" i="13" s="1"/>
  <c r="G58" i="98"/>
  <c r="I58" i="98" s="1"/>
  <c r="I61" i="76"/>
  <c r="I65" i="72"/>
  <c r="H68" i="20"/>
  <c r="I68" i="20" s="1"/>
  <c r="D69" i="20"/>
  <c r="E69" i="20" s="1"/>
  <c r="H140" i="25"/>
  <c r="I140" i="25"/>
  <c r="D63" i="67"/>
  <c r="E63" i="67" s="1"/>
  <c r="D63" i="76"/>
  <c r="E63" i="76" s="1"/>
  <c r="F63" i="76" s="1"/>
  <c r="G62" i="76"/>
  <c r="H62" i="76"/>
  <c r="D71" i="23"/>
  <c r="E71" i="23" s="1"/>
  <c r="E69" i="42"/>
  <c r="F69" i="42" s="1"/>
  <c r="B69" i="42"/>
  <c r="E67" i="56"/>
  <c r="F67" i="56" s="1"/>
  <c r="B67" i="56"/>
  <c r="D64" i="63"/>
  <c r="E64" i="63" s="1"/>
  <c r="F64" i="63" s="1"/>
  <c r="I67" i="21"/>
  <c r="G61" i="78"/>
  <c r="B60" i="92"/>
  <c r="F60" i="92"/>
  <c r="B60" i="83"/>
  <c r="F60" i="83"/>
  <c r="G61" i="77"/>
  <c r="I61" i="77" s="1"/>
  <c r="D62" i="77"/>
  <c r="E62" i="77" s="1"/>
  <c r="F62" i="77" s="1"/>
  <c r="D62" i="79"/>
  <c r="E62" i="79" s="1"/>
  <c r="F65" i="57"/>
  <c r="B65" i="57"/>
  <c r="D61" i="82"/>
  <c r="E61" i="82" s="1"/>
  <c r="I139" i="26"/>
  <c r="H139" i="26"/>
  <c r="G146" i="42"/>
  <c r="D147" i="42"/>
  <c r="B147" i="42" s="1"/>
  <c r="F68" i="44"/>
  <c r="H68" i="44" s="1"/>
  <c r="B68" i="44"/>
  <c r="G67" i="74"/>
  <c r="G64" i="58"/>
  <c r="H145" i="44"/>
  <c r="I145" i="44"/>
  <c r="I66" i="41"/>
  <c r="B63" i="68"/>
  <c r="I61" i="65"/>
  <c r="D63" i="66"/>
  <c r="E63" i="66" s="1"/>
  <c r="D72" i="28"/>
  <c r="D59" i="98"/>
  <c r="E59" i="98" s="1"/>
  <c r="D61" i="84"/>
  <c r="E61" i="84" s="1"/>
  <c r="D140" i="97"/>
  <c r="E140" i="97"/>
  <c r="G139" i="97"/>
  <c r="B69" i="24"/>
  <c r="E140" i="26"/>
  <c r="F140" i="26" s="1"/>
  <c r="B140" i="26"/>
  <c r="D61" i="81"/>
  <c r="E61" i="81" s="1"/>
  <c r="G58" i="97"/>
  <c r="I58" i="97" s="1"/>
  <c r="D59" i="97"/>
  <c r="E59" i="97" s="1"/>
  <c r="I59" i="84"/>
  <c r="H67" i="74"/>
  <c r="I69" i="23"/>
  <c r="F58" i="95"/>
  <c r="H58" i="95" s="1"/>
  <c r="B58" i="95"/>
  <c r="I67" i="42"/>
  <c r="B62" i="65"/>
  <c r="G62" i="66"/>
  <c r="I62" i="66" s="1"/>
  <c r="J145" i="42"/>
  <c r="I61" i="79"/>
  <c r="J139" i="33"/>
  <c r="E69" i="24"/>
  <c r="F69" i="24" s="1"/>
  <c r="B62" i="67"/>
  <c r="H62" i="67"/>
  <c r="G62" i="67"/>
  <c r="E68" i="74"/>
  <c r="F68" i="74" s="1"/>
  <c r="B68" i="74"/>
  <c r="H64" i="58"/>
  <c r="B66" i="72"/>
  <c r="F66" i="72"/>
  <c r="G66" i="72" s="1"/>
  <c r="B66" i="56"/>
  <c r="G66" i="56"/>
  <c r="H66" i="56"/>
  <c r="E62" i="65"/>
  <c r="F62" i="65" s="1"/>
  <c r="E65" i="45"/>
  <c r="F65" i="45" s="1"/>
  <c r="B65" i="45"/>
  <c r="D141" i="33"/>
  <c r="G140" i="33"/>
  <c r="G145" i="43"/>
  <c r="D146" i="43"/>
  <c r="I60" i="84"/>
  <c r="F58" i="99"/>
  <c r="H58" i="99" s="1"/>
  <c r="B58" i="99"/>
  <c r="I60" i="81"/>
  <c r="E64" i="46"/>
  <c r="F64" i="46" s="1"/>
  <c r="B64" i="46"/>
  <c r="E65" i="58"/>
  <c r="F65" i="58" s="1"/>
  <c r="G65" i="58" s="1"/>
  <c r="B65" i="58"/>
  <c r="G71" i="28"/>
  <c r="I71" i="28" s="1"/>
  <c r="I59" i="82"/>
  <c r="B69" i="69"/>
  <c r="F69" i="69"/>
  <c r="G69" i="69" s="1"/>
  <c r="B63" i="63"/>
  <c r="H63" i="63"/>
  <c r="G63" i="63"/>
  <c r="B68" i="42"/>
  <c r="H68" i="42"/>
  <c r="G68" i="42"/>
  <c r="E67" i="41"/>
  <c r="F67" i="41" s="1"/>
  <c r="G67" i="41" s="1"/>
  <c r="B67" i="41"/>
  <c r="E63" i="68"/>
  <c r="F63" i="68" s="1"/>
  <c r="G63" i="68" s="1"/>
  <c r="E63" i="60"/>
  <c r="F63" i="60" s="1"/>
  <c r="G63" i="60" s="1"/>
  <c r="B63" i="60"/>
  <c r="B70" i="23"/>
  <c r="G70" i="23"/>
  <c r="H70" i="23"/>
  <c r="I64" i="45"/>
  <c r="D61" i="91"/>
  <c r="E61" i="91" s="1"/>
  <c r="F61" i="91" s="1"/>
  <c r="D69" i="17"/>
  <c r="H69" i="30"/>
  <c r="G69" i="30"/>
  <c r="D61" i="80"/>
  <c r="E61" i="80" s="1"/>
  <c r="H60" i="80"/>
  <c r="G60" i="80"/>
  <c r="D65" i="61"/>
  <c r="H64" i="61"/>
  <c r="G64" i="61"/>
  <c r="I64" i="54"/>
  <c r="G59" i="90"/>
  <c r="I59" i="90" s="1"/>
  <c r="H59" i="89"/>
  <c r="I59" i="89" s="1"/>
  <c r="H59" i="87"/>
  <c r="I59" i="87" s="1"/>
  <c r="B67" i="43"/>
  <c r="F67" i="43"/>
  <c r="H67" i="43" s="1"/>
  <c r="H60" i="86"/>
  <c r="I60" i="86" s="1"/>
  <c r="I147" i="31"/>
  <c r="H147" i="31"/>
  <c r="B60" i="91"/>
  <c r="G60" i="91"/>
  <c r="H60" i="91"/>
  <c r="G65" i="59"/>
  <c r="I65" i="59" s="1"/>
  <c r="D66" i="59"/>
  <c r="E71" i="3"/>
  <c r="F71" i="3" s="1"/>
  <c r="H71" i="3" s="1"/>
  <c r="B71" i="3"/>
  <c r="F148" i="31"/>
  <c r="B148" i="31"/>
  <c r="B68" i="17"/>
  <c r="G68" i="17"/>
  <c r="H68" i="17"/>
  <c r="G64" i="26"/>
  <c r="I64" i="26" s="1"/>
  <c r="D65" i="26"/>
  <c r="E65" i="26" s="1"/>
  <c r="G72" i="27"/>
  <c r="G73" i="27" s="1"/>
  <c r="H72" i="27"/>
  <c r="I64" i="55"/>
  <c r="H60" i="88"/>
  <c r="I60" i="88" s="1"/>
  <c r="G69" i="29"/>
  <c r="I69" i="29" s="1"/>
  <c r="H72" i="70"/>
  <c r="G72" i="70"/>
  <c r="G73" i="70" s="1"/>
  <c r="G64" i="64"/>
  <c r="I64" i="64" s="1"/>
  <c r="D65" i="64"/>
  <c r="E65" i="64" s="1"/>
  <c r="I72" i="31"/>
  <c r="I73" i="31" s="1"/>
  <c r="H73" i="31"/>
  <c r="D61" i="86"/>
  <c r="E61" i="86" s="1"/>
  <c r="B65" i="55"/>
  <c r="F65" i="55"/>
  <c r="H65" i="55" s="1"/>
  <c r="H150" i="17"/>
  <c r="I150" i="17"/>
  <c r="E152" i="70"/>
  <c r="F152" i="70" s="1"/>
  <c r="B152" i="70"/>
  <c r="H151" i="70"/>
  <c r="I151" i="70"/>
  <c r="H143" i="60"/>
  <c r="I143" i="60"/>
  <c r="J143" i="60" s="1"/>
  <c r="E144" i="60"/>
  <c r="F144" i="60" s="1"/>
  <c r="B144" i="60"/>
  <c r="J146" i="19"/>
  <c r="J143" i="67"/>
  <c r="J141" i="78"/>
  <c r="E151" i="17"/>
  <c r="F151" i="17"/>
  <c r="B151" i="17"/>
  <c r="D70" i="19"/>
  <c r="E70" i="19" s="1"/>
  <c r="G69" i="19"/>
  <c r="H69" i="19"/>
  <c r="D68" i="18"/>
  <c r="H67" i="18"/>
  <c r="G67" i="18"/>
  <c r="B140" i="83"/>
  <c r="F140" i="83"/>
  <c r="F139" i="88"/>
  <c r="B139" i="88"/>
  <c r="H139" i="80"/>
  <c r="I139" i="80"/>
  <c r="B146" i="55"/>
  <c r="B142" i="82"/>
  <c r="B139" i="92"/>
  <c r="F139" i="92"/>
  <c r="D68" i="21"/>
  <c r="E68" i="21" s="1"/>
  <c r="H146" i="22"/>
  <c r="I146" i="22"/>
  <c r="J148" i="23"/>
  <c r="D148" i="34"/>
  <c r="G147" i="34"/>
  <c r="H138" i="88"/>
  <c r="I138" i="88"/>
  <c r="F140" i="80"/>
  <c r="B140" i="80"/>
  <c r="F139" i="86"/>
  <c r="B139" i="86"/>
  <c r="B150" i="20"/>
  <c r="F150" i="20"/>
  <c r="H143" i="54"/>
  <c r="I143" i="54"/>
  <c r="D59" i="96"/>
  <c r="E59" i="96" s="1"/>
  <c r="H145" i="55"/>
  <c r="I145" i="55"/>
  <c r="F139" i="91"/>
  <c r="B139" i="91"/>
  <c r="F146" i="41"/>
  <c r="B146" i="41"/>
  <c r="F143" i="59"/>
  <c r="B143" i="59"/>
  <c r="D144" i="63"/>
  <c r="E144" i="63" s="1"/>
  <c r="G143" i="63"/>
  <c r="H143" i="46"/>
  <c r="I143" i="46"/>
  <c r="B147" i="18"/>
  <c r="F147" i="18"/>
  <c r="I138" i="84"/>
  <c r="H138" i="84"/>
  <c r="D62" i="75"/>
  <c r="E62" i="75" s="1"/>
  <c r="D59" i="100"/>
  <c r="E59" i="100" s="1"/>
  <c r="I138" i="86"/>
  <c r="H138" i="86"/>
  <c r="H138" i="91"/>
  <c r="I138" i="91"/>
  <c r="I145" i="41"/>
  <c r="H145" i="41"/>
  <c r="B144" i="46"/>
  <c r="I139" i="100"/>
  <c r="H139" i="100"/>
  <c r="D152" i="29"/>
  <c r="G151" i="29"/>
  <c r="F147" i="22"/>
  <c r="B147" i="22"/>
  <c r="D143" i="78"/>
  <c r="E143" i="78" s="1"/>
  <c r="G142" i="78"/>
  <c r="B146" i="74"/>
  <c r="F146" i="74"/>
  <c r="B141" i="79"/>
  <c r="F141" i="79"/>
  <c r="D67" i="39"/>
  <c r="E67" i="39" s="1"/>
  <c r="B149" i="27"/>
  <c r="F149" i="27"/>
  <c r="D68" i="22"/>
  <c r="I149" i="20"/>
  <c r="H149" i="20"/>
  <c r="B144" i="54"/>
  <c r="F144" i="54"/>
  <c r="D60" i="90"/>
  <c r="E60" i="90" s="1"/>
  <c r="D63" i="13"/>
  <c r="E63" i="13" s="1"/>
  <c r="F142" i="85"/>
  <c r="B142" i="85"/>
  <c r="H143" i="72"/>
  <c r="I143" i="72"/>
  <c r="E146" i="55"/>
  <c r="F146" i="55" s="1"/>
  <c r="H142" i="59"/>
  <c r="I142" i="59"/>
  <c r="H140" i="77"/>
  <c r="I140" i="77"/>
  <c r="H142" i="75"/>
  <c r="I142" i="75"/>
  <c r="B148" i="71"/>
  <c r="F148" i="71"/>
  <c r="H146" i="18"/>
  <c r="I146" i="18"/>
  <c r="I141" i="85"/>
  <c r="H141" i="85"/>
  <c r="I145" i="74"/>
  <c r="H145" i="74"/>
  <c r="I138" i="90"/>
  <c r="H138" i="90"/>
  <c r="H140" i="79"/>
  <c r="I140" i="79"/>
  <c r="B145" i="62"/>
  <c r="F145" i="62"/>
  <c r="F144" i="58"/>
  <c r="B144" i="58"/>
  <c r="H148" i="27"/>
  <c r="I148" i="27"/>
  <c r="I67" i="22"/>
  <c r="B59" i="25"/>
  <c r="F59" i="25"/>
  <c r="H59" i="25" s="1"/>
  <c r="J142" i="63"/>
  <c r="F144" i="72"/>
  <c r="B144" i="72"/>
  <c r="D60" i="87"/>
  <c r="E60" i="87" s="1"/>
  <c r="F150" i="28"/>
  <c r="B150" i="28"/>
  <c r="B149" i="30"/>
  <c r="F149" i="30"/>
  <c r="G142" i="66"/>
  <c r="D143" i="66"/>
  <c r="E143" i="66" s="1"/>
  <c r="F141" i="77"/>
  <c r="B141" i="77"/>
  <c r="H147" i="71"/>
  <c r="I147" i="71"/>
  <c r="F142" i="68"/>
  <c r="B142" i="68"/>
  <c r="I143" i="57"/>
  <c r="H143" i="57"/>
  <c r="I139" i="99"/>
  <c r="H139" i="99"/>
  <c r="D64" i="62"/>
  <c r="E64" i="62" s="1"/>
  <c r="F145" i="45"/>
  <c r="B145" i="45"/>
  <c r="H143" i="58"/>
  <c r="I143" i="58"/>
  <c r="H139" i="81"/>
  <c r="I139" i="81"/>
  <c r="H149" i="28"/>
  <c r="I149" i="28"/>
  <c r="H148" i="30"/>
  <c r="I148" i="30"/>
  <c r="B143" i="75"/>
  <c r="F143" i="75"/>
  <c r="H141" i="68"/>
  <c r="I141" i="68"/>
  <c r="H145" i="73"/>
  <c r="I145" i="73"/>
  <c r="B144" i="53"/>
  <c r="F144" i="53"/>
  <c r="B144" i="57"/>
  <c r="F144" i="57"/>
  <c r="I146" i="21"/>
  <c r="H146" i="21"/>
  <c r="B139" i="98"/>
  <c r="F139" i="98"/>
  <c r="B139" i="90"/>
  <c r="F139" i="90"/>
  <c r="I144" i="62"/>
  <c r="H144" i="62"/>
  <c r="I138" i="89"/>
  <c r="H138" i="89"/>
  <c r="B139" i="84"/>
  <c r="F139" i="84"/>
  <c r="B140" i="99"/>
  <c r="F140" i="99"/>
  <c r="D61" i="88"/>
  <c r="E61" i="88" s="1"/>
  <c r="H138" i="98"/>
  <c r="I138" i="98"/>
  <c r="H143" i="56"/>
  <c r="I143" i="56"/>
  <c r="H63" i="62"/>
  <c r="B143" i="61"/>
  <c r="F143" i="61"/>
  <c r="B139" i="89"/>
  <c r="F139" i="89"/>
  <c r="I144" i="45"/>
  <c r="H144" i="45"/>
  <c r="G58" i="100"/>
  <c r="D65" i="54"/>
  <c r="E65" i="54" s="1"/>
  <c r="D62" i="78"/>
  <c r="D70" i="29"/>
  <c r="E70" i="29" s="1"/>
  <c r="F140" i="81"/>
  <c r="B140" i="81"/>
  <c r="H142" i="64"/>
  <c r="I142" i="64"/>
  <c r="H147" i="24"/>
  <c r="I147" i="24"/>
  <c r="B146" i="39"/>
  <c r="F146" i="39"/>
  <c r="F146" i="73"/>
  <c r="B146" i="73"/>
  <c r="H143" i="53"/>
  <c r="I143" i="53"/>
  <c r="F147" i="21"/>
  <c r="B147" i="21"/>
  <c r="B144" i="56"/>
  <c r="F144" i="56"/>
  <c r="B149" i="69"/>
  <c r="F149" i="69"/>
  <c r="H142" i="61"/>
  <c r="I142" i="61"/>
  <c r="H138" i="96"/>
  <c r="I138" i="96"/>
  <c r="F143" i="64"/>
  <c r="B143" i="64"/>
  <c r="D69" i="32"/>
  <c r="H141" i="65"/>
  <c r="I141" i="65"/>
  <c r="F148" i="24"/>
  <c r="B148" i="24"/>
  <c r="D142" i="13"/>
  <c r="E142" i="13" s="1"/>
  <c r="G141" i="13"/>
  <c r="H141" i="82"/>
  <c r="I141" i="82"/>
  <c r="H145" i="39"/>
  <c r="I145" i="39"/>
  <c r="F141" i="76"/>
  <c r="B141" i="76"/>
  <c r="I147" i="32"/>
  <c r="H147" i="32"/>
  <c r="F147" i="3"/>
  <c r="B147" i="3"/>
  <c r="G149" i="23"/>
  <c r="D150" i="23"/>
  <c r="E150" i="23" s="1"/>
  <c r="D148" i="19"/>
  <c r="E148" i="19" s="1"/>
  <c r="G147" i="19"/>
  <c r="I139" i="83"/>
  <c r="H139" i="83"/>
  <c r="D145" i="67"/>
  <c r="E145" i="67" s="1"/>
  <c r="G144" i="67"/>
  <c r="G63" i="62"/>
  <c r="G61" i="75"/>
  <c r="I61" i="75" s="1"/>
  <c r="H148" i="69"/>
  <c r="I148" i="69"/>
  <c r="D70" i="30"/>
  <c r="E70" i="30" s="1"/>
  <c r="H58" i="100"/>
  <c r="I61" i="78"/>
  <c r="B139" i="96"/>
  <c r="F139" i="96"/>
  <c r="J146" i="34"/>
  <c r="H68" i="32"/>
  <c r="I68" i="32" s="1"/>
  <c r="F142" i="65"/>
  <c r="B142" i="65"/>
  <c r="D60" i="89"/>
  <c r="E142" i="82"/>
  <c r="F142" i="82" s="1"/>
  <c r="E144" i="46"/>
  <c r="F144" i="46" s="1"/>
  <c r="H140" i="76"/>
  <c r="I140" i="76"/>
  <c r="I138" i="92"/>
  <c r="H138" i="92"/>
  <c r="B148" i="32"/>
  <c r="F148" i="32"/>
  <c r="B140" i="100"/>
  <c r="F140" i="100"/>
  <c r="H146" i="3"/>
  <c r="I146" i="3"/>
  <c r="I58" i="101" l="1"/>
  <c r="B59" i="101"/>
  <c r="E59" i="101"/>
  <c r="F59" i="101" s="1"/>
  <c r="I64" i="58"/>
  <c r="I67" i="74"/>
  <c r="I139" i="101"/>
  <c r="H139" i="101"/>
  <c r="F140" i="101"/>
  <c r="B140" i="101"/>
  <c r="I67" i="73"/>
  <c r="G72" i="71"/>
  <c r="G73" i="71" s="1"/>
  <c r="G68" i="44"/>
  <c r="J144" i="62"/>
  <c r="J142" i="61"/>
  <c r="J140" i="79"/>
  <c r="G146" i="44"/>
  <c r="H61" i="85"/>
  <c r="D62" i="85"/>
  <c r="G61" i="85"/>
  <c r="J145" i="74"/>
  <c r="J145" i="73"/>
  <c r="E68" i="73"/>
  <c r="F68" i="73" s="1"/>
  <c r="B68" i="73"/>
  <c r="J141" i="68"/>
  <c r="I62" i="67"/>
  <c r="J145" i="55"/>
  <c r="D67" i="53"/>
  <c r="B67" i="53" s="1"/>
  <c r="B66" i="53"/>
  <c r="H66" i="53"/>
  <c r="G66" i="53"/>
  <c r="H70" i="34"/>
  <c r="D71" i="34"/>
  <c r="G70" i="34"/>
  <c r="J148" i="30"/>
  <c r="J149" i="28"/>
  <c r="J149" i="20"/>
  <c r="J150" i="17"/>
  <c r="G141" i="25"/>
  <c r="D142" i="25"/>
  <c r="I67" i="18"/>
  <c r="I66" i="56"/>
  <c r="D140" i="87"/>
  <c r="G139" i="87"/>
  <c r="E140" i="87"/>
  <c r="I58" i="100"/>
  <c r="G59" i="25"/>
  <c r="I63" i="63"/>
  <c r="B69" i="20"/>
  <c r="F69" i="20"/>
  <c r="G69" i="20" s="1"/>
  <c r="E63" i="33"/>
  <c r="F63" i="33" s="1"/>
  <c r="B63" i="33"/>
  <c r="I70" i="23"/>
  <c r="J139" i="26"/>
  <c r="J140" i="25"/>
  <c r="D141" i="95"/>
  <c r="G140" i="95"/>
  <c r="I62" i="33"/>
  <c r="G64" i="46"/>
  <c r="D65" i="46"/>
  <c r="H64" i="46"/>
  <c r="H65" i="45"/>
  <c r="D66" i="45"/>
  <c r="G65" i="45"/>
  <c r="G62" i="65"/>
  <c r="D63" i="65"/>
  <c r="B63" i="65" s="1"/>
  <c r="H62" i="65"/>
  <c r="H68" i="74"/>
  <c r="D69" i="74"/>
  <c r="E69" i="74" s="1"/>
  <c r="F69" i="74" s="1"/>
  <c r="G68" i="74"/>
  <c r="D70" i="24"/>
  <c r="H69" i="24"/>
  <c r="G69" i="24"/>
  <c r="D63" i="77"/>
  <c r="E63" i="77" s="1"/>
  <c r="D65" i="63"/>
  <c r="D70" i="42"/>
  <c r="G69" i="42"/>
  <c r="H69" i="42"/>
  <c r="D64" i="76"/>
  <c r="E64" i="76" s="1"/>
  <c r="F64" i="76" s="1"/>
  <c r="I68" i="17"/>
  <c r="I69" i="30"/>
  <c r="H67" i="41"/>
  <c r="D68" i="41"/>
  <c r="E68" i="41" s="1"/>
  <c r="F68" i="41" s="1"/>
  <c r="I68" i="42"/>
  <c r="G58" i="99"/>
  <c r="I58" i="99" s="1"/>
  <c r="D59" i="99"/>
  <c r="E59" i="99" s="1"/>
  <c r="H145" i="43"/>
  <c r="I145" i="43"/>
  <c r="I139" i="97"/>
  <c r="H139" i="97"/>
  <c r="B72" i="28"/>
  <c r="G60" i="83"/>
  <c r="D61" i="83"/>
  <c r="E61" i="83" s="1"/>
  <c r="F61" i="83" s="1"/>
  <c r="D61" i="92"/>
  <c r="E61" i="92" s="1"/>
  <c r="D68" i="56"/>
  <c r="E68" i="56" s="1"/>
  <c r="F68" i="56" s="1"/>
  <c r="I62" i="76"/>
  <c r="I69" i="19"/>
  <c r="E147" i="44"/>
  <c r="F147" i="44" s="1"/>
  <c r="H66" i="72"/>
  <c r="I66" i="72" s="1"/>
  <c r="D67" i="72"/>
  <c r="E67" i="72" s="1"/>
  <c r="F67" i="72" s="1"/>
  <c r="D141" i="26"/>
  <c r="E141" i="26" s="1"/>
  <c r="G140" i="26"/>
  <c r="H146" i="42"/>
  <c r="I146" i="42"/>
  <c r="B61" i="82"/>
  <c r="F61" i="82"/>
  <c r="H61" i="82" s="1"/>
  <c r="D66" i="57"/>
  <c r="E66" i="57" s="1"/>
  <c r="B62" i="77"/>
  <c r="H62" i="77"/>
  <c r="G62" i="77"/>
  <c r="B64" i="63"/>
  <c r="G64" i="63"/>
  <c r="H64" i="63"/>
  <c r="B63" i="67"/>
  <c r="F63" i="67"/>
  <c r="H63" i="68"/>
  <c r="I63" i="68" s="1"/>
  <c r="D64" i="68"/>
  <c r="E64" i="68" s="1"/>
  <c r="F64" i="68" s="1"/>
  <c r="H69" i="69"/>
  <c r="I69" i="69" s="1"/>
  <c r="D70" i="69"/>
  <c r="E70" i="69" s="1"/>
  <c r="H146" i="44"/>
  <c r="I146" i="44"/>
  <c r="H140" i="33"/>
  <c r="I140" i="33"/>
  <c r="F140" i="97"/>
  <c r="B140" i="97"/>
  <c r="B59" i="98"/>
  <c r="F59" i="98"/>
  <c r="H59" i="98" s="1"/>
  <c r="F63" i="66"/>
  <c r="H63" i="66" s="1"/>
  <c r="B63" i="66"/>
  <c r="D69" i="44"/>
  <c r="H65" i="57"/>
  <c r="G60" i="92"/>
  <c r="G67" i="56"/>
  <c r="H63" i="60"/>
  <c r="I63" i="60" s="1"/>
  <c r="D64" i="60"/>
  <c r="E64" i="60" s="1"/>
  <c r="I67" i="41"/>
  <c r="H65" i="58"/>
  <c r="I65" i="58" s="1"/>
  <c r="D66" i="58"/>
  <c r="E66" i="58" s="1"/>
  <c r="F66" i="58" s="1"/>
  <c r="E146" i="43"/>
  <c r="F146" i="43" s="1"/>
  <c r="B146" i="43"/>
  <c r="E141" i="33"/>
  <c r="F141" i="33" s="1"/>
  <c r="B141" i="33"/>
  <c r="G58" i="95"/>
  <c r="I58" i="95" s="1"/>
  <c r="D59" i="95"/>
  <c r="E59" i="95" s="1"/>
  <c r="F59" i="97"/>
  <c r="H59" i="97" s="1"/>
  <c r="B59" i="97"/>
  <c r="B61" i="81"/>
  <c r="F61" i="81"/>
  <c r="G61" i="81" s="1"/>
  <c r="B61" i="84"/>
  <c r="F61" i="84"/>
  <c r="G61" i="84" s="1"/>
  <c r="E72" i="28"/>
  <c r="E73" i="28" s="1"/>
  <c r="J145" i="44"/>
  <c r="I68" i="44"/>
  <c r="E147" i="42"/>
  <c r="F147" i="42" s="1"/>
  <c r="G65" i="57"/>
  <c r="B62" i="79"/>
  <c r="F62" i="79"/>
  <c r="H62" i="79" s="1"/>
  <c r="H60" i="83"/>
  <c r="I60" i="83" s="1"/>
  <c r="H60" i="92"/>
  <c r="H67" i="56"/>
  <c r="I67" i="56" s="1"/>
  <c r="F71" i="23"/>
  <c r="G71" i="23" s="1"/>
  <c r="B71" i="23"/>
  <c r="B63" i="76"/>
  <c r="G63" i="76"/>
  <c r="H63" i="76"/>
  <c r="I72" i="27"/>
  <c r="I73" i="27" s="1"/>
  <c r="H73" i="27"/>
  <c r="G148" i="31"/>
  <c r="D149" i="31"/>
  <c r="J147" i="31"/>
  <c r="D68" i="43"/>
  <c r="E68" i="43" s="1"/>
  <c r="B69" i="17"/>
  <c r="J145" i="41"/>
  <c r="B65" i="64"/>
  <c r="F65" i="64"/>
  <c r="G65" i="64" s="1"/>
  <c r="I72" i="70"/>
  <c r="I73" i="70" s="1"/>
  <c r="H73" i="70"/>
  <c r="B65" i="26"/>
  <c r="F65" i="26"/>
  <c r="G65" i="26" s="1"/>
  <c r="I60" i="91"/>
  <c r="G67" i="43"/>
  <c r="I67" i="43" s="1"/>
  <c r="I64" i="61"/>
  <c r="I60" i="80"/>
  <c r="I59" i="25"/>
  <c r="G65" i="55"/>
  <c r="I65" i="55" s="1"/>
  <c r="D66" i="55"/>
  <c r="B61" i="86"/>
  <c r="F61" i="86"/>
  <c r="H61" i="86" s="1"/>
  <c r="G71" i="3"/>
  <c r="I71" i="3" s="1"/>
  <c r="D72" i="3"/>
  <c r="B65" i="61"/>
  <c r="F61" i="80"/>
  <c r="H61" i="80" s="1"/>
  <c r="B61" i="80"/>
  <c r="I72" i="71"/>
  <c r="I73" i="71" s="1"/>
  <c r="D62" i="91"/>
  <c r="E62" i="91" s="1"/>
  <c r="E66" i="59"/>
  <c r="F66" i="59" s="1"/>
  <c r="B66" i="59"/>
  <c r="E65" i="61"/>
  <c r="F65" i="61" s="1"/>
  <c r="E69" i="17"/>
  <c r="F69" i="17" s="1"/>
  <c r="B61" i="91"/>
  <c r="G61" i="91"/>
  <c r="H61" i="91"/>
  <c r="G144" i="60"/>
  <c r="D145" i="60"/>
  <c r="D153" i="70"/>
  <c r="B153" i="70" s="1"/>
  <c r="G152" i="70"/>
  <c r="E153" i="70"/>
  <c r="F153" i="70" s="1"/>
  <c r="J148" i="27"/>
  <c r="J143" i="46"/>
  <c r="D152" i="17"/>
  <c r="G151" i="17"/>
  <c r="J141" i="65"/>
  <c r="J143" i="72"/>
  <c r="J151" i="70"/>
  <c r="G144" i="46"/>
  <c r="D145" i="46"/>
  <c r="E145" i="46" s="1"/>
  <c r="D143" i="82"/>
  <c r="E143" i="82" s="1"/>
  <c r="G142" i="82"/>
  <c r="B62" i="78"/>
  <c r="D151" i="28"/>
  <c r="E151" i="28" s="1"/>
  <c r="G150" i="28"/>
  <c r="B152" i="29"/>
  <c r="B148" i="34"/>
  <c r="B68" i="18"/>
  <c r="G148" i="32"/>
  <c r="D149" i="32"/>
  <c r="E149" i="32" s="1"/>
  <c r="G142" i="65"/>
  <c r="D143" i="65"/>
  <c r="E143" i="65" s="1"/>
  <c r="F145" i="67"/>
  <c r="B145" i="67"/>
  <c r="G141" i="76"/>
  <c r="D142" i="76"/>
  <c r="E142" i="76" s="1"/>
  <c r="F61" i="88"/>
  <c r="G61" i="88" s="1"/>
  <c r="B61" i="88"/>
  <c r="J146" i="21"/>
  <c r="J143" i="57"/>
  <c r="B143" i="66"/>
  <c r="F143" i="66"/>
  <c r="B60" i="87"/>
  <c r="F60" i="87"/>
  <c r="H60" i="87" s="1"/>
  <c r="D149" i="71"/>
  <c r="E149" i="71" s="1"/>
  <c r="G148" i="71"/>
  <c r="H142" i="78"/>
  <c r="I142" i="78"/>
  <c r="D147" i="41"/>
  <c r="G146" i="41"/>
  <c r="F59" i="96"/>
  <c r="G59" i="96" s="1"/>
  <c r="B59" i="96"/>
  <c r="G139" i="88"/>
  <c r="D140" i="88"/>
  <c r="E140" i="88"/>
  <c r="I141" i="13"/>
  <c r="H141" i="13"/>
  <c r="D148" i="21"/>
  <c r="E148" i="21" s="1"/>
  <c r="G147" i="21"/>
  <c r="G140" i="81"/>
  <c r="D141" i="81"/>
  <c r="E141" i="81" s="1"/>
  <c r="D144" i="61"/>
  <c r="G143" i="61"/>
  <c r="D146" i="45"/>
  <c r="E146" i="45" s="1"/>
  <c r="G145" i="45"/>
  <c r="G141" i="77"/>
  <c r="D142" i="77"/>
  <c r="E142" i="77" s="1"/>
  <c r="G144" i="54"/>
  <c r="D145" i="54"/>
  <c r="E145" i="54" s="1"/>
  <c r="G149" i="27"/>
  <c r="D150" i="27"/>
  <c r="E150" i="27" s="1"/>
  <c r="G146" i="74"/>
  <c r="D147" i="74"/>
  <c r="G139" i="86"/>
  <c r="D140" i="86"/>
  <c r="E140" i="86"/>
  <c r="D140" i="92"/>
  <c r="E140" i="92"/>
  <c r="G139" i="92"/>
  <c r="J148" i="69"/>
  <c r="J145" i="39"/>
  <c r="B142" i="13"/>
  <c r="F142" i="13"/>
  <c r="J143" i="53"/>
  <c r="B70" i="29"/>
  <c r="F70" i="29"/>
  <c r="H70" i="29" s="1"/>
  <c r="B65" i="54"/>
  <c r="F65" i="54"/>
  <c r="H65" i="54" s="1"/>
  <c r="I63" i="62"/>
  <c r="D141" i="99"/>
  <c r="E141" i="99" s="1"/>
  <c r="G140" i="99"/>
  <c r="G144" i="57"/>
  <c r="D145" i="57"/>
  <c r="E145" i="57" s="1"/>
  <c r="D144" i="75"/>
  <c r="E144" i="75" s="1"/>
  <c r="G143" i="75"/>
  <c r="H142" i="66"/>
  <c r="I142" i="66"/>
  <c r="J146" i="22"/>
  <c r="D141" i="83"/>
  <c r="E141" i="83" s="1"/>
  <c r="G140" i="83"/>
  <c r="D149" i="24"/>
  <c r="E149" i="24" s="1"/>
  <c r="G148" i="24"/>
  <c r="J146" i="3"/>
  <c r="I147" i="19"/>
  <c r="H147" i="19"/>
  <c r="G143" i="64"/>
  <c r="D144" i="64"/>
  <c r="E144" i="64" s="1"/>
  <c r="D150" i="69"/>
  <c r="E150" i="69" s="1"/>
  <c r="G149" i="69"/>
  <c r="J147" i="24"/>
  <c r="J143" i="56"/>
  <c r="D60" i="25"/>
  <c r="E60" i="25" s="1"/>
  <c r="G144" i="58"/>
  <c r="D145" i="58"/>
  <c r="E145" i="58" s="1"/>
  <c r="J142" i="75"/>
  <c r="G142" i="85"/>
  <c r="D143" i="85"/>
  <c r="F143" i="78"/>
  <c r="B143" i="78"/>
  <c r="B62" i="75"/>
  <c r="F62" i="75"/>
  <c r="H62" i="75" s="1"/>
  <c r="D148" i="18"/>
  <c r="G147" i="18"/>
  <c r="H143" i="63"/>
  <c r="I143" i="63"/>
  <c r="G139" i="91"/>
  <c r="D140" i="91"/>
  <c r="E140" i="91"/>
  <c r="J143" i="54"/>
  <c r="D141" i="80"/>
  <c r="E141" i="80" s="1"/>
  <c r="G140" i="80"/>
  <c r="B69" i="32"/>
  <c r="D140" i="84"/>
  <c r="G139" i="84"/>
  <c r="E140" i="84"/>
  <c r="G139" i="90"/>
  <c r="D140" i="90"/>
  <c r="E140" i="90"/>
  <c r="D145" i="53"/>
  <c r="E145" i="53" s="1"/>
  <c r="G144" i="53"/>
  <c r="B64" i="62"/>
  <c r="F64" i="62"/>
  <c r="G64" i="62" s="1"/>
  <c r="G142" i="68"/>
  <c r="D143" i="68"/>
  <c r="E143" i="68" s="1"/>
  <c r="D145" i="72"/>
  <c r="E145" i="72" s="1"/>
  <c r="G144" i="72"/>
  <c r="D146" i="62"/>
  <c r="G145" i="62"/>
  <c r="B68" i="22"/>
  <c r="G146" i="55"/>
  <c r="D147" i="55"/>
  <c r="E147" i="55" s="1"/>
  <c r="B70" i="19"/>
  <c r="F70" i="19"/>
  <c r="H70" i="19" s="1"/>
  <c r="F70" i="30"/>
  <c r="B70" i="30"/>
  <c r="F148" i="19"/>
  <c r="B148" i="19"/>
  <c r="J140" i="76"/>
  <c r="G139" i="96"/>
  <c r="D140" i="96"/>
  <c r="E140" i="96"/>
  <c r="D148" i="3"/>
  <c r="E148" i="3" s="1"/>
  <c r="G147" i="3"/>
  <c r="E69" i="32"/>
  <c r="F69" i="32" s="1"/>
  <c r="H69" i="32" s="1"/>
  <c r="D145" i="56"/>
  <c r="E145" i="56" s="1"/>
  <c r="G144" i="56"/>
  <c r="G146" i="73"/>
  <c r="D147" i="73"/>
  <c r="E147" i="73" s="1"/>
  <c r="J142" i="64"/>
  <c r="J144" i="45"/>
  <c r="J143" i="58"/>
  <c r="J147" i="71"/>
  <c r="G149" i="30"/>
  <c r="D150" i="30"/>
  <c r="E150" i="30" s="1"/>
  <c r="J146" i="18"/>
  <c r="J140" i="77"/>
  <c r="F63" i="13"/>
  <c r="G63" i="13" s="1"/>
  <c r="B63" i="13"/>
  <c r="E68" i="22"/>
  <c r="F68" i="22" s="1"/>
  <c r="G68" i="22" s="1"/>
  <c r="F67" i="39"/>
  <c r="G67" i="39" s="1"/>
  <c r="B67" i="39"/>
  <c r="D148" i="22"/>
  <c r="E148" i="22" s="1"/>
  <c r="G147" i="22"/>
  <c r="F144" i="63"/>
  <c r="B144" i="63"/>
  <c r="G150" i="20"/>
  <c r="D151" i="20"/>
  <c r="E151" i="20" s="1"/>
  <c r="F68" i="21"/>
  <c r="G68" i="21" s="1"/>
  <c r="B68" i="21"/>
  <c r="G146" i="39"/>
  <c r="D147" i="39"/>
  <c r="D140" i="89"/>
  <c r="G139" i="89"/>
  <c r="E140" i="89"/>
  <c r="G139" i="98"/>
  <c r="D140" i="98"/>
  <c r="E140" i="98"/>
  <c r="D142" i="79"/>
  <c r="E142" i="79" s="1"/>
  <c r="G141" i="79"/>
  <c r="I151" i="29"/>
  <c r="H151" i="29"/>
  <c r="F59" i="100"/>
  <c r="G59" i="100" s="1"/>
  <c r="B59" i="100"/>
  <c r="E148" i="34"/>
  <c r="F148" i="34" s="1"/>
  <c r="B60" i="89"/>
  <c r="B150" i="23"/>
  <c r="F150" i="23"/>
  <c r="D141" i="100"/>
  <c r="E141" i="100" s="1"/>
  <c r="G140" i="100"/>
  <c r="E60" i="89"/>
  <c r="F60" i="89" s="1"/>
  <c r="I144" i="67"/>
  <c r="H144" i="67"/>
  <c r="I149" i="23"/>
  <c r="H149" i="23"/>
  <c r="J147" i="32"/>
  <c r="E62" i="78"/>
  <c r="F62" i="78" s="1"/>
  <c r="J142" i="59"/>
  <c r="B60" i="90"/>
  <c r="F60" i="90"/>
  <c r="G60" i="90" s="1"/>
  <c r="E152" i="29"/>
  <c r="F152" i="29" s="1"/>
  <c r="G143" i="59"/>
  <c r="D144" i="59"/>
  <c r="E144" i="59" s="1"/>
  <c r="I147" i="34"/>
  <c r="H147" i="34"/>
  <c r="E68" i="18"/>
  <c r="F68" i="18" s="1"/>
  <c r="I60" i="92" l="1"/>
  <c r="D60" i="101"/>
  <c r="G59" i="101"/>
  <c r="H59" i="101"/>
  <c r="H69" i="20"/>
  <c r="I69" i="20" s="1"/>
  <c r="I64" i="63"/>
  <c r="D141" i="101"/>
  <c r="G140" i="101"/>
  <c r="J147" i="19"/>
  <c r="G59" i="98"/>
  <c r="G61" i="86"/>
  <c r="I61" i="86" s="1"/>
  <c r="E62" i="85"/>
  <c r="F62" i="85" s="1"/>
  <c r="B62" i="85"/>
  <c r="I61" i="85"/>
  <c r="H61" i="81"/>
  <c r="I61" i="81" s="1"/>
  <c r="I68" i="74"/>
  <c r="D69" i="73"/>
  <c r="E69" i="73" s="1"/>
  <c r="H68" i="73"/>
  <c r="G68" i="73"/>
  <c r="G63" i="66"/>
  <c r="G65" i="54"/>
  <c r="I65" i="54" s="1"/>
  <c r="I66" i="53"/>
  <c r="E67" i="53"/>
  <c r="F67" i="53" s="1"/>
  <c r="I69" i="42"/>
  <c r="E71" i="34"/>
  <c r="F71" i="34" s="1"/>
  <c r="G71" i="34" s="1"/>
  <c r="B71" i="34"/>
  <c r="I70" i="34"/>
  <c r="E141" i="95"/>
  <c r="F141" i="95" s="1"/>
  <c r="B141" i="95"/>
  <c r="H63" i="33"/>
  <c r="D64" i="33"/>
  <c r="E64" i="33" s="1"/>
  <c r="H61" i="84"/>
  <c r="I61" i="84" s="1"/>
  <c r="I59" i="98"/>
  <c r="J140" i="33"/>
  <c r="J146" i="42"/>
  <c r="I139" i="87"/>
  <c r="H139" i="87"/>
  <c r="E142" i="25"/>
  <c r="F142" i="25" s="1"/>
  <c r="B142" i="25"/>
  <c r="H59" i="96"/>
  <c r="I59" i="96" s="1"/>
  <c r="I63" i="76"/>
  <c r="J146" i="44"/>
  <c r="J145" i="43"/>
  <c r="I64" i="46"/>
  <c r="I140" i="95"/>
  <c r="H140" i="95"/>
  <c r="G63" i="33"/>
  <c r="D70" i="20"/>
  <c r="E70" i="20" s="1"/>
  <c r="F70" i="20" s="1"/>
  <c r="D71" i="20" s="1"/>
  <c r="B71" i="20" s="1"/>
  <c r="F140" i="87"/>
  <c r="B140" i="87"/>
  <c r="I141" i="25"/>
  <c r="H141" i="25"/>
  <c r="D142" i="33"/>
  <c r="G141" i="33"/>
  <c r="D62" i="83"/>
  <c r="E62" i="83" s="1"/>
  <c r="D65" i="68"/>
  <c r="E65" i="68" s="1"/>
  <c r="F65" i="68" s="1"/>
  <c r="D69" i="56"/>
  <c r="E69" i="56" s="1"/>
  <c r="B66" i="58"/>
  <c r="H66" i="58"/>
  <c r="G66" i="58"/>
  <c r="B64" i="60"/>
  <c r="F64" i="60"/>
  <c r="D65" i="60" s="1"/>
  <c r="H64" i="60"/>
  <c r="I65" i="57"/>
  <c r="D141" i="97"/>
  <c r="G140" i="97"/>
  <c r="D62" i="82"/>
  <c r="E62" i="82" s="1"/>
  <c r="F62" i="82" s="1"/>
  <c r="B64" i="76"/>
  <c r="G64" i="76"/>
  <c r="H64" i="76"/>
  <c r="B63" i="77"/>
  <c r="F63" i="77"/>
  <c r="I62" i="65"/>
  <c r="H67" i="39"/>
  <c r="H63" i="13"/>
  <c r="I63" i="13" s="1"/>
  <c r="G61" i="80"/>
  <c r="I61" i="80" s="1"/>
  <c r="D62" i="84"/>
  <c r="E62" i="84" s="1"/>
  <c r="F62" i="84" s="1"/>
  <c r="D63" i="84" s="1"/>
  <c r="D62" i="81"/>
  <c r="G59" i="97"/>
  <c r="I59" i="97" s="1"/>
  <c r="D60" i="97"/>
  <c r="D147" i="43"/>
  <c r="B147" i="43" s="1"/>
  <c r="G146" i="43"/>
  <c r="B69" i="44"/>
  <c r="D60" i="98"/>
  <c r="E60" i="98" s="1"/>
  <c r="B64" i="68"/>
  <c r="G64" i="68"/>
  <c r="H64" i="68"/>
  <c r="I64" i="68" s="1"/>
  <c r="G63" i="67"/>
  <c r="D64" i="67"/>
  <c r="E64" i="67" s="1"/>
  <c r="F64" i="67" s="1"/>
  <c r="D65" i="67" s="1"/>
  <c r="H63" i="67"/>
  <c r="D68" i="72"/>
  <c r="D148" i="44"/>
  <c r="G147" i="44"/>
  <c r="F61" i="92"/>
  <c r="B61" i="92"/>
  <c r="B59" i="99"/>
  <c r="F59" i="99"/>
  <c r="D69" i="41"/>
  <c r="E69" i="41" s="1"/>
  <c r="F69" i="41" s="1"/>
  <c r="B65" i="63"/>
  <c r="D70" i="74"/>
  <c r="I61" i="91"/>
  <c r="H71" i="23"/>
  <c r="D72" i="23"/>
  <c r="D63" i="79"/>
  <c r="E63" i="79" s="1"/>
  <c r="B59" i="95"/>
  <c r="F59" i="95"/>
  <c r="H59" i="95" s="1"/>
  <c r="E69" i="44"/>
  <c r="F69" i="44" s="1"/>
  <c r="D64" i="66"/>
  <c r="E64" i="66" s="1"/>
  <c r="F64" i="66" s="1"/>
  <c r="D65" i="66" s="1"/>
  <c r="B70" i="69"/>
  <c r="F70" i="69"/>
  <c r="H70" i="69" s="1"/>
  <c r="I62" i="77"/>
  <c r="F66" i="57"/>
  <c r="H66" i="57" s="1"/>
  <c r="B66" i="57"/>
  <c r="G61" i="82"/>
  <c r="I61" i="82" s="1"/>
  <c r="I140" i="26"/>
  <c r="H140" i="26"/>
  <c r="B67" i="72"/>
  <c r="G67" i="72"/>
  <c r="H67" i="72"/>
  <c r="B68" i="41"/>
  <c r="G68" i="41"/>
  <c r="H68" i="41"/>
  <c r="E65" i="63"/>
  <c r="F65" i="63" s="1"/>
  <c r="I69" i="24"/>
  <c r="G69" i="74"/>
  <c r="H69" i="74"/>
  <c r="B69" i="74"/>
  <c r="E63" i="65"/>
  <c r="F63" i="65" s="1"/>
  <c r="I65" i="45"/>
  <c r="E65" i="46"/>
  <c r="F65" i="46" s="1"/>
  <c r="B65" i="46"/>
  <c r="G62" i="79"/>
  <c r="I62" i="79" s="1"/>
  <c r="G147" i="42"/>
  <c r="D148" i="42"/>
  <c r="D67" i="58"/>
  <c r="E67" i="58" s="1"/>
  <c r="I63" i="66"/>
  <c r="B141" i="26"/>
  <c r="F141" i="26"/>
  <c r="B68" i="56"/>
  <c r="G68" i="56"/>
  <c r="H68" i="56"/>
  <c r="B61" i="83"/>
  <c r="H61" i="83"/>
  <c r="G61" i="83"/>
  <c r="F72" i="28"/>
  <c r="D65" i="76"/>
  <c r="E65" i="76" s="1"/>
  <c r="E70" i="42"/>
  <c r="F70" i="42" s="1"/>
  <c r="B70" i="42"/>
  <c r="E70" i="24"/>
  <c r="F70" i="24" s="1"/>
  <c r="B70" i="24"/>
  <c r="E66" i="45"/>
  <c r="F66" i="45" s="1"/>
  <c r="B66" i="45"/>
  <c r="H69" i="17"/>
  <c r="D70" i="17"/>
  <c r="E70" i="17" s="1"/>
  <c r="F70" i="17" s="1"/>
  <c r="D71" i="17" s="1"/>
  <c r="G69" i="17"/>
  <c r="G65" i="61"/>
  <c r="D66" i="61"/>
  <c r="E66" i="61" s="1"/>
  <c r="F66" i="61" s="1"/>
  <c r="H65" i="61"/>
  <c r="H66" i="59"/>
  <c r="D67" i="59"/>
  <c r="G66" i="59"/>
  <c r="H68" i="22"/>
  <c r="I68" i="22" s="1"/>
  <c r="H64" i="62"/>
  <c r="E72" i="3"/>
  <c r="E73" i="3" s="1"/>
  <c r="B72" i="3"/>
  <c r="I148" i="31"/>
  <c r="H148" i="31"/>
  <c r="G70" i="19"/>
  <c r="I70" i="19" s="1"/>
  <c r="H65" i="26"/>
  <c r="I65" i="26" s="1"/>
  <c r="D66" i="26"/>
  <c r="E66" i="26" s="1"/>
  <c r="F68" i="43"/>
  <c r="G68" i="43" s="1"/>
  <c r="B68" i="43"/>
  <c r="B149" i="31"/>
  <c r="I67" i="39"/>
  <c r="B62" i="91"/>
  <c r="F62" i="91"/>
  <c r="G62" i="91" s="1"/>
  <c r="D62" i="80"/>
  <c r="D62" i="86"/>
  <c r="E62" i="86" s="1"/>
  <c r="F62" i="86" s="1"/>
  <c r="D63" i="86" s="1"/>
  <c r="E66" i="55"/>
  <c r="F66" i="55" s="1"/>
  <c r="B66" i="55"/>
  <c r="H65" i="64"/>
  <c r="D66" i="64"/>
  <c r="E149" i="31"/>
  <c r="F149" i="31" s="1"/>
  <c r="J147" i="34"/>
  <c r="D154" i="70"/>
  <c r="E154" i="70" s="1"/>
  <c r="E155" i="70" s="1"/>
  <c r="G153" i="70"/>
  <c r="I152" i="70"/>
  <c r="H152" i="70"/>
  <c r="J144" i="67"/>
  <c r="H151" i="17"/>
  <c r="I151" i="17"/>
  <c r="J151" i="17" s="1"/>
  <c r="J151" i="29"/>
  <c r="E152" i="17"/>
  <c r="F152" i="17" s="1"/>
  <c r="B152" i="17"/>
  <c r="E145" i="60"/>
  <c r="F145" i="60" s="1"/>
  <c r="B145" i="60"/>
  <c r="I144" i="60"/>
  <c r="H144" i="60"/>
  <c r="D63" i="78"/>
  <c r="E63" i="78" s="1"/>
  <c r="G62" i="78"/>
  <c r="H62" i="78"/>
  <c r="D61" i="89"/>
  <c r="H60" i="89"/>
  <c r="G60" i="89"/>
  <c r="D149" i="34"/>
  <c r="E149" i="34" s="1"/>
  <c r="G148" i="34"/>
  <c r="D69" i="18"/>
  <c r="E69" i="18" s="1"/>
  <c r="H68" i="18"/>
  <c r="G68" i="18"/>
  <c r="B146" i="62"/>
  <c r="B148" i="18"/>
  <c r="I143" i="64"/>
  <c r="H143" i="64"/>
  <c r="B144" i="61"/>
  <c r="B147" i="41"/>
  <c r="H148" i="32"/>
  <c r="I148" i="32"/>
  <c r="F144" i="59"/>
  <c r="B144" i="59"/>
  <c r="J149" i="23"/>
  <c r="H139" i="98"/>
  <c r="I139" i="98"/>
  <c r="I146" i="39"/>
  <c r="H146" i="39"/>
  <c r="H68" i="21"/>
  <c r="I68" i="21" s="1"/>
  <c r="D68" i="39"/>
  <c r="E68" i="39" s="1"/>
  <c r="F147" i="73"/>
  <c r="B147" i="73"/>
  <c r="B148" i="3"/>
  <c r="F148" i="3"/>
  <c r="G62" i="75"/>
  <c r="I62" i="75" s="1"/>
  <c r="H142" i="85"/>
  <c r="I142" i="85"/>
  <c r="B144" i="75"/>
  <c r="F144" i="75"/>
  <c r="D66" i="54"/>
  <c r="E66" i="54" s="1"/>
  <c r="I139" i="92"/>
  <c r="H139" i="92"/>
  <c r="H146" i="74"/>
  <c r="I146" i="74"/>
  <c r="F142" i="77"/>
  <c r="B142" i="77"/>
  <c r="G60" i="87"/>
  <c r="I60" i="87" s="1"/>
  <c r="D62" i="88"/>
  <c r="E62" i="88" s="1"/>
  <c r="D71" i="30"/>
  <c r="E71" i="30" s="1"/>
  <c r="I64" i="62"/>
  <c r="F141" i="83"/>
  <c r="B141" i="83"/>
  <c r="H143" i="75"/>
  <c r="I143" i="75"/>
  <c r="B147" i="74"/>
  <c r="G145" i="67"/>
  <c r="D146" i="67"/>
  <c r="D153" i="29"/>
  <c r="E153" i="29" s="1"/>
  <c r="G152" i="29"/>
  <c r="I143" i="59"/>
  <c r="H143" i="59"/>
  <c r="H147" i="22"/>
  <c r="I147" i="22"/>
  <c r="B150" i="30"/>
  <c r="F150" i="30"/>
  <c r="I146" i="73"/>
  <c r="H146" i="73"/>
  <c r="D71" i="19"/>
  <c r="E71" i="19" s="1"/>
  <c r="H144" i="72"/>
  <c r="I144" i="72"/>
  <c r="I139" i="84"/>
  <c r="H139" i="84"/>
  <c r="B140" i="91"/>
  <c r="F140" i="91"/>
  <c r="H141" i="77"/>
  <c r="I141" i="77"/>
  <c r="F141" i="81"/>
  <c r="B141" i="81"/>
  <c r="J142" i="78"/>
  <c r="H61" i="88"/>
  <c r="I61" i="88" s="1"/>
  <c r="I150" i="28"/>
  <c r="H150" i="28"/>
  <c r="H142" i="82"/>
  <c r="I142" i="82"/>
  <c r="B143" i="85"/>
  <c r="I139" i="89"/>
  <c r="H139" i="89"/>
  <c r="D69" i="21"/>
  <c r="E69" i="21" s="1"/>
  <c r="B140" i="96"/>
  <c r="F140" i="96"/>
  <c r="D69" i="22"/>
  <c r="E69" i="22" s="1"/>
  <c r="F145" i="72"/>
  <c r="B145" i="72"/>
  <c r="F140" i="84"/>
  <c r="B140" i="84"/>
  <c r="H139" i="91"/>
  <c r="I139" i="91"/>
  <c r="D63" i="75"/>
  <c r="F145" i="57"/>
  <c r="B145" i="57"/>
  <c r="D143" i="13"/>
  <c r="E143" i="13" s="1"/>
  <c r="G142" i="13"/>
  <c r="F140" i="92"/>
  <c r="B140" i="92"/>
  <c r="B150" i="27"/>
  <c r="F150" i="27"/>
  <c r="H140" i="81"/>
  <c r="I140" i="81"/>
  <c r="D61" i="87"/>
  <c r="E61" i="87" s="1"/>
  <c r="F143" i="65"/>
  <c r="B143" i="65"/>
  <c r="F151" i="28"/>
  <c r="B151" i="28"/>
  <c r="B143" i="82"/>
  <c r="F143" i="82"/>
  <c r="B147" i="39"/>
  <c r="G144" i="63"/>
  <c r="D145" i="63"/>
  <c r="E145" i="63" s="1"/>
  <c r="I146" i="55"/>
  <c r="H146" i="55"/>
  <c r="H139" i="90"/>
  <c r="I139" i="90"/>
  <c r="I141" i="79"/>
  <c r="H141" i="79"/>
  <c r="F148" i="22"/>
  <c r="B148" i="22"/>
  <c r="H149" i="30"/>
  <c r="I149" i="30"/>
  <c r="H140" i="100"/>
  <c r="I140" i="100"/>
  <c r="F142" i="79"/>
  <c r="B142" i="79"/>
  <c r="F140" i="89"/>
  <c r="B140" i="89"/>
  <c r="I144" i="56"/>
  <c r="H144" i="56"/>
  <c r="I139" i="96"/>
  <c r="H139" i="96"/>
  <c r="G148" i="19"/>
  <c r="D149" i="19"/>
  <c r="E149" i="19" s="1"/>
  <c r="H144" i="53"/>
  <c r="I144" i="53"/>
  <c r="G69" i="32"/>
  <c r="I69" i="32" s="1"/>
  <c r="J143" i="63"/>
  <c r="F145" i="58"/>
  <c r="B145" i="58"/>
  <c r="H149" i="69"/>
  <c r="I149" i="69"/>
  <c r="I148" i="24"/>
  <c r="H148" i="24"/>
  <c r="J142" i="66"/>
  <c r="H144" i="57"/>
  <c r="I144" i="57"/>
  <c r="H149" i="27"/>
  <c r="I149" i="27"/>
  <c r="H145" i="45"/>
  <c r="I145" i="45"/>
  <c r="F140" i="88"/>
  <c r="B140" i="88"/>
  <c r="D60" i="96"/>
  <c r="F142" i="76"/>
  <c r="B142" i="76"/>
  <c r="H142" i="65"/>
  <c r="I142" i="65"/>
  <c r="F140" i="98"/>
  <c r="B140" i="98"/>
  <c r="B151" i="20"/>
  <c r="F151" i="20"/>
  <c r="F145" i="56"/>
  <c r="B145" i="56"/>
  <c r="H70" i="30"/>
  <c r="F143" i="68"/>
  <c r="B143" i="68"/>
  <c r="F145" i="53"/>
  <c r="B145" i="53"/>
  <c r="H144" i="58"/>
  <c r="I144" i="58"/>
  <c r="F150" i="69"/>
  <c r="B150" i="69"/>
  <c r="B149" i="24"/>
  <c r="F149" i="24"/>
  <c r="G70" i="29"/>
  <c r="I70" i="29" s="1"/>
  <c r="B140" i="86"/>
  <c r="F140" i="86"/>
  <c r="B146" i="45"/>
  <c r="F146" i="45"/>
  <c r="H147" i="21"/>
  <c r="I147" i="21"/>
  <c r="I139" i="88"/>
  <c r="H139" i="88"/>
  <c r="H148" i="71"/>
  <c r="I148" i="71"/>
  <c r="D144" i="66"/>
  <c r="E144" i="66" s="1"/>
  <c r="G143" i="66"/>
  <c r="I141" i="76"/>
  <c r="H141" i="76"/>
  <c r="D60" i="100"/>
  <c r="H147" i="3"/>
  <c r="I147" i="3"/>
  <c r="D61" i="90"/>
  <c r="E61" i="90" s="1"/>
  <c r="F141" i="100"/>
  <c r="B141" i="100"/>
  <c r="H60" i="90"/>
  <c r="I60" i="90" s="1"/>
  <c r="I150" i="20"/>
  <c r="H150" i="20"/>
  <c r="D64" i="13"/>
  <c r="E64" i="13" s="1"/>
  <c r="G70" i="30"/>
  <c r="E146" i="62"/>
  <c r="F146" i="62" s="1"/>
  <c r="H142" i="68"/>
  <c r="I142" i="68"/>
  <c r="H140" i="80"/>
  <c r="I140" i="80"/>
  <c r="E148" i="18"/>
  <c r="F148" i="18" s="1"/>
  <c r="D144" i="78"/>
  <c r="E144" i="78" s="1"/>
  <c r="G143" i="78"/>
  <c r="B60" i="25"/>
  <c r="F60" i="25"/>
  <c r="G60" i="25" s="1"/>
  <c r="H140" i="99"/>
  <c r="I140" i="99"/>
  <c r="I139" i="86"/>
  <c r="H139" i="86"/>
  <c r="F145" i="54"/>
  <c r="B145" i="54"/>
  <c r="E144" i="61"/>
  <c r="F144" i="61" s="1"/>
  <c r="B148" i="21"/>
  <c r="F148" i="21"/>
  <c r="E147" i="41"/>
  <c r="F147" i="41" s="1"/>
  <c r="B149" i="71"/>
  <c r="F149" i="71"/>
  <c r="B145" i="46"/>
  <c r="F145" i="46"/>
  <c r="D151" i="23"/>
  <c r="E151" i="23" s="1"/>
  <c r="G150" i="23"/>
  <c r="H59" i="100"/>
  <c r="I59" i="100" s="1"/>
  <c r="E147" i="39"/>
  <c r="F147" i="39" s="1"/>
  <c r="B147" i="55"/>
  <c r="F147" i="55"/>
  <c r="H145" i="62"/>
  <c r="I145" i="62"/>
  <c r="D65" i="62"/>
  <c r="E65" i="62" s="1"/>
  <c r="F140" i="90"/>
  <c r="B140" i="90"/>
  <c r="D70" i="32"/>
  <c r="F141" i="80"/>
  <c r="B141" i="80"/>
  <c r="H147" i="18"/>
  <c r="I147" i="18"/>
  <c r="E143" i="85"/>
  <c r="F143" i="85" s="1"/>
  <c r="B144" i="64"/>
  <c r="F144" i="64"/>
  <c r="I140" i="83"/>
  <c r="H140" i="83"/>
  <c r="F141" i="99"/>
  <c r="B141" i="99"/>
  <c r="D71" i="29"/>
  <c r="E71" i="29" s="1"/>
  <c r="E147" i="74"/>
  <c r="F147" i="74" s="1"/>
  <c r="H144" i="54"/>
  <c r="I144" i="54"/>
  <c r="H143" i="61"/>
  <c r="I143" i="61"/>
  <c r="H146" i="41"/>
  <c r="I146" i="41"/>
  <c r="B149" i="32"/>
  <c r="F149" i="32"/>
  <c r="H144" i="46"/>
  <c r="I144" i="46"/>
  <c r="H60" i="25" l="1"/>
  <c r="I59" i="101"/>
  <c r="I63" i="33"/>
  <c r="E60" i="101"/>
  <c r="F60" i="101" s="1"/>
  <c r="G60" i="101" s="1"/>
  <c r="B60" i="101"/>
  <c r="I140" i="101"/>
  <c r="H140" i="101"/>
  <c r="E141" i="101"/>
  <c r="F141" i="101" s="1"/>
  <c r="B141" i="101"/>
  <c r="I68" i="56"/>
  <c r="J148" i="24"/>
  <c r="J147" i="3"/>
  <c r="J149" i="27"/>
  <c r="D63" i="85"/>
  <c r="E63" i="85" s="1"/>
  <c r="F63" i="85" s="1"/>
  <c r="G62" i="85"/>
  <c r="H62" i="85"/>
  <c r="J141" i="79"/>
  <c r="J146" i="74"/>
  <c r="I69" i="74"/>
  <c r="J146" i="73"/>
  <c r="I68" i="73"/>
  <c r="B69" i="73"/>
  <c r="F69" i="73"/>
  <c r="D70" i="73" s="1"/>
  <c r="I67" i="72"/>
  <c r="J144" i="60"/>
  <c r="J144" i="58"/>
  <c r="J144" i="57"/>
  <c r="J146" i="55"/>
  <c r="H67" i="53"/>
  <c r="D68" i="53"/>
  <c r="G67" i="53"/>
  <c r="H71" i="34"/>
  <c r="I71" i="34" s="1"/>
  <c r="D72" i="34"/>
  <c r="J148" i="32"/>
  <c r="D141" i="87"/>
  <c r="G140" i="87"/>
  <c r="I66" i="58"/>
  <c r="J141" i="25"/>
  <c r="B70" i="20"/>
  <c r="H70" i="20"/>
  <c r="G70" i="20"/>
  <c r="G141" i="95"/>
  <c r="D142" i="95"/>
  <c r="G142" i="25"/>
  <c r="D143" i="25"/>
  <c r="E71" i="20"/>
  <c r="F71" i="20" s="1"/>
  <c r="H71" i="20" s="1"/>
  <c r="I63" i="67"/>
  <c r="F64" i="33"/>
  <c r="B64" i="33"/>
  <c r="G66" i="45"/>
  <c r="D67" i="45"/>
  <c r="H66" i="45"/>
  <c r="D66" i="63"/>
  <c r="E66" i="63" s="1"/>
  <c r="G65" i="63"/>
  <c r="H65" i="63"/>
  <c r="D66" i="68"/>
  <c r="E66" i="68" s="1"/>
  <c r="F66" i="68" s="1"/>
  <c r="D70" i="44"/>
  <c r="H69" i="44"/>
  <c r="G69" i="44"/>
  <c r="E65" i="67"/>
  <c r="F65" i="67" s="1"/>
  <c r="B65" i="67"/>
  <c r="D71" i="24"/>
  <c r="D71" i="42"/>
  <c r="E71" i="42" s="1"/>
  <c r="F71" i="42" s="1"/>
  <c r="H72" i="28"/>
  <c r="G72" i="28"/>
  <c r="G73" i="28" s="1"/>
  <c r="E148" i="42"/>
  <c r="F148" i="42" s="1"/>
  <c r="B148" i="42"/>
  <c r="G63" i="65"/>
  <c r="D64" i="65"/>
  <c r="H63" i="65"/>
  <c r="B70" i="74"/>
  <c r="G59" i="99"/>
  <c r="D60" i="99"/>
  <c r="H61" i="92"/>
  <c r="D62" i="92"/>
  <c r="B68" i="72"/>
  <c r="B62" i="81"/>
  <c r="G63" i="77"/>
  <c r="D64" i="77"/>
  <c r="E141" i="97"/>
  <c r="F141" i="97" s="1"/>
  <c r="B141" i="97"/>
  <c r="E65" i="60"/>
  <c r="F65" i="60" s="1"/>
  <c r="B65" i="60"/>
  <c r="H141" i="33"/>
  <c r="I141" i="33"/>
  <c r="G70" i="24"/>
  <c r="H70" i="42"/>
  <c r="I147" i="42"/>
  <c r="H147" i="42"/>
  <c r="G65" i="46"/>
  <c r="D66" i="46"/>
  <c r="E65" i="66"/>
  <c r="F65" i="66" s="1"/>
  <c r="D66" i="66" s="1"/>
  <c r="B65" i="66"/>
  <c r="D60" i="95"/>
  <c r="E60" i="95" s="1"/>
  <c r="F63" i="79"/>
  <c r="D64" i="79" s="1"/>
  <c r="B63" i="79"/>
  <c r="D70" i="41"/>
  <c r="I147" i="44"/>
  <c r="H147" i="44"/>
  <c r="F60" i="98"/>
  <c r="B60" i="98"/>
  <c r="E60" i="97"/>
  <c r="F60" i="97" s="1"/>
  <c r="B60" i="97"/>
  <c r="E63" i="84"/>
  <c r="F63" i="84" s="1"/>
  <c r="B63" i="84"/>
  <c r="D63" i="82"/>
  <c r="B65" i="68"/>
  <c r="G65" i="68"/>
  <c r="H65" i="68"/>
  <c r="E142" i="33"/>
  <c r="F142" i="33" s="1"/>
  <c r="B142" i="33"/>
  <c r="I61" i="83"/>
  <c r="J140" i="26"/>
  <c r="D67" i="57"/>
  <c r="E67" i="57" s="1"/>
  <c r="F67" i="57" s="1"/>
  <c r="D71" i="69"/>
  <c r="B64" i="66"/>
  <c r="G64" i="66"/>
  <c r="H64" i="66"/>
  <c r="B72" i="23"/>
  <c r="B69" i="41"/>
  <c r="G69" i="41"/>
  <c r="H69" i="41"/>
  <c r="G61" i="92"/>
  <c r="E148" i="44"/>
  <c r="F148" i="44" s="1"/>
  <c r="B148" i="44"/>
  <c r="E147" i="43"/>
  <c r="F147" i="43" s="1"/>
  <c r="B62" i="84"/>
  <c r="G62" i="84"/>
  <c r="H62" i="84"/>
  <c r="I64" i="76"/>
  <c r="B62" i="82"/>
  <c r="H62" i="82"/>
  <c r="G62" i="82"/>
  <c r="G64" i="60"/>
  <c r="I64" i="60" s="1"/>
  <c r="H70" i="24"/>
  <c r="G70" i="42"/>
  <c r="B65" i="76"/>
  <c r="F65" i="76"/>
  <c r="D142" i="26"/>
  <c r="G141" i="26"/>
  <c r="B67" i="58"/>
  <c r="F67" i="58"/>
  <c r="H65" i="46"/>
  <c r="I65" i="46" s="1"/>
  <c r="I68" i="41"/>
  <c r="G66" i="57"/>
  <c r="I66" i="57" s="1"/>
  <c r="G70" i="69"/>
  <c r="I70" i="69" s="1"/>
  <c r="G59" i="95"/>
  <c r="I59" i="95" s="1"/>
  <c r="E72" i="23"/>
  <c r="E73" i="23" s="1"/>
  <c r="E70" i="74"/>
  <c r="F70" i="74" s="1"/>
  <c r="H59" i="99"/>
  <c r="E68" i="72"/>
  <c r="F68" i="72" s="1"/>
  <c r="G68" i="72" s="1"/>
  <c r="B64" i="67"/>
  <c r="G64" i="67"/>
  <c r="H64" i="67"/>
  <c r="I146" i="43"/>
  <c r="J146" i="43" s="1"/>
  <c r="H146" i="43"/>
  <c r="E62" i="81"/>
  <c r="F62" i="81" s="1"/>
  <c r="H63" i="77"/>
  <c r="I63" i="77" s="1"/>
  <c r="I140" i="97"/>
  <c r="H140" i="97"/>
  <c r="F69" i="56"/>
  <c r="H69" i="56" s="1"/>
  <c r="B69" i="56"/>
  <c r="F62" i="83"/>
  <c r="B62" i="83"/>
  <c r="I71" i="23"/>
  <c r="D67" i="55"/>
  <c r="E67" i="55" s="1"/>
  <c r="H66" i="55"/>
  <c r="G66" i="55"/>
  <c r="E63" i="86"/>
  <c r="F63" i="86" s="1"/>
  <c r="B63" i="86"/>
  <c r="D150" i="31"/>
  <c r="E150" i="31" s="1"/>
  <c r="G149" i="31"/>
  <c r="E71" i="17"/>
  <c r="F71" i="17" s="1"/>
  <c r="B71" i="17"/>
  <c r="G71" i="20"/>
  <c r="D67" i="61"/>
  <c r="E67" i="61" s="1"/>
  <c r="I70" i="30"/>
  <c r="J149" i="30"/>
  <c r="I62" i="78"/>
  <c r="H62" i="91"/>
  <c r="I62" i="91" s="1"/>
  <c r="D63" i="91"/>
  <c r="H68" i="43"/>
  <c r="F66" i="26"/>
  <c r="B66" i="26"/>
  <c r="H66" i="26"/>
  <c r="E67" i="59"/>
  <c r="F67" i="59" s="1"/>
  <c r="H67" i="59" s="1"/>
  <c r="B67" i="59"/>
  <c r="I65" i="61"/>
  <c r="I60" i="25"/>
  <c r="E66" i="64"/>
  <c r="F66" i="64" s="1"/>
  <c r="H66" i="64" s="1"/>
  <c r="B66" i="64"/>
  <c r="B62" i="86"/>
  <c r="G62" i="86"/>
  <c r="H62" i="86"/>
  <c r="B62" i="80"/>
  <c r="F72" i="3"/>
  <c r="I66" i="59"/>
  <c r="I60" i="89"/>
  <c r="I65" i="64"/>
  <c r="E62" i="80"/>
  <c r="F62" i="80" s="1"/>
  <c r="J148" i="31"/>
  <c r="B66" i="61"/>
  <c r="G66" i="61"/>
  <c r="H66" i="61"/>
  <c r="B70" i="17"/>
  <c r="G70" i="17"/>
  <c r="H70" i="17"/>
  <c r="D69" i="43"/>
  <c r="E69" i="43" s="1"/>
  <c r="F69" i="43" s="1"/>
  <c r="I69" i="17"/>
  <c r="D146" i="60"/>
  <c r="G145" i="60"/>
  <c r="I153" i="70"/>
  <c r="H153" i="70"/>
  <c r="B154" i="70"/>
  <c r="F154" i="70"/>
  <c r="G154" i="70" s="1"/>
  <c r="J144" i="46"/>
  <c r="J145" i="62"/>
  <c r="J141" i="77"/>
  <c r="J143" i="75"/>
  <c r="G152" i="17"/>
  <c r="D153" i="17"/>
  <c r="J149" i="69"/>
  <c r="J152" i="70"/>
  <c r="J150" i="28"/>
  <c r="J144" i="72"/>
  <c r="J147" i="22"/>
  <c r="J143" i="64"/>
  <c r="D147" i="62"/>
  <c r="E147" i="62" s="1"/>
  <c r="G146" i="62"/>
  <c r="D144" i="85"/>
  <c r="E144" i="85" s="1"/>
  <c r="G143" i="85"/>
  <c r="G147" i="39"/>
  <c r="D148" i="39"/>
  <c r="D145" i="61"/>
  <c r="E145" i="61" s="1"/>
  <c r="G144" i="61"/>
  <c r="D149" i="18"/>
  <c r="E149" i="18" s="1"/>
  <c r="G148" i="18"/>
  <c r="G147" i="74"/>
  <c r="D148" i="74"/>
  <c r="E148" i="74" s="1"/>
  <c r="G140" i="89"/>
  <c r="D141" i="89"/>
  <c r="E141" i="89" s="1"/>
  <c r="F71" i="29"/>
  <c r="G71" i="29" s="1"/>
  <c r="B71" i="29"/>
  <c r="J147" i="18"/>
  <c r="G145" i="54"/>
  <c r="D146" i="54"/>
  <c r="D61" i="25"/>
  <c r="E61" i="25" s="1"/>
  <c r="J150" i="20"/>
  <c r="D146" i="56"/>
  <c r="E146" i="56" s="1"/>
  <c r="G145" i="56"/>
  <c r="D143" i="76"/>
  <c r="G142" i="76"/>
  <c r="B149" i="19"/>
  <c r="F149" i="19"/>
  <c r="F145" i="63"/>
  <c r="B145" i="63"/>
  <c r="H145" i="67"/>
  <c r="I145" i="67"/>
  <c r="J145" i="67" s="1"/>
  <c r="G144" i="75"/>
  <c r="D145" i="75"/>
  <c r="F68" i="39"/>
  <c r="G68" i="39" s="1"/>
  <c r="B68" i="39"/>
  <c r="B61" i="89"/>
  <c r="G140" i="96"/>
  <c r="D141" i="96"/>
  <c r="E141" i="96" s="1"/>
  <c r="J143" i="61"/>
  <c r="B65" i="62"/>
  <c r="F65" i="62"/>
  <c r="G65" i="62" s="1"/>
  <c r="J142" i="68"/>
  <c r="G141" i="100"/>
  <c r="D142" i="100"/>
  <c r="E142" i="100" s="1"/>
  <c r="J141" i="76"/>
  <c r="J147" i="21"/>
  <c r="G151" i="20"/>
  <c r="D152" i="20"/>
  <c r="E152" i="20" s="1"/>
  <c r="H148" i="19"/>
  <c r="I148" i="19"/>
  <c r="G142" i="79"/>
  <c r="D143" i="79"/>
  <c r="E143" i="79" s="1"/>
  <c r="H144" i="63"/>
  <c r="I144" i="63"/>
  <c r="D144" i="82"/>
  <c r="E144" i="82" s="1"/>
  <c r="G143" i="82"/>
  <c r="G140" i="92"/>
  <c r="D141" i="92"/>
  <c r="E141" i="92" s="1"/>
  <c r="G141" i="81"/>
  <c r="D142" i="81"/>
  <c r="E142" i="81" s="1"/>
  <c r="G142" i="77"/>
  <c r="D143" i="77"/>
  <c r="E143" i="77" s="1"/>
  <c r="E61" i="89"/>
  <c r="F61" i="89" s="1"/>
  <c r="I143" i="66"/>
  <c r="H143" i="66"/>
  <c r="G149" i="24"/>
  <c r="D150" i="24"/>
  <c r="E150" i="24" s="1"/>
  <c r="D146" i="53"/>
  <c r="E146" i="53" s="1"/>
  <c r="G145" i="53"/>
  <c r="B60" i="96"/>
  <c r="D146" i="58"/>
  <c r="E146" i="58" s="1"/>
  <c r="G145" i="58"/>
  <c r="B61" i="87"/>
  <c r="F61" i="87"/>
  <c r="H61" i="87" s="1"/>
  <c r="I142" i="13"/>
  <c r="H142" i="13"/>
  <c r="B63" i="75"/>
  <c r="D141" i="84"/>
  <c r="E141" i="84" s="1"/>
  <c r="G140" i="84"/>
  <c r="F69" i="21"/>
  <c r="H69" i="21" s="1"/>
  <c r="B69" i="21"/>
  <c r="G150" i="30"/>
  <c r="D151" i="30"/>
  <c r="E151" i="30" s="1"/>
  <c r="J143" i="59"/>
  <c r="D142" i="83"/>
  <c r="E142" i="83" s="1"/>
  <c r="G141" i="83"/>
  <c r="I68" i="18"/>
  <c r="J144" i="54"/>
  <c r="D142" i="80"/>
  <c r="E142" i="80" s="1"/>
  <c r="G141" i="80"/>
  <c r="H143" i="78"/>
  <c r="I143" i="78"/>
  <c r="F61" i="90"/>
  <c r="H61" i="90" s="1"/>
  <c r="B61" i="90"/>
  <c r="G146" i="45"/>
  <c r="D147" i="45"/>
  <c r="E147" i="45" s="1"/>
  <c r="G140" i="98"/>
  <c r="D141" i="98"/>
  <c r="E141" i="98" s="1"/>
  <c r="E60" i="96"/>
  <c r="F60" i="96" s="1"/>
  <c r="E63" i="75"/>
  <c r="F63" i="75" s="1"/>
  <c r="G148" i="3"/>
  <c r="D149" i="3"/>
  <c r="E149" i="3" s="1"/>
  <c r="J146" i="39"/>
  <c r="G144" i="59"/>
  <c r="D145" i="59"/>
  <c r="D141" i="90"/>
  <c r="E141" i="90" s="1"/>
  <c r="G140" i="90"/>
  <c r="B146" i="67"/>
  <c r="G149" i="32"/>
  <c r="D150" i="32"/>
  <c r="E150" i="32" s="1"/>
  <c r="B70" i="32"/>
  <c r="G147" i="55"/>
  <c r="D148" i="55"/>
  <c r="E148" i="55" s="1"/>
  <c r="H150" i="23"/>
  <c r="I150" i="23"/>
  <c r="D149" i="21"/>
  <c r="E149" i="21" s="1"/>
  <c r="G148" i="21"/>
  <c r="B144" i="66"/>
  <c r="F144" i="66"/>
  <c r="G143" i="68"/>
  <c r="D144" i="68"/>
  <c r="E144" i="68" s="1"/>
  <c r="D152" i="28"/>
  <c r="G151" i="28"/>
  <c r="F143" i="13"/>
  <c r="B143" i="13"/>
  <c r="G145" i="72"/>
  <c r="D146" i="72"/>
  <c r="E146" i="72" s="1"/>
  <c r="H152" i="29"/>
  <c r="I152" i="29"/>
  <c r="F62" i="88"/>
  <c r="H62" i="88" s="1"/>
  <c r="B62" i="88"/>
  <c r="B69" i="18"/>
  <c r="F69" i="18"/>
  <c r="H69" i="18" s="1"/>
  <c r="H148" i="34"/>
  <c r="I148" i="34"/>
  <c r="B60" i="100"/>
  <c r="D148" i="41"/>
  <c r="E148" i="41" s="1"/>
  <c r="G147" i="41"/>
  <c r="G141" i="99"/>
  <c r="D142" i="99"/>
  <c r="E142" i="99" s="1"/>
  <c r="D146" i="46"/>
  <c r="E146" i="46" s="1"/>
  <c r="G145" i="46"/>
  <c r="G144" i="64"/>
  <c r="D145" i="64"/>
  <c r="E145" i="64" s="1"/>
  <c r="E70" i="32"/>
  <c r="F70" i="32" s="1"/>
  <c r="F144" i="78"/>
  <c r="B144" i="78"/>
  <c r="B64" i="13"/>
  <c r="F64" i="13"/>
  <c r="H64" i="13" s="1"/>
  <c r="J148" i="71"/>
  <c r="D141" i="86"/>
  <c r="E141" i="86" s="1"/>
  <c r="G140" i="86"/>
  <c r="J142" i="65"/>
  <c r="G140" i="88"/>
  <c r="D141" i="88"/>
  <c r="E141" i="88" s="1"/>
  <c r="J144" i="53"/>
  <c r="J144" i="56"/>
  <c r="G148" i="22"/>
  <c r="D149" i="22"/>
  <c r="B153" i="29"/>
  <c r="F153" i="29"/>
  <c r="B71" i="30"/>
  <c r="F71" i="30"/>
  <c r="H71" i="30" s="1"/>
  <c r="F149" i="34"/>
  <c r="B149" i="34"/>
  <c r="G149" i="71"/>
  <c r="D150" i="71"/>
  <c r="E150" i="71" s="1"/>
  <c r="J146" i="41"/>
  <c r="B151" i="23"/>
  <c r="F151" i="23"/>
  <c r="E60" i="100"/>
  <c r="F60" i="100" s="1"/>
  <c r="D151" i="69"/>
  <c r="E151" i="69" s="1"/>
  <c r="G150" i="69"/>
  <c r="J145" i="45"/>
  <c r="G143" i="65"/>
  <c r="D144" i="65"/>
  <c r="E144" i="65" s="1"/>
  <c r="G150" i="27"/>
  <c r="D151" i="27"/>
  <c r="G145" i="57"/>
  <c r="D146" i="57"/>
  <c r="E146" i="57" s="1"/>
  <c r="B69" i="22"/>
  <c r="F69" i="22"/>
  <c r="H69" i="22" s="1"/>
  <c r="G140" i="91"/>
  <c r="D141" i="91"/>
  <c r="E141" i="91" s="1"/>
  <c r="B71" i="19"/>
  <c r="F71" i="19"/>
  <c r="G71" i="19" s="1"/>
  <c r="E146" i="67"/>
  <c r="F146" i="67" s="1"/>
  <c r="B66" i="54"/>
  <c r="F66" i="54"/>
  <c r="G66" i="54" s="1"/>
  <c r="G147" i="73"/>
  <c r="D148" i="73"/>
  <c r="B63" i="78"/>
  <c r="F63" i="78"/>
  <c r="G63" i="78" s="1"/>
  <c r="D61" i="101" l="1"/>
  <c r="E61" i="101" s="1"/>
  <c r="H63" i="79"/>
  <c r="G69" i="73"/>
  <c r="I62" i="85"/>
  <c r="H60" i="101"/>
  <c r="I60" i="101" s="1"/>
  <c r="D142" i="101"/>
  <c r="G141" i="101"/>
  <c r="E142" i="101"/>
  <c r="I66" i="61"/>
  <c r="D64" i="85"/>
  <c r="B64" i="85" s="1"/>
  <c r="G62" i="88"/>
  <c r="I62" i="88" s="1"/>
  <c r="B63" i="85"/>
  <c r="G63" i="85"/>
  <c r="H63" i="85"/>
  <c r="J143" i="78"/>
  <c r="H63" i="78"/>
  <c r="I63" i="78" s="1"/>
  <c r="E70" i="73"/>
  <c r="F70" i="73" s="1"/>
  <c r="B70" i="73"/>
  <c r="H69" i="73"/>
  <c r="J153" i="70"/>
  <c r="J143" i="66"/>
  <c r="I64" i="66"/>
  <c r="H65" i="66"/>
  <c r="H65" i="62"/>
  <c r="I65" i="62" s="1"/>
  <c r="E68" i="53"/>
  <c r="F68" i="53" s="1"/>
  <c r="D69" i="53" s="1"/>
  <c r="B68" i="53"/>
  <c r="I67" i="53"/>
  <c r="E72" i="34"/>
  <c r="E73" i="34" s="1"/>
  <c r="B72" i="34"/>
  <c r="F72" i="23"/>
  <c r="G72" i="23" s="1"/>
  <c r="G73" i="23" s="1"/>
  <c r="I71" i="20"/>
  <c r="I141" i="95"/>
  <c r="H141" i="95"/>
  <c r="D72" i="20"/>
  <c r="E72" i="20" s="1"/>
  <c r="E73" i="20" s="1"/>
  <c r="I59" i="99"/>
  <c r="E143" i="25"/>
  <c r="F143" i="25" s="1"/>
  <c r="B143" i="25"/>
  <c r="J147" i="44"/>
  <c r="I63" i="65"/>
  <c r="I66" i="45"/>
  <c r="G64" i="33"/>
  <c r="D65" i="33"/>
  <c r="H64" i="33"/>
  <c r="H142" i="25"/>
  <c r="I142" i="25"/>
  <c r="I70" i="20"/>
  <c r="H140" i="87"/>
  <c r="I140" i="87"/>
  <c r="G69" i="56"/>
  <c r="I69" i="56" s="1"/>
  <c r="I62" i="82"/>
  <c r="I65" i="68"/>
  <c r="G63" i="79"/>
  <c r="I63" i="79" s="1"/>
  <c r="J147" i="42"/>
  <c r="J141" i="33"/>
  <c r="E142" i="95"/>
  <c r="F142" i="95" s="1"/>
  <c r="B142" i="95"/>
  <c r="B141" i="87"/>
  <c r="E141" i="87"/>
  <c r="F141" i="87" s="1"/>
  <c r="H65" i="67"/>
  <c r="G65" i="67"/>
  <c r="D66" i="67"/>
  <c r="B66" i="67" s="1"/>
  <c r="D63" i="81"/>
  <c r="H62" i="81"/>
  <c r="G62" i="81"/>
  <c r="H70" i="74"/>
  <c r="D71" i="74"/>
  <c r="G70" i="74"/>
  <c r="D68" i="57"/>
  <c r="D143" i="33"/>
  <c r="G142" i="33"/>
  <c r="G60" i="97"/>
  <c r="D61" i="97"/>
  <c r="H60" i="97"/>
  <c r="G65" i="60"/>
  <c r="H65" i="60"/>
  <c r="D66" i="60"/>
  <c r="D72" i="42"/>
  <c r="E72" i="42" s="1"/>
  <c r="E73" i="42" s="1"/>
  <c r="D149" i="44"/>
  <c r="E149" i="44" s="1"/>
  <c r="G148" i="44"/>
  <c r="G141" i="97"/>
  <c r="D142" i="97"/>
  <c r="D66" i="76"/>
  <c r="I70" i="24"/>
  <c r="B71" i="69"/>
  <c r="B63" i="82"/>
  <c r="D64" i="84"/>
  <c r="E64" i="84" s="1"/>
  <c r="D61" i="98"/>
  <c r="E61" i="98" s="1"/>
  <c r="F61" i="98" s="1"/>
  <c r="B70" i="41"/>
  <c r="E66" i="46"/>
  <c r="F66" i="46" s="1"/>
  <c r="B66" i="46"/>
  <c r="I70" i="42"/>
  <c r="E62" i="92"/>
  <c r="F62" i="92" s="1"/>
  <c r="H62" i="92" s="1"/>
  <c r="B62" i="92"/>
  <c r="G148" i="42"/>
  <c r="D149" i="42"/>
  <c r="E149" i="42" s="1"/>
  <c r="I72" i="28"/>
  <c r="I73" i="28" s="1"/>
  <c r="H73" i="28"/>
  <c r="B71" i="24"/>
  <c r="B70" i="44"/>
  <c r="I65" i="63"/>
  <c r="H66" i="54"/>
  <c r="I66" i="54" s="1"/>
  <c r="G71" i="30"/>
  <c r="I71" i="30" s="1"/>
  <c r="G61" i="90"/>
  <c r="I61" i="90" s="1"/>
  <c r="G61" i="87"/>
  <c r="I61" i="87" s="1"/>
  <c r="I141" i="26"/>
  <c r="H141" i="26"/>
  <c r="G147" i="43"/>
  <c r="D148" i="43"/>
  <c r="H72" i="23"/>
  <c r="G63" i="84"/>
  <c r="G60" i="98"/>
  <c r="G65" i="66"/>
  <c r="I61" i="92"/>
  <c r="D67" i="68"/>
  <c r="E67" i="68" s="1"/>
  <c r="F67" i="68" s="1"/>
  <c r="B67" i="45"/>
  <c r="D69" i="72"/>
  <c r="E142" i="26"/>
  <c r="F142" i="26" s="1"/>
  <c r="B142" i="26"/>
  <c r="G65" i="76"/>
  <c r="I62" i="84"/>
  <c r="I69" i="41"/>
  <c r="B67" i="57"/>
  <c r="H67" i="57"/>
  <c r="G67" i="57"/>
  <c r="H63" i="84"/>
  <c r="H60" i="98"/>
  <c r="F60" i="95"/>
  <c r="D61" i="95" s="1"/>
  <c r="B60" i="95"/>
  <c r="E66" i="66"/>
  <c r="F66" i="66" s="1"/>
  <c r="H66" i="66" s="1"/>
  <c r="B66" i="66"/>
  <c r="H68" i="72"/>
  <c r="I68" i="72" s="1"/>
  <c r="E60" i="99"/>
  <c r="F60" i="99" s="1"/>
  <c r="G60" i="99" s="1"/>
  <c r="B60" i="99"/>
  <c r="B64" i="65"/>
  <c r="E64" i="65"/>
  <c r="F64" i="65" s="1"/>
  <c r="B71" i="42"/>
  <c r="H71" i="42"/>
  <c r="G71" i="42"/>
  <c r="I69" i="44"/>
  <c r="H66" i="68"/>
  <c r="B66" i="68"/>
  <c r="G66" i="68"/>
  <c r="E67" i="45"/>
  <c r="F67" i="45" s="1"/>
  <c r="I70" i="17"/>
  <c r="D63" i="83"/>
  <c r="E63" i="83" s="1"/>
  <c r="F63" i="83" s="1"/>
  <c r="G62" i="83"/>
  <c r="H62" i="83"/>
  <c r="D70" i="56"/>
  <c r="E70" i="56" s="1"/>
  <c r="F70" i="56" s="1"/>
  <c r="I64" i="67"/>
  <c r="H67" i="58"/>
  <c r="D68" i="58"/>
  <c r="G67" i="58"/>
  <c r="H65" i="76"/>
  <c r="E71" i="69"/>
  <c r="F71" i="69" s="1"/>
  <c r="E63" i="82"/>
  <c r="F63" i="82" s="1"/>
  <c r="H63" i="82" s="1"/>
  <c r="E70" i="41"/>
  <c r="F70" i="41" s="1"/>
  <c r="D71" i="41" s="1"/>
  <c r="E64" i="79"/>
  <c r="F64" i="79" s="1"/>
  <c r="G64" i="79" s="1"/>
  <c r="B64" i="79"/>
  <c r="E64" i="77"/>
  <c r="B64" i="77"/>
  <c r="F64" i="77"/>
  <c r="G64" i="77" s="1"/>
  <c r="E71" i="24"/>
  <c r="F71" i="24" s="1"/>
  <c r="G71" i="24" s="1"/>
  <c r="E70" i="44"/>
  <c r="F70" i="44" s="1"/>
  <c r="F66" i="63"/>
  <c r="D67" i="63" s="1"/>
  <c r="B66" i="63"/>
  <c r="H71" i="17"/>
  <c r="D72" i="17"/>
  <c r="G71" i="17"/>
  <c r="H62" i="80"/>
  <c r="D63" i="80"/>
  <c r="E63" i="80" s="1"/>
  <c r="G62" i="80"/>
  <c r="H63" i="86"/>
  <c r="G63" i="86"/>
  <c r="D64" i="86"/>
  <c r="E64" i="86" s="1"/>
  <c r="F64" i="86" s="1"/>
  <c r="H68" i="39"/>
  <c r="I68" i="39" s="1"/>
  <c r="D70" i="43"/>
  <c r="G66" i="64"/>
  <c r="I66" i="64" s="1"/>
  <c r="G67" i="59"/>
  <c r="I67" i="59" s="1"/>
  <c r="G66" i="26"/>
  <c r="D67" i="26"/>
  <c r="B69" i="43"/>
  <c r="G69" i="43"/>
  <c r="H69" i="43"/>
  <c r="I62" i="86"/>
  <c r="I68" i="43"/>
  <c r="I149" i="31"/>
  <c r="H149" i="31"/>
  <c r="I66" i="55"/>
  <c r="G72" i="3"/>
  <c r="G73" i="3" s="1"/>
  <c r="H72" i="3"/>
  <c r="D67" i="64"/>
  <c r="E67" i="64" s="1"/>
  <c r="F67" i="64" s="1"/>
  <c r="D68" i="59"/>
  <c r="I66" i="26"/>
  <c r="E63" i="91"/>
  <c r="F63" i="91" s="1"/>
  <c r="B63" i="91"/>
  <c r="B67" i="61"/>
  <c r="F67" i="61"/>
  <c r="G67" i="61" s="1"/>
  <c r="B150" i="31"/>
  <c r="F150" i="31"/>
  <c r="E66" i="67"/>
  <c r="F66" i="67" s="1"/>
  <c r="B67" i="55"/>
  <c r="F67" i="55"/>
  <c r="D68" i="55" s="1"/>
  <c r="I154" i="70"/>
  <c r="I155" i="70" s="1"/>
  <c r="H154" i="70"/>
  <c r="H155" i="70" s="1"/>
  <c r="B153" i="17"/>
  <c r="H152" i="17"/>
  <c r="I152" i="17"/>
  <c r="H145" i="60"/>
  <c r="I145" i="60"/>
  <c r="E153" i="17"/>
  <c r="F153" i="17" s="1"/>
  <c r="E146" i="60"/>
  <c r="F146" i="60" s="1"/>
  <c r="B146" i="60"/>
  <c r="D62" i="89"/>
  <c r="E62" i="89" s="1"/>
  <c r="G61" i="89"/>
  <c r="H61" i="89"/>
  <c r="D61" i="100"/>
  <c r="E61" i="100" s="1"/>
  <c r="G60" i="100"/>
  <c r="H60" i="100"/>
  <c r="G146" i="67"/>
  <c r="D147" i="67"/>
  <c r="D64" i="75"/>
  <c r="H63" i="75"/>
  <c r="G63" i="75"/>
  <c r="D71" i="32"/>
  <c r="E71" i="32" s="1"/>
  <c r="H70" i="32"/>
  <c r="G70" i="32"/>
  <c r="D61" i="96"/>
  <c r="H60" i="96"/>
  <c r="G60" i="96"/>
  <c r="I142" i="77"/>
  <c r="H142" i="77"/>
  <c r="H142" i="79"/>
  <c r="I142" i="79"/>
  <c r="H147" i="74"/>
  <c r="I147" i="74"/>
  <c r="I147" i="73"/>
  <c r="H147" i="73"/>
  <c r="H150" i="27"/>
  <c r="I150" i="27"/>
  <c r="J150" i="27" s="1"/>
  <c r="H148" i="22"/>
  <c r="I148" i="22"/>
  <c r="I140" i="86"/>
  <c r="H140" i="86"/>
  <c r="D65" i="13"/>
  <c r="E65" i="13" s="1"/>
  <c r="B145" i="64"/>
  <c r="F145" i="64"/>
  <c r="F142" i="99"/>
  <c r="B142" i="99"/>
  <c r="B152" i="28"/>
  <c r="H144" i="59"/>
  <c r="I144" i="59"/>
  <c r="J144" i="59" s="1"/>
  <c r="I140" i="84"/>
  <c r="H140" i="84"/>
  <c r="D62" i="87"/>
  <c r="E62" i="87" s="1"/>
  <c r="I145" i="53"/>
  <c r="H145" i="53"/>
  <c r="I140" i="92"/>
  <c r="H140" i="92"/>
  <c r="J148" i="19"/>
  <c r="D69" i="39"/>
  <c r="H145" i="54"/>
  <c r="I145" i="54"/>
  <c r="I140" i="89"/>
  <c r="H140" i="89"/>
  <c r="H147" i="39"/>
  <c r="I147" i="39"/>
  <c r="B149" i="22"/>
  <c r="B148" i="39"/>
  <c r="D67" i="54"/>
  <c r="E67" i="54" s="1"/>
  <c r="F141" i="86"/>
  <c r="B141" i="86"/>
  <c r="H144" i="64"/>
  <c r="I144" i="64"/>
  <c r="H141" i="99"/>
  <c r="I141" i="99"/>
  <c r="H148" i="21"/>
  <c r="I148" i="21"/>
  <c r="F141" i="98"/>
  <c r="B141" i="98"/>
  <c r="D62" i="90"/>
  <c r="E62" i="90" s="1"/>
  <c r="F151" i="30"/>
  <c r="B151" i="30"/>
  <c r="B141" i="84"/>
  <c r="F141" i="84"/>
  <c r="H145" i="58"/>
  <c r="I145" i="58"/>
  <c r="B146" i="53"/>
  <c r="F146" i="53"/>
  <c r="B141" i="96"/>
  <c r="F141" i="96"/>
  <c r="B145" i="75"/>
  <c r="H145" i="56"/>
  <c r="I145" i="56"/>
  <c r="I148" i="18"/>
  <c r="H148" i="18"/>
  <c r="H143" i="85"/>
  <c r="I143" i="85"/>
  <c r="F144" i="65"/>
  <c r="B144" i="65"/>
  <c r="F146" i="72"/>
  <c r="B146" i="72"/>
  <c r="B144" i="68"/>
  <c r="F144" i="68"/>
  <c r="F149" i="21"/>
  <c r="B149" i="21"/>
  <c r="H140" i="98"/>
  <c r="I140" i="98"/>
  <c r="I150" i="30"/>
  <c r="H150" i="30"/>
  <c r="B146" i="58"/>
  <c r="F146" i="58"/>
  <c r="H143" i="82"/>
  <c r="I143" i="82"/>
  <c r="H140" i="96"/>
  <c r="I140" i="96"/>
  <c r="H144" i="75"/>
  <c r="I144" i="75"/>
  <c r="D146" i="63"/>
  <c r="E146" i="63" s="1"/>
  <c r="G145" i="63"/>
  <c r="F146" i="56"/>
  <c r="B146" i="56"/>
  <c r="F149" i="18"/>
  <c r="B149" i="18"/>
  <c r="D70" i="22"/>
  <c r="I151" i="28"/>
  <c r="H151" i="28"/>
  <c r="H147" i="55"/>
  <c r="I147" i="55"/>
  <c r="B143" i="76"/>
  <c r="G69" i="22"/>
  <c r="I69" i="22" s="1"/>
  <c r="D64" i="78"/>
  <c r="B141" i="91"/>
  <c r="F141" i="91"/>
  <c r="H143" i="65"/>
  <c r="I143" i="65"/>
  <c r="I150" i="69"/>
  <c r="H150" i="69"/>
  <c r="F150" i="71"/>
  <c r="B150" i="71"/>
  <c r="D72" i="30"/>
  <c r="E72" i="30" s="1"/>
  <c r="E73" i="30" s="1"/>
  <c r="G144" i="78"/>
  <c r="D145" i="78"/>
  <c r="I147" i="41"/>
  <c r="H147" i="41"/>
  <c r="J148" i="34"/>
  <c r="H145" i="72"/>
  <c r="I145" i="72"/>
  <c r="H143" i="68"/>
  <c r="I143" i="68"/>
  <c r="J150" i="23"/>
  <c r="F149" i="3"/>
  <c r="B149" i="3"/>
  <c r="F150" i="24"/>
  <c r="B150" i="24"/>
  <c r="F152" i="20"/>
  <c r="B152" i="20"/>
  <c r="B142" i="100"/>
  <c r="F142" i="100"/>
  <c r="E145" i="75"/>
  <c r="F145" i="75" s="1"/>
  <c r="G149" i="19"/>
  <c r="D150" i="19"/>
  <c r="E150" i="19" s="1"/>
  <c r="F144" i="85"/>
  <c r="B144" i="85"/>
  <c r="D72" i="19"/>
  <c r="E72" i="19" s="1"/>
  <c r="E73" i="19" s="1"/>
  <c r="B145" i="59"/>
  <c r="B141" i="92"/>
  <c r="F141" i="92"/>
  <c r="B151" i="69"/>
  <c r="F151" i="69"/>
  <c r="H149" i="71"/>
  <c r="I149" i="71"/>
  <c r="F141" i="88"/>
  <c r="B141" i="88"/>
  <c r="B148" i="41"/>
  <c r="F148" i="41"/>
  <c r="H140" i="90"/>
  <c r="I140" i="90"/>
  <c r="H148" i="3"/>
  <c r="I148" i="3"/>
  <c r="F147" i="45"/>
  <c r="B147" i="45"/>
  <c r="I141" i="83"/>
  <c r="H141" i="83"/>
  <c r="D70" i="21"/>
  <c r="E70" i="21" s="1"/>
  <c r="H149" i="24"/>
  <c r="I149" i="24"/>
  <c r="F144" i="82"/>
  <c r="B144" i="82"/>
  <c r="H151" i="20"/>
  <c r="I151" i="20"/>
  <c r="J151" i="20" s="1"/>
  <c r="I141" i="100"/>
  <c r="H141" i="100"/>
  <c r="D72" i="29"/>
  <c r="E72" i="29" s="1"/>
  <c r="E73" i="29" s="1"/>
  <c r="I144" i="61"/>
  <c r="H144" i="61"/>
  <c r="H146" i="62"/>
  <c r="I146" i="62"/>
  <c r="B148" i="73"/>
  <c r="B146" i="54"/>
  <c r="B146" i="57"/>
  <c r="F146" i="57"/>
  <c r="H145" i="57"/>
  <c r="I145" i="57"/>
  <c r="G151" i="23"/>
  <c r="D152" i="23"/>
  <c r="E152" i="23" s="1"/>
  <c r="I140" i="88"/>
  <c r="H140" i="88"/>
  <c r="H145" i="46"/>
  <c r="I145" i="46"/>
  <c r="D63" i="88"/>
  <c r="E63" i="88" s="1"/>
  <c r="D144" i="13"/>
  <c r="E144" i="13" s="1"/>
  <c r="G143" i="13"/>
  <c r="B150" i="32"/>
  <c r="F150" i="32"/>
  <c r="F141" i="90"/>
  <c r="B141" i="90"/>
  <c r="I146" i="45"/>
  <c r="H146" i="45"/>
  <c r="F142" i="83"/>
  <c r="B142" i="83"/>
  <c r="G69" i="21"/>
  <c r="I69" i="21" s="1"/>
  <c r="B142" i="81"/>
  <c r="F142" i="81"/>
  <c r="J144" i="63"/>
  <c r="D66" i="62"/>
  <c r="E143" i="76"/>
  <c r="F143" i="76" s="1"/>
  <c r="B61" i="25"/>
  <c r="F61" i="25"/>
  <c r="G61" i="25" s="1"/>
  <c r="H71" i="29"/>
  <c r="I71" i="29" s="1"/>
  <c r="F145" i="61"/>
  <c r="B145" i="61"/>
  <c r="B151" i="27"/>
  <c r="D70" i="18"/>
  <c r="E70" i="18" s="1"/>
  <c r="F142" i="80"/>
  <c r="B142" i="80"/>
  <c r="B141" i="89"/>
  <c r="F141" i="89"/>
  <c r="H140" i="91"/>
  <c r="I140" i="91"/>
  <c r="E148" i="73"/>
  <c r="F148" i="73" s="1"/>
  <c r="H71" i="19"/>
  <c r="I71" i="19" s="1"/>
  <c r="E151" i="27"/>
  <c r="F151" i="27" s="1"/>
  <c r="D150" i="34"/>
  <c r="E150" i="34" s="1"/>
  <c r="G149" i="34"/>
  <c r="D154" i="29"/>
  <c r="G153" i="29"/>
  <c r="E149" i="22"/>
  <c r="F149" i="22" s="1"/>
  <c r="G64" i="13"/>
  <c r="I64" i="13" s="1"/>
  <c r="F146" i="46"/>
  <c r="B146" i="46"/>
  <c r="G69" i="18"/>
  <c r="I69" i="18" s="1"/>
  <c r="J152" i="29"/>
  <c r="E152" i="28"/>
  <c r="F152" i="28" s="1"/>
  <c r="D145" i="66"/>
  <c r="E145" i="66" s="1"/>
  <c r="G144" i="66"/>
  <c r="B148" i="55"/>
  <c r="F148" i="55"/>
  <c r="H149" i="32"/>
  <c r="I149" i="32"/>
  <c r="J149" i="32" s="1"/>
  <c r="E145" i="59"/>
  <c r="F145" i="59" s="1"/>
  <c r="H141" i="80"/>
  <c r="I141" i="80"/>
  <c r="B143" i="77"/>
  <c r="F143" i="77"/>
  <c r="H141" i="81"/>
  <c r="I141" i="81"/>
  <c r="F143" i="79"/>
  <c r="B143" i="79"/>
  <c r="H142" i="76"/>
  <c r="I142" i="76"/>
  <c r="J142" i="76" s="1"/>
  <c r="E146" i="54"/>
  <c r="F146" i="54" s="1"/>
  <c r="F148" i="74"/>
  <c r="B148" i="74"/>
  <c r="E148" i="39"/>
  <c r="F148" i="39" s="1"/>
  <c r="F147" i="62"/>
  <c r="B147" i="62"/>
  <c r="I64" i="33" l="1"/>
  <c r="I69" i="73"/>
  <c r="F61" i="101"/>
  <c r="D62" i="101" s="1"/>
  <c r="B61" i="101"/>
  <c r="H141" i="101"/>
  <c r="I141" i="101"/>
  <c r="F142" i="101"/>
  <c r="B142" i="101"/>
  <c r="B64" i="86"/>
  <c r="I66" i="68"/>
  <c r="I65" i="66"/>
  <c r="F72" i="34"/>
  <c r="H72" i="34" s="1"/>
  <c r="F72" i="20"/>
  <c r="G72" i="20" s="1"/>
  <c r="G73" i="20" s="1"/>
  <c r="J148" i="3"/>
  <c r="J145" i="72"/>
  <c r="J148" i="22"/>
  <c r="J145" i="60"/>
  <c r="G62" i="92"/>
  <c r="I62" i="92" s="1"/>
  <c r="I61" i="89"/>
  <c r="I63" i="85"/>
  <c r="E64" i="85"/>
  <c r="F64" i="85" s="1"/>
  <c r="J145" i="54"/>
  <c r="I60" i="100"/>
  <c r="I60" i="98"/>
  <c r="I63" i="84"/>
  <c r="H70" i="73"/>
  <c r="D71" i="73"/>
  <c r="G70" i="73"/>
  <c r="J143" i="65"/>
  <c r="J146" i="62"/>
  <c r="H66" i="63"/>
  <c r="J145" i="57"/>
  <c r="H67" i="55"/>
  <c r="G68" i="53"/>
  <c r="H68" i="53"/>
  <c r="E69" i="53"/>
  <c r="F69" i="53" s="1"/>
  <c r="B69" i="53"/>
  <c r="J149" i="24"/>
  <c r="J152" i="17"/>
  <c r="D143" i="95"/>
  <c r="G142" i="95"/>
  <c r="G143" i="25"/>
  <c r="D144" i="25"/>
  <c r="B144" i="25" s="1"/>
  <c r="D142" i="87"/>
  <c r="G141" i="87"/>
  <c r="B72" i="20"/>
  <c r="I65" i="76"/>
  <c r="E65" i="33"/>
  <c r="F65" i="33" s="1"/>
  <c r="B65" i="33"/>
  <c r="I67" i="58"/>
  <c r="J141" i="26"/>
  <c r="I65" i="60"/>
  <c r="J142" i="25"/>
  <c r="H71" i="69"/>
  <c r="D72" i="69"/>
  <c r="G71" i="69"/>
  <c r="H67" i="45"/>
  <c r="D68" i="45"/>
  <c r="G67" i="45"/>
  <c r="G64" i="65"/>
  <c r="H64" i="65"/>
  <c r="D65" i="65"/>
  <c r="H66" i="46"/>
  <c r="D67" i="46"/>
  <c r="G66" i="46"/>
  <c r="D64" i="83"/>
  <c r="B64" i="83" s="1"/>
  <c r="G142" i="26"/>
  <c r="D143" i="26"/>
  <c r="B143" i="26" s="1"/>
  <c r="D71" i="44"/>
  <c r="E71" i="44" s="1"/>
  <c r="F71" i="44" s="1"/>
  <c r="D72" i="44" s="1"/>
  <c r="H70" i="44"/>
  <c r="G70" i="44"/>
  <c r="D71" i="56"/>
  <c r="B71" i="56" s="1"/>
  <c r="D62" i="98"/>
  <c r="E62" i="98" s="1"/>
  <c r="H61" i="25"/>
  <c r="G67" i="55"/>
  <c r="I67" i="55" s="1"/>
  <c r="H72" i="20"/>
  <c r="I72" i="20" s="1"/>
  <c r="I73" i="20" s="1"/>
  <c r="G66" i="63"/>
  <c r="I62" i="83"/>
  <c r="I71" i="42"/>
  <c r="B67" i="68"/>
  <c r="G67" i="68"/>
  <c r="H67" i="68"/>
  <c r="B66" i="76"/>
  <c r="B61" i="97"/>
  <c r="B68" i="57"/>
  <c r="B63" i="81"/>
  <c r="D72" i="24"/>
  <c r="E72" i="24" s="1"/>
  <c r="E73" i="24" s="1"/>
  <c r="E61" i="95"/>
  <c r="F61" i="95" s="1"/>
  <c r="D62" i="95" s="1"/>
  <c r="B61" i="95"/>
  <c r="I72" i="23"/>
  <c r="I73" i="23" s="1"/>
  <c r="H73" i="23"/>
  <c r="B149" i="42"/>
  <c r="F149" i="42"/>
  <c r="H70" i="41"/>
  <c r="B61" i="98"/>
  <c r="G61" i="98"/>
  <c r="H61" i="98"/>
  <c r="E142" i="97"/>
  <c r="F142" i="97" s="1"/>
  <c r="B142" i="97"/>
  <c r="F72" i="42"/>
  <c r="H72" i="42" s="1"/>
  <c r="H73" i="42" s="1"/>
  <c r="B72" i="42"/>
  <c r="E68" i="57"/>
  <c r="F68" i="57" s="1"/>
  <c r="I69" i="43"/>
  <c r="E71" i="41"/>
  <c r="F71" i="41" s="1"/>
  <c r="G71" i="41" s="1"/>
  <c r="B71" i="41"/>
  <c r="H60" i="99"/>
  <c r="I60" i="99" s="1"/>
  <c r="D61" i="99"/>
  <c r="E61" i="99" s="1"/>
  <c r="F61" i="99" s="1"/>
  <c r="D67" i="66"/>
  <c r="E67" i="66" s="1"/>
  <c r="G60" i="95"/>
  <c r="I67" i="57"/>
  <c r="B69" i="72"/>
  <c r="E148" i="43"/>
  <c r="F148" i="43" s="1"/>
  <c r="B148" i="43"/>
  <c r="I148" i="42"/>
  <c r="H148" i="42"/>
  <c r="D63" i="92"/>
  <c r="E63" i="92" s="1"/>
  <c r="F63" i="92" s="1"/>
  <c r="G70" i="41"/>
  <c r="H141" i="97"/>
  <c r="I141" i="97"/>
  <c r="I148" i="44"/>
  <c r="H148" i="44"/>
  <c r="B66" i="60"/>
  <c r="I60" i="97"/>
  <c r="H142" i="33"/>
  <c r="I142" i="33"/>
  <c r="I70" i="74"/>
  <c r="I62" i="81"/>
  <c r="E67" i="63"/>
  <c r="F67" i="63" s="1"/>
  <c r="B67" i="63"/>
  <c r="H64" i="77"/>
  <c r="I64" i="77" s="1"/>
  <c r="D65" i="77"/>
  <c r="E65" i="77" s="1"/>
  <c r="F65" i="77" s="1"/>
  <c r="H64" i="79"/>
  <c r="I64" i="79" s="1"/>
  <c r="D65" i="79"/>
  <c r="G63" i="82"/>
  <c r="I63" i="82" s="1"/>
  <c r="D64" i="82"/>
  <c r="B68" i="58"/>
  <c r="E68" i="58"/>
  <c r="F68" i="58" s="1"/>
  <c r="B70" i="56"/>
  <c r="H70" i="56"/>
  <c r="G70" i="56"/>
  <c r="B63" i="83"/>
  <c r="G63" i="83"/>
  <c r="H63" i="83"/>
  <c r="G66" i="66"/>
  <c r="I66" i="66" s="1"/>
  <c r="H60" i="95"/>
  <c r="I60" i="95" s="1"/>
  <c r="E69" i="72"/>
  <c r="F69" i="72" s="1"/>
  <c r="G69" i="72" s="1"/>
  <c r="D68" i="68"/>
  <c r="E68" i="68" s="1"/>
  <c r="H147" i="43"/>
  <c r="I147" i="43"/>
  <c r="H71" i="24"/>
  <c r="F64" i="84"/>
  <c r="B64" i="84"/>
  <c r="E66" i="76"/>
  <c r="F66" i="76" s="1"/>
  <c r="B149" i="44"/>
  <c r="F149" i="44"/>
  <c r="E66" i="60"/>
  <c r="F66" i="60" s="1"/>
  <c r="E61" i="97"/>
  <c r="F61" i="97" s="1"/>
  <c r="E143" i="33"/>
  <c r="F143" i="33" s="1"/>
  <c r="B143" i="33"/>
  <c r="E71" i="74"/>
  <c r="F71" i="74" s="1"/>
  <c r="B71" i="74"/>
  <c r="E63" i="81"/>
  <c r="F63" i="81" s="1"/>
  <c r="D64" i="81" s="1"/>
  <c r="I65" i="67"/>
  <c r="D64" i="91"/>
  <c r="E64" i="91" s="1"/>
  <c r="F64" i="91" s="1"/>
  <c r="G63" i="91"/>
  <c r="H63" i="91"/>
  <c r="H66" i="67"/>
  <c r="D67" i="67"/>
  <c r="B68" i="59"/>
  <c r="B67" i="26"/>
  <c r="B70" i="43"/>
  <c r="B72" i="17"/>
  <c r="J145" i="56"/>
  <c r="B63" i="80"/>
  <c r="F63" i="80"/>
  <c r="G63" i="80" s="1"/>
  <c r="G66" i="67"/>
  <c r="D151" i="31"/>
  <c r="G150" i="31"/>
  <c r="D68" i="61"/>
  <c r="E68" i="61" s="1"/>
  <c r="D68" i="64"/>
  <c r="E68" i="64" s="1"/>
  <c r="H73" i="20"/>
  <c r="I63" i="86"/>
  <c r="I71" i="17"/>
  <c r="E68" i="55"/>
  <c r="F68" i="55" s="1"/>
  <c r="G68" i="55" s="1"/>
  <c r="B68" i="55"/>
  <c r="H67" i="61"/>
  <c r="E68" i="59"/>
  <c r="F68" i="59" s="1"/>
  <c r="B67" i="64"/>
  <c r="G67" i="64"/>
  <c r="H67" i="64"/>
  <c r="I72" i="3"/>
  <c r="I73" i="3" s="1"/>
  <c r="H73" i="3"/>
  <c r="J149" i="31"/>
  <c r="E67" i="26"/>
  <c r="F67" i="26" s="1"/>
  <c r="E70" i="43"/>
  <c r="F70" i="43" s="1"/>
  <c r="G70" i="43" s="1"/>
  <c r="I62" i="80"/>
  <c r="E72" i="17"/>
  <c r="E73" i="17" s="1"/>
  <c r="G153" i="17"/>
  <c r="D154" i="17"/>
  <c r="E154" i="17" s="1"/>
  <c r="E155" i="17" s="1"/>
  <c r="J150" i="30"/>
  <c r="J148" i="18"/>
  <c r="J144" i="61"/>
  <c r="J146" i="45"/>
  <c r="J147" i="39"/>
  <c r="J147" i="74"/>
  <c r="D147" i="60"/>
  <c r="G146" i="60"/>
  <c r="J154" i="70"/>
  <c r="J155" i="70" s="1"/>
  <c r="G148" i="39"/>
  <c r="D149" i="39"/>
  <c r="E149" i="39" s="1"/>
  <c r="G146" i="54"/>
  <c r="D147" i="54"/>
  <c r="G152" i="28"/>
  <c r="D153" i="28"/>
  <c r="E153" i="28" s="1"/>
  <c r="G148" i="73"/>
  <c r="D149" i="73"/>
  <c r="E149" i="73" s="1"/>
  <c r="G145" i="75"/>
  <c r="D146" i="75"/>
  <c r="E146" i="75" s="1"/>
  <c r="G151" i="27"/>
  <c r="D152" i="27"/>
  <c r="E152" i="27" s="1"/>
  <c r="D146" i="59"/>
  <c r="E146" i="59" s="1"/>
  <c r="G145" i="59"/>
  <c r="G143" i="76"/>
  <c r="D144" i="76"/>
  <c r="E144" i="76" s="1"/>
  <c r="D65" i="86"/>
  <c r="E65" i="86" s="1"/>
  <c r="G64" i="86"/>
  <c r="H64" i="86"/>
  <c r="B66" i="62"/>
  <c r="D144" i="77"/>
  <c r="G143" i="77"/>
  <c r="I61" i="25"/>
  <c r="F72" i="29"/>
  <c r="H72" i="29" s="1"/>
  <c r="B72" i="29"/>
  <c r="G144" i="85"/>
  <c r="D145" i="85"/>
  <c r="D151" i="24"/>
  <c r="E151" i="24" s="1"/>
  <c r="G150" i="24"/>
  <c r="B145" i="78"/>
  <c r="G150" i="71"/>
  <c r="D151" i="71"/>
  <c r="B64" i="78"/>
  <c r="G141" i="98"/>
  <c r="D142" i="98"/>
  <c r="E142" i="98" s="1"/>
  <c r="G141" i="86"/>
  <c r="D142" i="86"/>
  <c r="E142" i="86" s="1"/>
  <c r="B69" i="39"/>
  <c r="J145" i="53"/>
  <c r="B154" i="29"/>
  <c r="G142" i="80"/>
  <c r="D143" i="80"/>
  <c r="E143" i="80" s="1"/>
  <c r="D145" i="82"/>
  <c r="E145" i="82" s="1"/>
  <c r="G144" i="82"/>
  <c r="G148" i="41"/>
  <c r="D149" i="41"/>
  <c r="E149" i="41" s="1"/>
  <c r="E154" i="29"/>
  <c r="E155" i="29" s="1"/>
  <c r="F70" i="18"/>
  <c r="G70" i="18" s="1"/>
  <c r="B70" i="18"/>
  <c r="D62" i="25"/>
  <c r="D143" i="81"/>
  <c r="E143" i="81" s="1"/>
  <c r="G142" i="81"/>
  <c r="D142" i="90"/>
  <c r="E142" i="90" s="1"/>
  <c r="G141" i="90"/>
  <c r="J145" i="46"/>
  <c r="B152" i="23"/>
  <c r="F152" i="23"/>
  <c r="D147" i="57"/>
  <c r="E147" i="57" s="1"/>
  <c r="G146" i="57"/>
  <c r="G151" i="69"/>
  <c r="D152" i="69"/>
  <c r="E152" i="69" s="1"/>
  <c r="G141" i="92"/>
  <c r="D142" i="92"/>
  <c r="E142" i="92" s="1"/>
  <c r="F150" i="19"/>
  <c r="B150" i="19"/>
  <c r="G142" i="100"/>
  <c r="D143" i="100"/>
  <c r="E145" i="78"/>
  <c r="F145" i="78" s="1"/>
  <c r="E64" i="78"/>
  <c r="F64" i="78" s="1"/>
  <c r="J151" i="28"/>
  <c r="G146" i="56"/>
  <c r="D147" i="56"/>
  <c r="E147" i="56" s="1"/>
  <c r="J148" i="21"/>
  <c r="E69" i="39"/>
  <c r="F69" i="39" s="1"/>
  <c r="J142" i="77"/>
  <c r="I60" i="96"/>
  <c r="I145" i="63"/>
  <c r="H145" i="63"/>
  <c r="G151" i="30"/>
  <c r="D152" i="30"/>
  <c r="E152" i="30" s="1"/>
  <c r="F62" i="87"/>
  <c r="H62" i="87" s="1"/>
  <c r="B62" i="87"/>
  <c r="B61" i="96"/>
  <c r="D147" i="46"/>
  <c r="E147" i="46" s="1"/>
  <c r="G146" i="46"/>
  <c r="F150" i="34"/>
  <c r="B150" i="34"/>
  <c r="F70" i="21"/>
  <c r="B70" i="21"/>
  <c r="I149" i="19"/>
  <c r="H149" i="19"/>
  <c r="G149" i="3"/>
  <c r="D150" i="3"/>
  <c r="E150" i="3" s="1"/>
  <c r="J147" i="41"/>
  <c r="J150" i="69"/>
  <c r="D150" i="21"/>
  <c r="E150" i="21" s="1"/>
  <c r="G149" i="21"/>
  <c r="D145" i="65"/>
  <c r="G144" i="65"/>
  <c r="G146" i="53"/>
  <c r="D147" i="53"/>
  <c r="E147" i="53" s="1"/>
  <c r="B67" i="54"/>
  <c r="F67" i="54"/>
  <c r="H67" i="54" s="1"/>
  <c r="J147" i="73"/>
  <c r="E61" i="96"/>
  <c r="F61" i="96" s="1"/>
  <c r="I63" i="75"/>
  <c r="F61" i="100"/>
  <c r="B61" i="100"/>
  <c r="G148" i="74"/>
  <c r="D149" i="74"/>
  <c r="E149" i="74" s="1"/>
  <c r="G148" i="55"/>
  <c r="D149" i="55"/>
  <c r="E149" i="55" s="1"/>
  <c r="G150" i="32"/>
  <c r="D151" i="32"/>
  <c r="E151" i="32" s="1"/>
  <c r="H151" i="23"/>
  <c r="I151" i="23"/>
  <c r="J151" i="23" s="1"/>
  <c r="H144" i="66"/>
  <c r="I144" i="66"/>
  <c r="G141" i="89"/>
  <c r="D142" i="89"/>
  <c r="E142" i="89" s="1"/>
  <c r="G141" i="88"/>
  <c r="D142" i="88"/>
  <c r="E142" i="88" s="1"/>
  <c r="G152" i="20"/>
  <c r="D153" i="20"/>
  <c r="E153" i="20" s="1"/>
  <c r="B70" i="22"/>
  <c r="F146" i="63"/>
  <c r="B146" i="63"/>
  <c r="G146" i="58"/>
  <c r="D147" i="58"/>
  <c r="E147" i="58" s="1"/>
  <c r="D145" i="68"/>
  <c r="E145" i="68" s="1"/>
  <c r="G144" i="68"/>
  <c r="G142" i="99"/>
  <c r="D143" i="99"/>
  <c r="E143" i="99" s="1"/>
  <c r="B64" i="75"/>
  <c r="G143" i="79"/>
  <c r="D144" i="79"/>
  <c r="E144" i="79" s="1"/>
  <c r="D146" i="61"/>
  <c r="G145" i="61"/>
  <c r="G142" i="83"/>
  <c r="D143" i="83"/>
  <c r="E143" i="83" s="1"/>
  <c r="H143" i="13"/>
  <c r="I143" i="13"/>
  <c r="J149" i="71"/>
  <c r="J143" i="68"/>
  <c r="E70" i="22"/>
  <c r="F70" i="22" s="1"/>
  <c r="J144" i="75"/>
  <c r="J145" i="58"/>
  <c r="F62" i="90"/>
  <c r="H62" i="90" s="1"/>
  <c r="B62" i="90"/>
  <c r="J144" i="64"/>
  <c r="G145" i="64"/>
  <c r="D146" i="64"/>
  <c r="E146" i="64" s="1"/>
  <c r="I70" i="32"/>
  <c r="E64" i="75"/>
  <c r="F64" i="75" s="1"/>
  <c r="B147" i="67"/>
  <c r="I149" i="34"/>
  <c r="H149" i="34"/>
  <c r="H144" i="78"/>
  <c r="I144" i="78"/>
  <c r="F145" i="66"/>
  <c r="B145" i="66"/>
  <c r="I153" i="29"/>
  <c r="H153" i="29"/>
  <c r="E66" i="62"/>
  <c r="F66" i="62" s="1"/>
  <c r="F144" i="13"/>
  <c r="B144" i="13"/>
  <c r="B72" i="19"/>
  <c r="F72" i="19"/>
  <c r="G72" i="19" s="1"/>
  <c r="G73" i="19" s="1"/>
  <c r="B72" i="30"/>
  <c r="F72" i="30"/>
  <c r="H72" i="30" s="1"/>
  <c r="D142" i="91"/>
  <c r="E142" i="91" s="1"/>
  <c r="G141" i="91"/>
  <c r="J147" i="55"/>
  <c r="J142" i="79"/>
  <c r="E147" i="67"/>
  <c r="F147" i="67" s="1"/>
  <c r="G147" i="62"/>
  <c r="D148" i="62"/>
  <c r="B63" i="88"/>
  <c r="F63" i="88"/>
  <c r="H63" i="88" s="1"/>
  <c r="D148" i="45"/>
  <c r="G147" i="45"/>
  <c r="G149" i="18"/>
  <c r="D150" i="18"/>
  <c r="E150" i="18" s="1"/>
  <c r="G146" i="72"/>
  <c r="D147" i="72"/>
  <c r="E147" i="72" s="1"/>
  <c r="D142" i="96"/>
  <c r="E142" i="96" s="1"/>
  <c r="G141" i="96"/>
  <c r="G141" i="84"/>
  <c r="D142" i="84"/>
  <c r="E142" i="84" s="1"/>
  <c r="D150" i="22"/>
  <c r="G149" i="22"/>
  <c r="B65" i="13"/>
  <c r="F65" i="13"/>
  <c r="H65" i="13" s="1"/>
  <c r="B71" i="32"/>
  <c r="F71" i="32"/>
  <c r="H71" i="32" s="1"/>
  <c r="H146" i="67"/>
  <c r="I146" i="67"/>
  <c r="F62" i="89"/>
  <c r="H62" i="89" s="1"/>
  <c r="B62" i="89"/>
  <c r="G72" i="34" l="1"/>
  <c r="G73" i="34" s="1"/>
  <c r="E62" i="101"/>
  <c r="F62" i="101" s="1"/>
  <c r="B62" i="101"/>
  <c r="H61" i="101"/>
  <c r="G61" i="101"/>
  <c r="H70" i="18"/>
  <c r="G72" i="42"/>
  <c r="G73" i="42" s="1"/>
  <c r="D143" i="101"/>
  <c r="E143" i="101" s="1"/>
  <c r="G142" i="101"/>
  <c r="E143" i="26"/>
  <c r="F143" i="26" s="1"/>
  <c r="I68" i="53"/>
  <c r="I66" i="63"/>
  <c r="I67" i="45"/>
  <c r="J144" i="66"/>
  <c r="G64" i="85"/>
  <c r="H64" i="85"/>
  <c r="D65" i="85"/>
  <c r="G63" i="88"/>
  <c r="E71" i="73"/>
  <c r="F71" i="73" s="1"/>
  <c r="B71" i="73"/>
  <c r="I70" i="73"/>
  <c r="H69" i="72"/>
  <c r="I69" i="72" s="1"/>
  <c r="I64" i="65"/>
  <c r="H69" i="53"/>
  <c r="D70" i="53"/>
  <c r="B70" i="53" s="1"/>
  <c r="G69" i="53"/>
  <c r="H73" i="34"/>
  <c r="I72" i="34"/>
  <c r="I73" i="34" s="1"/>
  <c r="G72" i="30"/>
  <c r="G73" i="30" s="1"/>
  <c r="H65" i="33"/>
  <c r="D66" i="33"/>
  <c r="G65" i="33"/>
  <c r="I143" i="25"/>
  <c r="H143" i="25"/>
  <c r="G62" i="87"/>
  <c r="I62" i="87" s="1"/>
  <c r="B142" i="87"/>
  <c r="E142" i="87"/>
  <c r="F142" i="87" s="1"/>
  <c r="H142" i="95"/>
  <c r="I142" i="95"/>
  <c r="J148" i="42"/>
  <c r="H141" i="87"/>
  <c r="I141" i="87"/>
  <c r="E144" i="25"/>
  <c r="F144" i="25" s="1"/>
  <c r="E143" i="95"/>
  <c r="F143" i="95" s="1"/>
  <c r="B143" i="95"/>
  <c r="H61" i="97"/>
  <c r="D62" i="97"/>
  <c r="G61" i="97"/>
  <c r="D66" i="77"/>
  <c r="D69" i="57"/>
  <c r="E69" i="57" s="1"/>
  <c r="G68" i="57"/>
  <c r="H68" i="57"/>
  <c r="D72" i="74"/>
  <c r="E72" i="74" s="1"/>
  <c r="E73" i="74" s="1"/>
  <c r="H71" i="74"/>
  <c r="G71" i="74"/>
  <c r="H66" i="60"/>
  <c r="D67" i="60"/>
  <c r="E67" i="60" s="1"/>
  <c r="G66" i="60"/>
  <c r="D67" i="76"/>
  <c r="G66" i="76"/>
  <c r="H66" i="76"/>
  <c r="D62" i="99"/>
  <c r="E62" i="99" s="1"/>
  <c r="D144" i="33"/>
  <c r="G143" i="33"/>
  <c r="D64" i="92"/>
  <c r="E64" i="92" s="1"/>
  <c r="D149" i="43"/>
  <c r="G148" i="43"/>
  <c r="E72" i="44"/>
  <c r="E73" i="44" s="1"/>
  <c r="B72" i="44"/>
  <c r="D69" i="58"/>
  <c r="G68" i="58"/>
  <c r="H68" i="58"/>
  <c r="E65" i="79"/>
  <c r="F65" i="79" s="1"/>
  <c r="G65" i="79" s="1"/>
  <c r="B65" i="79"/>
  <c r="D68" i="63"/>
  <c r="E68" i="63" s="1"/>
  <c r="F68" i="63" s="1"/>
  <c r="D143" i="97"/>
  <c r="G142" i="97"/>
  <c r="E62" i="95"/>
  <c r="F62" i="95" s="1"/>
  <c r="G62" i="95" s="1"/>
  <c r="B62" i="95"/>
  <c r="G63" i="81"/>
  <c r="E65" i="65"/>
  <c r="F65" i="65" s="1"/>
  <c r="D66" i="65" s="1"/>
  <c r="B65" i="65"/>
  <c r="E68" i="45"/>
  <c r="F68" i="45" s="1"/>
  <c r="B68" i="45"/>
  <c r="I71" i="69"/>
  <c r="G62" i="89"/>
  <c r="I62" i="89" s="1"/>
  <c r="D65" i="84"/>
  <c r="E65" i="84" s="1"/>
  <c r="F65" i="84" s="1"/>
  <c r="D66" i="84" s="1"/>
  <c r="B61" i="99"/>
  <c r="H61" i="99"/>
  <c r="G61" i="99"/>
  <c r="B72" i="24"/>
  <c r="F72" i="24"/>
  <c r="G72" i="24" s="1"/>
  <c r="G73" i="24" s="1"/>
  <c r="F62" i="98"/>
  <c r="H62" i="98" s="1"/>
  <c r="B62" i="98"/>
  <c r="I70" i="44"/>
  <c r="D150" i="44"/>
  <c r="E150" i="44" s="1"/>
  <c r="G149" i="44"/>
  <c r="H64" i="84"/>
  <c r="I71" i="24"/>
  <c r="B68" i="68"/>
  <c r="F68" i="68"/>
  <c r="G68" i="68" s="1"/>
  <c r="I63" i="83"/>
  <c r="I70" i="56"/>
  <c r="E64" i="82"/>
  <c r="F64" i="82" s="1"/>
  <c r="H64" i="82" s="1"/>
  <c r="B64" i="82"/>
  <c r="G67" i="63"/>
  <c r="J148" i="44"/>
  <c r="I70" i="41"/>
  <c r="G61" i="95"/>
  <c r="I67" i="68"/>
  <c r="E71" i="56"/>
  <c r="F71" i="56" s="1"/>
  <c r="I142" i="26"/>
  <c r="H142" i="26"/>
  <c r="E67" i="46"/>
  <c r="F67" i="46" s="1"/>
  <c r="B67" i="46"/>
  <c r="H63" i="80"/>
  <c r="I63" i="80" s="1"/>
  <c r="I63" i="91"/>
  <c r="E64" i="81"/>
  <c r="F64" i="81" s="1"/>
  <c r="G64" i="81" s="1"/>
  <c r="B64" i="81"/>
  <c r="G64" i="84"/>
  <c r="J147" i="43"/>
  <c r="D70" i="72"/>
  <c r="E70" i="72" s="1"/>
  <c r="B65" i="77"/>
  <c r="G65" i="77"/>
  <c r="H65" i="77"/>
  <c r="H67" i="63"/>
  <c r="J142" i="33"/>
  <c r="B63" i="92"/>
  <c r="H63" i="92"/>
  <c r="G63" i="92"/>
  <c r="B67" i="66"/>
  <c r="F67" i="66"/>
  <c r="H67" i="66" s="1"/>
  <c r="H71" i="41"/>
  <c r="I71" i="41" s="1"/>
  <c r="D72" i="41"/>
  <c r="E72" i="41" s="1"/>
  <c r="E73" i="41" s="1"/>
  <c r="I72" i="42"/>
  <c r="I73" i="42" s="1"/>
  <c r="I61" i="98"/>
  <c r="G149" i="42"/>
  <c r="D150" i="42"/>
  <c r="B150" i="42" s="1"/>
  <c r="H61" i="95"/>
  <c r="H63" i="81"/>
  <c r="I63" i="81" s="1"/>
  <c r="B71" i="44"/>
  <c r="H71" i="44"/>
  <c r="G71" i="44"/>
  <c r="E64" i="83"/>
  <c r="F64" i="83" s="1"/>
  <c r="I66" i="46"/>
  <c r="E72" i="69"/>
  <c r="E73" i="69" s="1"/>
  <c r="B72" i="69"/>
  <c r="D68" i="26"/>
  <c r="E68" i="26" s="1"/>
  <c r="F68" i="26" s="1"/>
  <c r="H67" i="26"/>
  <c r="G67" i="26"/>
  <c r="G68" i="59"/>
  <c r="D69" i="59"/>
  <c r="E69" i="59" s="1"/>
  <c r="H68" i="59"/>
  <c r="I70" i="18"/>
  <c r="G72" i="29"/>
  <c r="G73" i="29" s="1"/>
  <c r="I67" i="64"/>
  <c r="I67" i="61"/>
  <c r="B68" i="61"/>
  <c r="F68" i="61"/>
  <c r="G68" i="61" s="1"/>
  <c r="D64" i="80"/>
  <c r="E64" i="80" s="1"/>
  <c r="E67" i="67"/>
  <c r="F67" i="67" s="1"/>
  <c r="B67" i="67"/>
  <c r="H150" i="31"/>
  <c r="I150" i="31"/>
  <c r="I66" i="67"/>
  <c r="D65" i="91"/>
  <c r="E65" i="91" s="1"/>
  <c r="D71" i="43"/>
  <c r="E71" i="43" s="1"/>
  <c r="H68" i="55"/>
  <c r="D69" i="55"/>
  <c r="E69" i="55" s="1"/>
  <c r="F68" i="64"/>
  <c r="G68" i="64" s="1"/>
  <c r="B68" i="64"/>
  <c r="E151" i="31"/>
  <c r="F151" i="31" s="1"/>
  <c r="B151" i="31"/>
  <c r="F72" i="17"/>
  <c r="H70" i="43"/>
  <c r="I70" i="43" s="1"/>
  <c r="B64" i="91"/>
  <c r="H64" i="91"/>
  <c r="G64" i="91"/>
  <c r="J146" i="67"/>
  <c r="I146" i="60"/>
  <c r="H146" i="60"/>
  <c r="F154" i="17"/>
  <c r="G154" i="17" s="1"/>
  <c r="B154" i="17"/>
  <c r="E147" i="60"/>
  <c r="F147" i="60" s="1"/>
  <c r="B147" i="60"/>
  <c r="I153" i="17"/>
  <c r="J153" i="17" s="1"/>
  <c r="H153" i="17"/>
  <c r="D65" i="78"/>
  <c r="E65" i="78" s="1"/>
  <c r="H64" i="78"/>
  <c r="G64" i="78"/>
  <c r="D146" i="78"/>
  <c r="E146" i="78" s="1"/>
  <c r="G145" i="78"/>
  <c r="G147" i="67"/>
  <c r="D148" i="67"/>
  <c r="E148" i="67" s="1"/>
  <c r="D70" i="39"/>
  <c r="G69" i="39"/>
  <c r="H69" i="39"/>
  <c r="D71" i="22"/>
  <c r="E71" i="22" s="1"/>
  <c r="G70" i="22"/>
  <c r="H70" i="22"/>
  <c r="D67" i="62"/>
  <c r="H66" i="62"/>
  <c r="G66" i="62"/>
  <c r="D62" i="96"/>
  <c r="E62" i="96" s="1"/>
  <c r="H61" i="96"/>
  <c r="G61" i="96"/>
  <c r="H73" i="29"/>
  <c r="B148" i="45"/>
  <c r="J144" i="78"/>
  <c r="H145" i="64"/>
  <c r="I145" i="64"/>
  <c r="I145" i="61"/>
  <c r="H145" i="61"/>
  <c r="H143" i="79"/>
  <c r="I143" i="79"/>
  <c r="D65" i="75"/>
  <c r="E65" i="75" s="1"/>
  <c r="I142" i="99"/>
  <c r="H142" i="99"/>
  <c r="D147" i="63"/>
  <c r="G146" i="63"/>
  <c r="F142" i="88"/>
  <c r="B142" i="88"/>
  <c r="I141" i="89"/>
  <c r="H141" i="89"/>
  <c r="D62" i="100"/>
  <c r="E62" i="100" s="1"/>
  <c r="B145" i="65"/>
  <c r="D71" i="21"/>
  <c r="E71" i="21" s="1"/>
  <c r="H146" i="56"/>
  <c r="I146" i="56"/>
  <c r="D151" i="19"/>
  <c r="E151" i="19" s="1"/>
  <c r="G150" i="19"/>
  <c r="B151" i="71"/>
  <c r="B145" i="85"/>
  <c r="H143" i="77"/>
  <c r="I143" i="77"/>
  <c r="I145" i="75"/>
  <c r="H145" i="75"/>
  <c r="B147" i="54"/>
  <c r="B150" i="22"/>
  <c r="D145" i="13"/>
  <c r="E145" i="13" s="1"/>
  <c r="G144" i="13"/>
  <c r="B146" i="61"/>
  <c r="I141" i="88"/>
  <c r="H141" i="88"/>
  <c r="B149" i="55"/>
  <c r="F149" i="55"/>
  <c r="G61" i="100"/>
  <c r="D68" i="54"/>
  <c r="E68" i="54" s="1"/>
  <c r="B150" i="3"/>
  <c r="F150" i="3"/>
  <c r="H141" i="90"/>
  <c r="I141" i="90"/>
  <c r="F142" i="98"/>
  <c r="B142" i="98"/>
  <c r="H150" i="71"/>
  <c r="I150" i="71"/>
  <c r="I144" i="85"/>
  <c r="H144" i="85"/>
  <c r="B144" i="77"/>
  <c r="F65" i="86"/>
  <c r="G65" i="86" s="1"/>
  <c r="B65" i="86"/>
  <c r="H146" i="54"/>
  <c r="I146" i="54"/>
  <c r="B147" i="72"/>
  <c r="F147" i="72"/>
  <c r="D63" i="89"/>
  <c r="I146" i="72"/>
  <c r="H146" i="72"/>
  <c r="D64" i="88"/>
  <c r="E64" i="88" s="1"/>
  <c r="H141" i="91"/>
  <c r="I141" i="91"/>
  <c r="I144" i="68"/>
  <c r="H144" i="68"/>
  <c r="I148" i="55"/>
  <c r="J148" i="55" s="1"/>
  <c r="H148" i="55"/>
  <c r="I149" i="21"/>
  <c r="H149" i="21"/>
  <c r="H149" i="3"/>
  <c r="I149" i="3"/>
  <c r="G150" i="34"/>
  <c r="D151" i="34"/>
  <c r="E151" i="34" s="1"/>
  <c r="B142" i="92"/>
  <c r="F142" i="92"/>
  <c r="B142" i="90"/>
  <c r="F142" i="90"/>
  <c r="D71" i="18"/>
  <c r="E71" i="18" s="1"/>
  <c r="B149" i="41"/>
  <c r="F149" i="41"/>
  <c r="B143" i="80"/>
  <c r="F143" i="80"/>
  <c r="H141" i="98"/>
  <c r="I141" i="98"/>
  <c r="F149" i="73"/>
  <c r="B149" i="73"/>
  <c r="I63" i="88"/>
  <c r="B142" i="91"/>
  <c r="F142" i="91"/>
  <c r="B145" i="68"/>
  <c r="F145" i="68"/>
  <c r="B153" i="20"/>
  <c r="F153" i="20"/>
  <c r="B150" i="21"/>
  <c r="F150" i="21"/>
  <c r="D63" i="87"/>
  <c r="I141" i="92"/>
  <c r="H141" i="92"/>
  <c r="H146" i="57"/>
  <c r="I146" i="57"/>
  <c r="I148" i="41"/>
  <c r="H148" i="41"/>
  <c r="H142" i="80"/>
  <c r="I142" i="80"/>
  <c r="F144" i="76"/>
  <c r="B144" i="76"/>
  <c r="I148" i="73"/>
  <c r="H148" i="73"/>
  <c r="D66" i="13"/>
  <c r="E66" i="13" s="1"/>
  <c r="H141" i="84"/>
  <c r="I141" i="84"/>
  <c r="B150" i="18"/>
  <c r="F150" i="18"/>
  <c r="I72" i="30"/>
  <c r="I73" i="30" s="1"/>
  <c r="H73" i="30"/>
  <c r="J153" i="29"/>
  <c r="G62" i="90"/>
  <c r="I62" i="90" s="1"/>
  <c r="F143" i="83"/>
  <c r="B143" i="83"/>
  <c r="H152" i="20"/>
  <c r="I152" i="20"/>
  <c r="F149" i="74"/>
  <c r="B149" i="74"/>
  <c r="F147" i="53"/>
  <c r="B147" i="53"/>
  <c r="J149" i="19"/>
  <c r="H146" i="46"/>
  <c r="I146" i="46"/>
  <c r="J145" i="63"/>
  <c r="B143" i="100"/>
  <c r="B147" i="57"/>
  <c r="F147" i="57"/>
  <c r="I142" i="81"/>
  <c r="H142" i="81"/>
  <c r="F154" i="29"/>
  <c r="G154" i="29" s="1"/>
  <c r="H143" i="76"/>
  <c r="I143" i="76"/>
  <c r="F152" i="27"/>
  <c r="B152" i="27"/>
  <c r="I149" i="22"/>
  <c r="H149" i="22"/>
  <c r="F142" i="84"/>
  <c r="B142" i="84"/>
  <c r="G65" i="13"/>
  <c r="I65" i="13" s="1"/>
  <c r="I149" i="18"/>
  <c r="H149" i="18"/>
  <c r="B148" i="62"/>
  <c r="H72" i="19"/>
  <c r="J149" i="34"/>
  <c r="I142" i="83"/>
  <c r="H142" i="83"/>
  <c r="B147" i="58"/>
  <c r="F147" i="58"/>
  <c r="I148" i="74"/>
  <c r="H148" i="74"/>
  <c r="H146" i="53"/>
  <c r="I146" i="53"/>
  <c r="F147" i="46"/>
  <c r="B147" i="46"/>
  <c r="F152" i="30"/>
  <c r="B152" i="30"/>
  <c r="E143" i="100"/>
  <c r="F143" i="100" s="1"/>
  <c r="B152" i="69"/>
  <c r="F152" i="69"/>
  <c r="G152" i="23"/>
  <c r="D153" i="23"/>
  <c r="E153" i="23" s="1"/>
  <c r="B143" i="81"/>
  <c r="F143" i="81"/>
  <c r="I144" i="82"/>
  <c r="H144" i="82"/>
  <c r="I150" i="24"/>
  <c r="H150" i="24"/>
  <c r="H151" i="27"/>
  <c r="I151" i="27"/>
  <c r="F153" i="28"/>
  <c r="B153" i="28"/>
  <c r="D72" i="32"/>
  <c r="E72" i="32" s="1"/>
  <c r="E73" i="32" s="1"/>
  <c r="H141" i="96"/>
  <c r="I141" i="96"/>
  <c r="E148" i="45"/>
  <c r="F148" i="45" s="1"/>
  <c r="E148" i="62"/>
  <c r="F148" i="62" s="1"/>
  <c r="G145" i="66"/>
  <c r="D146" i="66"/>
  <c r="E146" i="66" s="1"/>
  <c r="H64" i="75"/>
  <c r="H146" i="58"/>
  <c r="I146" i="58"/>
  <c r="F151" i="32"/>
  <c r="B151" i="32"/>
  <c r="H61" i="100"/>
  <c r="E145" i="65"/>
  <c r="F145" i="65" s="1"/>
  <c r="H70" i="21"/>
  <c r="H151" i="30"/>
  <c r="I151" i="30"/>
  <c r="I142" i="100"/>
  <c r="H142" i="100"/>
  <c r="I151" i="69"/>
  <c r="H151" i="69"/>
  <c r="B62" i="25"/>
  <c r="F145" i="82"/>
  <c r="B145" i="82"/>
  <c r="B142" i="86"/>
  <c r="F142" i="86"/>
  <c r="B151" i="24"/>
  <c r="F151" i="24"/>
  <c r="I64" i="86"/>
  <c r="H145" i="59"/>
  <c r="I145" i="59"/>
  <c r="H152" i="28"/>
  <c r="I152" i="28"/>
  <c r="F149" i="39"/>
  <c r="B149" i="39"/>
  <c r="G71" i="32"/>
  <c r="I71" i="32" s="1"/>
  <c r="E150" i="22"/>
  <c r="F150" i="22" s="1"/>
  <c r="F142" i="96"/>
  <c r="B142" i="96"/>
  <c r="I147" i="45"/>
  <c r="H147" i="45"/>
  <c r="H147" i="62"/>
  <c r="I147" i="62"/>
  <c r="B146" i="64"/>
  <c r="F146" i="64"/>
  <c r="D63" i="90"/>
  <c r="E146" i="61"/>
  <c r="F146" i="61" s="1"/>
  <c r="F144" i="79"/>
  <c r="B144" i="79"/>
  <c r="G64" i="75"/>
  <c r="F143" i="99"/>
  <c r="B143" i="99"/>
  <c r="B142" i="89"/>
  <c r="F142" i="89"/>
  <c r="H150" i="32"/>
  <c r="I150" i="32"/>
  <c r="G67" i="54"/>
  <c r="I67" i="54" s="1"/>
  <c r="H144" i="65"/>
  <c r="I144" i="65"/>
  <c r="G70" i="21"/>
  <c r="F147" i="56"/>
  <c r="B147" i="56"/>
  <c r="E62" i="25"/>
  <c r="F62" i="25" s="1"/>
  <c r="I141" i="86"/>
  <c r="H141" i="86"/>
  <c r="E151" i="71"/>
  <c r="F151" i="71" s="1"/>
  <c r="E145" i="85"/>
  <c r="F145" i="85" s="1"/>
  <c r="E144" i="77"/>
  <c r="F144" i="77" s="1"/>
  <c r="F146" i="59"/>
  <c r="B146" i="59"/>
  <c r="B146" i="75"/>
  <c r="F146" i="75"/>
  <c r="E147" i="54"/>
  <c r="F147" i="54" s="1"/>
  <c r="H148" i="39"/>
  <c r="I148" i="39"/>
  <c r="I61" i="100" l="1"/>
  <c r="I65" i="33"/>
  <c r="G62" i="101"/>
  <c r="D63" i="101"/>
  <c r="H62" i="101"/>
  <c r="I61" i="101"/>
  <c r="H142" i="101"/>
  <c r="I142" i="101"/>
  <c r="G143" i="26"/>
  <c r="D144" i="26"/>
  <c r="B144" i="26" s="1"/>
  <c r="B143" i="101"/>
  <c r="F143" i="101"/>
  <c r="G62" i="98"/>
  <c r="I62" i="98" s="1"/>
  <c r="I64" i="85"/>
  <c r="I64" i="84"/>
  <c r="E70" i="53"/>
  <c r="F70" i="53" s="1"/>
  <c r="G70" i="53" s="1"/>
  <c r="I70" i="22"/>
  <c r="J143" i="79"/>
  <c r="J146" i="58"/>
  <c r="J143" i="25"/>
  <c r="I63" i="92"/>
  <c r="E65" i="85"/>
  <c r="F65" i="85" s="1"/>
  <c r="B65" i="85"/>
  <c r="J145" i="75"/>
  <c r="J150" i="31"/>
  <c r="I61" i="99"/>
  <c r="I61" i="95"/>
  <c r="H62" i="95"/>
  <c r="I62" i="95" s="1"/>
  <c r="H65" i="79"/>
  <c r="I65" i="79" s="1"/>
  <c r="I65" i="77"/>
  <c r="J143" i="76"/>
  <c r="D72" i="73"/>
  <c r="H71" i="73"/>
  <c r="G71" i="73"/>
  <c r="J151" i="69"/>
  <c r="J147" i="62"/>
  <c r="I68" i="58"/>
  <c r="I68" i="57"/>
  <c r="I69" i="53"/>
  <c r="F72" i="44"/>
  <c r="H72" i="44" s="1"/>
  <c r="H73" i="44" s="1"/>
  <c r="I72" i="29"/>
  <c r="I73" i="29" s="1"/>
  <c r="J151" i="27"/>
  <c r="H72" i="24"/>
  <c r="I72" i="24" s="1"/>
  <c r="I73" i="24" s="1"/>
  <c r="D144" i="95"/>
  <c r="G143" i="95"/>
  <c r="I71" i="44"/>
  <c r="D145" i="25"/>
  <c r="G144" i="25"/>
  <c r="E66" i="33"/>
  <c r="F66" i="33" s="1"/>
  <c r="B66" i="33"/>
  <c r="H73" i="24"/>
  <c r="I71" i="74"/>
  <c r="H68" i="64"/>
  <c r="F72" i="69"/>
  <c r="G72" i="69" s="1"/>
  <c r="G73" i="69" s="1"/>
  <c r="I67" i="63"/>
  <c r="I66" i="60"/>
  <c r="D143" i="87"/>
  <c r="G142" i="87"/>
  <c r="H67" i="46"/>
  <c r="D68" i="46"/>
  <c r="G67" i="46"/>
  <c r="H68" i="45"/>
  <c r="D69" i="45"/>
  <c r="E69" i="45" s="1"/>
  <c r="G68" i="45"/>
  <c r="J146" i="54"/>
  <c r="H72" i="69"/>
  <c r="J142" i="26"/>
  <c r="H149" i="44"/>
  <c r="I149" i="44"/>
  <c r="D63" i="98"/>
  <c r="G65" i="65"/>
  <c r="H142" i="97"/>
  <c r="I142" i="97"/>
  <c r="H148" i="43"/>
  <c r="I148" i="43"/>
  <c r="I143" i="33"/>
  <c r="H143" i="33"/>
  <c r="I66" i="76"/>
  <c r="B66" i="77"/>
  <c r="E150" i="42"/>
  <c r="F150" i="42" s="1"/>
  <c r="F70" i="72"/>
  <c r="D71" i="72" s="1"/>
  <c r="B70" i="72"/>
  <c r="D65" i="81"/>
  <c r="G71" i="56"/>
  <c r="D72" i="56"/>
  <c r="H71" i="56"/>
  <c r="G64" i="82"/>
  <c r="I64" i="82" s="1"/>
  <c r="D65" i="82"/>
  <c r="B143" i="97"/>
  <c r="E143" i="97"/>
  <c r="F143" i="97" s="1"/>
  <c r="E149" i="43"/>
  <c r="F149" i="43" s="1"/>
  <c r="B149" i="43"/>
  <c r="E144" i="33"/>
  <c r="F144" i="33" s="1"/>
  <c r="B144" i="33"/>
  <c r="F67" i="60"/>
  <c r="D68" i="60" s="1"/>
  <c r="B68" i="60" s="1"/>
  <c r="B67" i="60"/>
  <c r="G67" i="66"/>
  <c r="I67" i="66" s="1"/>
  <c r="D68" i="66"/>
  <c r="E68" i="66" s="1"/>
  <c r="F68" i="66" s="1"/>
  <c r="D69" i="66" s="1"/>
  <c r="B69" i="66" s="1"/>
  <c r="B150" i="44"/>
  <c r="F150" i="44"/>
  <c r="E66" i="84"/>
  <c r="F66" i="84" s="1"/>
  <c r="B66" i="84"/>
  <c r="E66" i="65"/>
  <c r="F66" i="65" s="1"/>
  <c r="G66" i="65" s="1"/>
  <c r="B66" i="65"/>
  <c r="D69" i="63"/>
  <c r="E69" i="63" s="1"/>
  <c r="E67" i="76"/>
  <c r="F67" i="76" s="1"/>
  <c r="H67" i="76" s="1"/>
  <c r="B67" i="76"/>
  <c r="F72" i="74"/>
  <c r="H72" i="74" s="1"/>
  <c r="B72" i="74"/>
  <c r="B69" i="57"/>
  <c r="F69" i="57"/>
  <c r="H69" i="57" s="1"/>
  <c r="E62" i="97"/>
  <c r="F62" i="97" s="1"/>
  <c r="B62" i="97"/>
  <c r="G64" i="83"/>
  <c r="D65" i="83"/>
  <c r="H64" i="83"/>
  <c r="I149" i="42"/>
  <c r="H149" i="42"/>
  <c r="F72" i="41"/>
  <c r="H72" i="41" s="1"/>
  <c r="B72" i="41"/>
  <c r="H64" i="81"/>
  <c r="I64" i="81" s="1"/>
  <c r="H68" i="68"/>
  <c r="I68" i="68" s="1"/>
  <c r="D69" i="68"/>
  <c r="B65" i="84"/>
  <c r="H65" i="84"/>
  <c r="G65" i="84"/>
  <c r="H65" i="65"/>
  <c r="D63" i="95"/>
  <c r="E63" i="95" s="1"/>
  <c r="F63" i="95" s="1"/>
  <c r="B68" i="63"/>
  <c r="G68" i="63"/>
  <c r="H68" i="63"/>
  <c r="D66" i="79"/>
  <c r="B69" i="58"/>
  <c r="E69" i="58"/>
  <c r="F69" i="58" s="1"/>
  <c r="B64" i="92"/>
  <c r="F64" i="92"/>
  <c r="H64" i="92" s="1"/>
  <c r="F62" i="99"/>
  <c r="B62" i="99"/>
  <c r="E66" i="77"/>
  <c r="F66" i="77" s="1"/>
  <c r="D67" i="77" s="1"/>
  <c r="I61" i="97"/>
  <c r="G67" i="67"/>
  <c r="D68" i="67"/>
  <c r="H67" i="67"/>
  <c r="G151" i="31"/>
  <c r="D152" i="31"/>
  <c r="E152" i="31" s="1"/>
  <c r="D69" i="26"/>
  <c r="E69" i="26" s="1"/>
  <c r="F69" i="26" s="1"/>
  <c r="J148" i="41"/>
  <c r="H65" i="86"/>
  <c r="I65" i="86" s="1"/>
  <c r="I64" i="91"/>
  <c r="B69" i="55"/>
  <c r="F69" i="55"/>
  <c r="H69" i="55" s="1"/>
  <c r="H68" i="61"/>
  <c r="I68" i="61" s="1"/>
  <c r="D69" i="61"/>
  <c r="I69" i="39"/>
  <c r="I68" i="55"/>
  <c r="B71" i="43"/>
  <c r="F71" i="43"/>
  <c r="G71" i="43" s="1"/>
  <c r="B64" i="80"/>
  <c r="F64" i="80"/>
  <c r="G64" i="80" s="1"/>
  <c r="I68" i="59"/>
  <c r="I67" i="26"/>
  <c r="H72" i="17"/>
  <c r="G72" i="17"/>
  <c r="G73" i="17" s="1"/>
  <c r="D69" i="64"/>
  <c r="E69" i="64" s="1"/>
  <c r="F69" i="64" s="1"/>
  <c r="B65" i="91"/>
  <c r="F65" i="91"/>
  <c r="I68" i="64"/>
  <c r="B69" i="59"/>
  <c r="F69" i="59"/>
  <c r="D70" i="59" s="1"/>
  <c r="B68" i="26"/>
  <c r="G68" i="26"/>
  <c r="H68" i="26"/>
  <c r="J149" i="22"/>
  <c r="J143" i="77"/>
  <c r="H154" i="17"/>
  <c r="H155" i="17" s="1"/>
  <c r="I154" i="17"/>
  <c r="J148" i="39"/>
  <c r="J150" i="24"/>
  <c r="J149" i="3"/>
  <c r="D148" i="60"/>
  <c r="E148" i="60" s="1"/>
  <c r="G147" i="60"/>
  <c r="J146" i="60"/>
  <c r="J148" i="73"/>
  <c r="J150" i="71"/>
  <c r="J146" i="72"/>
  <c r="J152" i="28"/>
  <c r="G148" i="62"/>
  <c r="D149" i="62"/>
  <c r="E149" i="62" s="1"/>
  <c r="G148" i="45"/>
  <c r="D149" i="45"/>
  <c r="E149" i="45" s="1"/>
  <c r="D63" i="25"/>
  <c r="E63" i="25" s="1"/>
  <c r="G62" i="25"/>
  <c r="H62" i="25"/>
  <c r="G145" i="85"/>
  <c r="D146" i="85"/>
  <c r="G150" i="22"/>
  <c r="D151" i="22"/>
  <c r="E151" i="22" s="1"/>
  <c r="D146" i="65"/>
  <c r="E146" i="65" s="1"/>
  <c r="G145" i="65"/>
  <c r="D145" i="77"/>
  <c r="G144" i="77"/>
  <c r="D152" i="71"/>
  <c r="E152" i="71" s="1"/>
  <c r="G151" i="71"/>
  <c r="G147" i="54"/>
  <c r="D148" i="54"/>
  <c r="E148" i="54" s="1"/>
  <c r="D147" i="61"/>
  <c r="G146" i="61"/>
  <c r="B63" i="90"/>
  <c r="D152" i="32"/>
  <c r="G151" i="32"/>
  <c r="D146" i="68"/>
  <c r="E146" i="68" s="1"/>
  <c r="G145" i="68"/>
  <c r="J149" i="21"/>
  <c r="D150" i="55"/>
  <c r="E150" i="55" s="1"/>
  <c r="G149" i="55"/>
  <c r="B147" i="63"/>
  <c r="J145" i="61"/>
  <c r="B70" i="39"/>
  <c r="I145" i="78"/>
  <c r="H145" i="78"/>
  <c r="D143" i="96"/>
  <c r="G142" i="96"/>
  <c r="J150" i="32"/>
  <c r="D145" i="79"/>
  <c r="G144" i="79"/>
  <c r="D147" i="64"/>
  <c r="E147" i="64" s="1"/>
  <c r="G146" i="64"/>
  <c r="J151" i="30"/>
  <c r="D154" i="28"/>
  <c r="G153" i="28"/>
  <c r="D144" i="83"/>
  <c r="E144" i="83" s="1"/>
  <c r="G143" i="83"/>
  <c r="G150" i="18"/>
  <c r="D151" i="18"/>
  <c r="G149" i="73"/>
  <c r="D150" i="73"/>
  <c r="E150" i="73" s="1"/>
  <c r="B71" i="18"/>
  <c r="F71" i="18"/>
  <c r="H71" i="18" s="1"/>
  <c r="H144" i="13"/>
  <c r="I144" i="13"/>
  <c r="J145" i="64"/>
  <c r="I61" i="96"/>
  <c r="I66" i="62"/>
  <c r="D147" i="75"/>
  <c r="E147" i="75" s="1"/>
  <c r="G146" i="75"/>
  <c r="G151" i="24"/>
  <c r="D152" i="24"/>
  <c r="E152" i="24" s="1"/>
  <c r="D144" i="81"/>
  <c r="E144" i="81" s="1"/>
  <c r="G143" i="81"/>
  <c r="D148" i="57"/>
  <c r="G147" i="57"/>
  <c r="B63" i="87"/>
  <c r="F145" i="13"/>
  <c r="B145" i="13"/>
  <c r="F71" i="21"/>
  <c r="B71" i="21"/>
  <c r="B67" i="62"/>
  <c r="F146" i="78"/>
  <c r="B146" i="78"/>
  <c r="D148" i="56"/>
  <c r="E148" i="56" s="1"/>
  <c r="G147" i="56"/>
  <c r="D143" i="89"/>
  <c r="E143" i="89" s="1"/>
  <c r="G142" i="89"/>
  <c r="I70" i="21"/>
  <c r="D153" i="30"/>
  <c r="E153" i="30" s="1"/>
  <c r="G152" i="30"/>
  <c r="J148" i="74"/>
  <c r="J149" i="18"/>
  <c r="G152" i="27"/>
  <c r="D153" i="27"/>
  <c r="D148" i="53"/>
  <c r="E148" i="53" s="1"/>
  <c r="G147" i="53"/>
  <c r="E63" i="87"/>
  <c r="F63" i="87" s="1"/>
  <c r="G142" i="91"/>
  <c r="D143" i="91"/>
  <c r="E143" i="91" s="1"/>
  <c r="D143" i="90"/>
  <c r="E143" i="90" s="1"/>
  <c r="G142" i="90"/>
  <c r="F151" i="34"/>
  <c r="B151" i="34"/>
  <c r="B63" i="89"/>
  <c r="G150" i="3"/>
  <c r="D151" i="3"/>
  <c r="D143" i="88"/>
  <c r="E143" i="88" s="1"/>
  <c r="G142" i="88"/>
  <c r="F62" i="96"/>
  <c r="G62" i="96" s="1"/>
  <c r="B62" i="96"/>
  <c r="E67" i="62"/>
  <c r="F67" i="62" s="1"/>
  <c r="G149" i="39"/>
  <c r="D150" i="39"/>
  <c r="E150" i="39" s="1"/>
  <c r="D143" i="86"/>
  <c r="G142" i="86"/>
  <c r="I64" i="75"/>
  <c r="D144" i="100"/>
  <c r="E144" i="100" s="1"/>
  <c r="G143" i="100"/>
  <c r="D151" i="21"/>
  <c r="E151" i="21" s="1"/>
  <c r="G150" i="21"/>
  <c r="H150" i="34"/>
  <c r="I150" i="34"/>
  <c r="J144" i="68"/>
  <c r="E63" i="89"/>
  <c r="F63" i="89" s="1"/>
  <c r="H150" i="19"/>
  <c r="I150" i="19"/>
  <c r="B65" i="75"/>
  <c r="F65" i="75"/>
  <c r="G65" i="75" s="1"/>
  <c r="I64" i="78"/>
  <c r="B146" i="66"/>
  <c r="F146" i="66"/>
  <c r="F153" i="23"/>
  <c r="B153" i="23"/>
  <c r="G147" i="46"/>
  <c r="D148" i="46"/>
  <c r="E148" i="46" s="1"/>
  <c r="G147" i="58"/>
  <c r="D148" i="58"/>
  <c r="E148" i="58" s="1"/>
  <c r="I72" i="19"/>
  <c r="I73" i="19" s="1"/>
  <c r="H73" i="19"/>
  <c r="D150" i="74"/>
  <c r="E150" i="74" s="1"/>
  <c r="G149" i="74"/>
  <c r="G143" i="80"/>
  <c r="D144" i="80"/>
  <c r="E144" i="80" s="1"/>
  <c r="G142" i="92"/>
  <c r="D143" i="92"/>
  <c r="E143" i="92" s="1"/>
  <c r="D148" i="72"/>
  <c r="E148" i="72" s="1"/>
  <c r="G147" i="72"/>
  <c r="F151" i="19"/>
  <c r="B151" i="19"/>
  <c r="B148" i="67"/>
  <c r="F148" i="67"/>
  <c r="D147" i="59"/>
  <c r="G146" i="59"/>
  <c r="J144" i="65"/>
  <c r="G143" i="99"/>
  <c r="D144" i="99"/>
  <c r="E144" i="99" s="1"/>
  <c r="J147" i="45"/>
  <c r="H145" i="66"/>
  <c r="I145" i="66"/>
  <c r="H152" i="23"/>
  <c r="I152" i="23"/>
  <c r="J146" i="53"/>
  <c r="D143" i="84"/>
  <c r="E143" i="84" s="1"/>
  <c r="G142" i="84"/>
  <c r="J152" i="20"/>
  <c r="F66" i="13"/>
  <c r="B66" i="13"/>
  <c r="J146" i="57"/>
  <c r="G153" i="20"/>
  <c r="D154" i="20"/>
  <c r="E68" i="60"/>
  <c r="F68" i="60" s="1"/>
  <c r="D66" i="86"/>
  <c r="G142" i="98"/>
  <c r="D143" i="98"/>
  <c r="E143" i="98" s="1"/>
  <c r="F68" i="54"/>
  <c r="H68" i="54" s="1"/>
  <c r="B68" i="54"/>
  <c r="J146" i="56"/>
  <c r="E147" i="63"/>
  <c r="F147" i="63" s="1"/>
  <c r="H147" i="67"/>
  <c r="I147" i="67"/>
  <c r="B65" i="78"/>
  <c r="F65" i="78"/>
  <c r="H65" i="78" s="1"/>
  <c r="E63" i="90"/>
  <c r="F63" i="90" s="1"/>
  <c r="J145" i="59"/>
  <c r="G145" i="82"/>
  <c r="D146" i="82"/>
  <c r="E146" i="82" s="1"/>
  <c r="B72" i="32"/>
  <c r="F72" i="32"/>
  <c r="G72" i="32" s="1"/>
  <c r="G73" i="32" s="1"/>
  <c r="D153" i="69"/>
  <c r="E153" i="69" s="1"/>
  <c r="G152" i="69"/>
  <c r="I154" i="29"/>
  <c r="H154" i="29"/>
  <c r="H155" i="29" s="1"/>
  <c r="J146" i="46"/>
  <c r="G144" i="76"/>
  <c r="D145" i="76"/>
  <c r="E145" i="76"/>
  <c r="G149" i="41"/>
  <c r="D150" i="41"/>
  <c r="E150" i="41" s="1"/>
  <c r="F64" i="88"/>
  <c r="H64" i="88" s="1"/>
  <c r="B64" i="88"/>
  <c r="B62" i="100"/>
  <c r="F62" i="100"/>
  <c r="H62" i="100" s="1"/>
  <c r="H146" i="63"/>
  <c r="I146" i="63"/>
  <c r="J146" i="63" s="1"/>
  <c r="F71" i="22"/>
  <c r="G71" i="22" s="1"/>
  <c r="B71" i="22"/>
  <c r="E70" i="39"/>
  <c r="F70" i="39" s="1"/>
  <c r="I62" i="101" l="1"/>
  <c r="G72" i="44"/>
  <c r="G73" i="44" s="1"/>
  <c r="G67" i="60"/>
  <c r="D71" i="53"/>
  <c r="E63" i="101"/>
  <c r="F63" i="101" s="1"/>
  <c r="D64" i="101" s="1"/>
  <c r="B63" i="101"/>
  <c r="I143" i="26"/>
  <c r="H143" i="26"/>
  <c r="D144" i="101"/>
  <c r="G143" i="101"/>
  <c r="E144" i="26"/>
  <c r="F144" i="26" s="1"/>
  <c r="H70" i="53"/>
  <c r="I70" i="53" s="1"/>
  <c r="H71" i="22"/>
  <c r="J145" i="78"/>
  <c r="J145" i="66"/>
  <c r="J150" i="19"/>
  <c r="H65" i="85"/>
  <c r="D66" i="85"/>
  <c r="G65" i="85"/>
  <c r="H65" i="75"/>
  <c r="I71" i="73"/>
  <c r="E72" i="73"/>
  <c r="E73" i="73" s="1"/>
  <c r="B72" i="73"/>
  <c r="G69" i="59"/>
  <c r="I68" i="45"/>
  <c r="J154" i="17"/>
  <c r="J155" i="17" s="1"/>
  <c r="D67" i="33"/>
  <c r="G66" i="33"/>
  <c r="H66" i="33"/>
  <c r="I65" i="65"/>
  <c r="E69" i="66"/>
  <c r="F69" i="66" s="1"/>
  <c r="G69" i="66" s="1"/>
  <c r="I72" i="44"/>
  <c r="I73" i="44" s="1"/>
  <c r="I71" i="56"/>
  <c r="H70" i="72"/>
  <c r="J149" i="44"/>
  <c r="I142" i="87"/>
  <c r="H142" i="87"/>
  <c r="I144" i="25"/>
  <c r="H144" i="25"/>
  <c r="I143" i="95"/>
  <c r="H143" i="95"/>
  <c r="I65" i="84"/>
  <c r="I64" i="83"/>
  <c r="G70" i="72"/>
  <c r="J148" i="43"/>
  <c r="E143" i="87"/>
  <c r="F143" i="87" s="1"/>
  <c r="B143" i="87"/>
  <c r="E145" i="25"/>
  <c r="F145" i="25" s="1"/>
  <c r="B145" i="25"/>
  <c r="E144" i="95"/>
  <c r="F144" i="95" s="1"/>
  <c r="B144" i="95"/>
  <c r="D70" i="26"/>
  <c r="B70" i="26" s="1"/>
  <c r="H62" i="97"/>
  <c r="D63" i="97"/>
  <c r="G62" i="97"/>
  <c r="D67" i="84"/>
  <c r="E67" i="84" s="1"/>
  <c r="G66" i="84"/>
  <c r="H66" i="84"/>
  <c r="B66" i="79"/>
  <c r="D64" i="95"/>
  <c r="E64" i="95" s="1"/>
  <c r="F64" i="95" s="1"/>
  <c r="B69" i="68"/>
  <c r="D67" i="65"/>
  <c r="E67" i="65" s="1"/>
  <c r="D144" i="97"/>
  <c r="G143" i="97"/>
  <c r="B65" i="81"/>
  <c r="E71" i="72"/>
  <c r="F71" i="72" s="1"/>
  <c r="H71" i="72" s="1"/>
  <c r="B71" i="72"/>
  <c r="G71" i="72"/>
  <c r="H66" i="77"/>
  <c r="J143" i="33"/>
  <c r="B63" i="98"/>
  <c r="G71" i="18"/>
  <c r="H71" i="43"/>
  <c r="I71" i="43" s="1"/>
  <c r="G62" i="99"/>
  <c r="D63" i="99"/>
  <c r="H62" i="99"/>
  <c r="D70" i="58"/>
  <c r="H69" i="58"/>
  <c r="G69" i="58"/>
  <c r="I68" i="63"/>
  <c r="B63" i="95"/>
  <c r="G63" i="95"/>
  <c r="H63" i="95"/>
  <c r="B65" i="83"/>
  <c r="E65" i="83"/>
  <c r="F65" i="83" s="1"/>
  <c r="D70" i="57"/>
  <c r="E70" i="57" s="1"/>
  <c r="H73" i="74"/>
  <c r="D68" i="76"/>
  <c r="H66" i="65"/>
  <c r="I66" i="65" s="1"/>
  <c r="G144" i="33"/>
  <c r="D145" i="33"/>
  <c r="B145" i="33" s="1"/>
  <c r="D150" i="43"/>
  <c r="B150" i="43" s="1"/>
  <c r="G149" i="43"/>
  <c r="E72" i="56"/>
  <c r="E73" i="56" s="1"/>
  <c r="B72" i="56"/>
  <c r="I72" i="69"/>
  <c r="I73" i="69" s="1"/>
  <c r="H73" i="69"/>
  <c r="E68" i="46"/>
  <c r="F68" i="46" s="1"/>
  <c r="H68" i="46" s="1"/>
  <c r="B68" i="46"/>
  <c r="E67" i="77"/>
  <c r="F67" i="77" s="1"/>
  <c r="G67" i="77" s="1"/>
  <c r="B67" i="77"/>
  <c r="E65" i="82"/>
  <c r="F65" i="82" s="1"/>
  <c r="B65" i="82"/>
  <c r="D151" i="42"/>
  <c r="B151" i="42" s="1"/>
  <c r="G150" i="42"/>
  <c r="F69" i="45"/>
  <c r="D70" i="45" s="1"/>
  <c r="B69" i="45"/>
  <c r="I67" i="46"/>
  <c r="G62" i="100"/>
  <c r="I62" i="100" s="1"/>
  <c r="H69" i="59"/>
  <c r="I69" i="59" s="1"/>
  <c r="G64" i="92"/>
  <c r="I64" i="92" s="1"/>
  <c r="D65" i="92"/>
  <c r="E65" i="92" s="1"/>
  <c r="E66" i="79"/>
  <c r="F66" i="79" s="1"/>
  <c r="E69" i="68"/>
  <c r="F69" i="68" s="1"/>
  <c r="D70" i="68" s="1"/>
  <c r="G72" i="41"/>
  <c r="G73" i="41" s="1"/>
  <c r="J149" i="42"/>
  <c r="G69" i="57"/>
  <c r="I69" i="57" s="1"/>
  <c r="G72" i="74"/>
  <c r="G73" i="74" s="1"/>
  <c r="G67" i="76"/>
  <c r="I67" i="76" s="1"/>
  <c r="F69" i="63"/>
  <c r="B69" i="63"/>
  <c r="G150" i="44"/>
  <c r="D151" i="44"/>
  <c r="B68" i="66"/>
  <c r="G68" i="66"/>
  <c r="H68" i="66"/>
  <c r="H67" i="60"/>
  <c r="I67" i="60" s="1"/>
  <c r="E65" i="81"/>
  <c r="F65" i="81" s="1"/>
  <c r="G65" i="81" s="1"/>
  <c r="G66" i="77"/>
  <c r="E63" i="98"/>
  <c r="F63" i="98" s="1"/>
  <c r="D64" i="98" s="1"/>
  <c r="H73" i="41"/>
  <c r="H67" i="62"/>
  <c r="G67" i="62"/>
  <c r="D70" i="66"/>
  <c r="H69" i="66"/>
  <c r="H72" i="32"/>
  <c r="H65" i="91"/>
  <c r="D66" i="91"/>
  <c r="D70" i="64"/>
  <c r="E70" i="64" s="1"/>
  <c r="E70" i="59"/>
  <c r="F70" i="59" s="1"/>
  <c r="H70" i="59" s="1"/>
  <c r="B70" i="59"/>
  <c r="B69" i="64"/>
  <c r="H69" i="64"/>
  <c r="G69" i="64"/>
  <c r="B69" i="26"/>
  <c r="G69" i="26"/>
  <c r="H69" i="26"/>
  <c r="H151" i="31"/>
  <c r="I151" i="31"/>
  <c r="I62" i="25"/>
  <c r="I68" i="26"/>
  <c r="G65" i="91"/>
  <c r="D72" i="43"/>
  <c r="I67" i="67"/>
  <c r="I71" i="22"/>
  <c r="I65" i="75"/>
  <c r="I72" i="17"/>
  <c r="I73" i="17" s="1"/>
  <c r="H73" i="17"/>
  <c r="H64" i="80"/>
  <c r="D65" i="80"/>
  <c r="E65" i="80" s="1"/>
  <c r="E69" i="61"/>
  <c r="F69" i="61" s="1"/>
  <c r="B69" i="61"/>
  <c r="G69" i="55"/>
  <c r="I69" i="55" s="1"/>
  <c r="D70" i="55"/>
  <c r="E70" i="55" s="1"/>
  <c r="F70" i="55" s="1"/>
  <c r="B152" i="31"/>
  <c r="F152" i="31"/>
  <c r="E68" i="67"/>
  <c r="F68" i="67" s="1"/>
  <c r="B68" i="67"/>
  <c r="I155" i="17"/>
  <c r="I147" i="60"/>
  <c r="H147" i="60"/>
  <c r="J152" i="23"/>
  <c r="B148" i="60"/>
  <c r="F148" i="60"/>
  <c r="D71" i="39"/>
  <c r="E71" i="39" s="1"/>
  <c r="H70" i="39"/>
  <c r="G70" i="39"/>
  <c r="D64" i="87"/>
  <c r="E64" i="87" s="1"/>
  <c r="G63" i="87"/>
  <c r="H63" i="87"/>
  <c r="D69" i="60"/>
  <c r="E69" i="60" s="1"/>
  <c r="H68" i="60"/>
  <c r="G68" i="60"/>
  <c r="D64" i="90"/>
  <c r="E64" i="90" s="1"/>
  <c r="G63" i="90"/>
  <c r="H63" i="90"/>
  <c r="D148" i="63"/>
  <c r="E148" i="63" s="1"/>
  <c r="G147" i="63"/>
  <c r="D64" i="89"/>
  <c r="E64" i="89" s="1"/>
  <c r="H63" i="89"/>
  <c r="G63" i="89"/>
  <c r="I149" i="41"/>
  <c r="H149" i="41"/>
  <c r="D66" i="78"/>
  <c r="E66" i="78" s="1"/>
  <c r="G68" i="54"/>
  <c r="I68" i="54" s="1"/>
  <c r="D67" i="13"/>
  <c r="E67" i="13" s="1"/>
  <c r="I146" i="59"/>
  <c r="H146" i="59"/>
  <c r="B143" i="86"/>
  <c r="B151" i="3"/>
  <c r="B153" i="27"/>
  <c r="B148" i="57"/>
  <c r="B151" i="18"/>
  <c r="I153" i="28"/>
  <c r="H153" i="28"/>
  <c r="I144" i="79"/>
  <c r="H144" i="79"/>
  <c r="B143" i="96"/>
  <c r="H151" i="32"/>
  <c r="I151" i="32"/>
  <c r="B147" i="61"/>
  <c r="H144" i="77"/>
  <c r="I144" i="77"/>
  <c r="J144" i="77" s="1"/>
  <c r="B146" i="85"/>
  <c r="F146" i="82"/>
  <c r="B146" i="82"/>
  <c r="B154" i="20"/>
  <c r="B147" i="59"/>
  <c r="I149" i="74"/>
  <c r="H149" i="74"/>
  <c r="B148" i="46"/>
  <c r="F148" i="46"/>
  <c r="H150" i="3"/>
  <c r="I150" i="3"/>
  <c r="G151" i="34"/>
  <c r="D152" i="34"/>
  <c r="E152" i="34" s="1"/>
  <c r="H152" i="27"/>
  <c r="I152" i="27"/>
  <c r="I142" i="89"/>
  <c r="H142" i="89"/>
  <c r="D147" i="78"/>
  <c r="E147" i="78" s="1"/>
  <c r="G146" i="78"/>
  <c r="F147" i="75"/>
  <c r="B147" i="75"/>
  <c r="H150" i="18"/>
  <c r="I150" i="18"/>
  <c r="B154" i="28"/>
  <c r="B145" i="79"/>
  <c r="B152" i="32"/>
  <c r="B145" i="77"/>
  <c r="I145" i="85"/>
  <c r="H145" i="85"/>
  <c r="B145" i="76"/>
  <c r="F145" i="76"/>
  <c r="I152" i="69"/>
  <c r="H152" i="69"/>
  <c r="I145" i="82"/>
  <c r="H145" i="82"/>
  <c r="D69" i="54"/>
  <c r="E69" i="54" s="1"/>
  <c r="H153" i="20"/>
  <c r="I153" i="20"/>
  <c r="D149" i="67"/>
  <c r="E149" i="67" s="1"/>
  <c r="G148" i="67"/>
  <c r="D152" i="19"/>
  <c r="E152" i="19" s="1"/>
  <c r="G151" i="19"/>
  <c r="F150" i="74"/>
  <c r="B150" i="74"/>
  <c r="H147" i="46"/>
  <c r="I147" i="46"/>
  <c r="F150" i="39"/>
  <c r="B150" i="39"/>
  <c r="D63" i="96"/>
  <c r="E63" i="96" s="1"/>
  <c r="B143" i="89"/>
  <c r="F143" i="89"/>
  <c r="H143" i="81"/>
  <c r="I143" i="81"/>
  <c r="F150" i="73"/>
  <c r="B150" i="73"/>
  <c r="F148" i="54"/>
  <c r="B148" i="54"/>
  <c r="E146" i="85"/>
  <c r="F146" i="85" s="1"/>
  <c r="I144" i="76"/>
  <c r="H144" i="76"/>
  <c r="B153" i="69"/>
  <c r="F153" i="69"/>
  <c r="J147" i="67"/>
  <c r="E154" i="20"/>
  <c r="E155" i="20" s="1"/>
  <c r="I142" i="84"/>
  <c r="H142" i="84"/>
  <c r="F143" i="92"/>
  <c r="B143" i="92"/>
  <c r="D66" i="75"/>
  <c r="J150" i="34"/>
  <c r="I143" i="100"/>
  <c r="H143" i="100"/>
  <c r="H149" i="39"/>
  <c r="I149" i="39"/>
  <c r="H62" i="96"/>
  <c r="I62" i="96" s="1"/>
  <c r="I142" i="90"/>
  <c r="H142" i="90"/>
  <c r="D72" i="21"/>
  <c r="E72" i="21" s="1"/>
  <c r="E73" i="21" s="1"/>
  <c r="B144" i="81"/>
  <c r="F144" i="81"/>
  <c r="H149" i="73"/>
  <c r="I149" i="73"/>
  <c r="H143" i="83"/>
  <c r="I143" i="83"/>
  <c r="I149" i="55"/>
  <c r="H149" i="55"/>
  <c r="H145" i="68"/>
  <c r="I145" i="68"/>
  <c r="I147" i="54"/>
  <c r="H147" i="54"/>
  <c r="H145" i="65"/>
  <c r="I145" i="65"/>
  <c r="F149" i="45"/>
  <c r="B149" i="45"/>
  <c r="D65" i="88"/>
  <c r="E65" i="88" s="1"/>
  <c r="F143" i="98"/>
  <c r="B143" i="98"/>
  <c r="F143" i="84"/>
  <c r="B143" i="84"/>
  <c r="F144" i="99"/>
  <c r="B144" i="99"/>
  <c r="H147" i="72"/>
  <c r="I147" i="72"/>
  <c r="J147" i="72" s="1"/>
  <c r="H142" i="92"/>
  <c r="I142" i="92"/>
  <c r="G153" i="23"/>
  <c r="D154" i="23"/>
  <c r="E154" i="23" s="1"/>
  <c r="E155" i="23" s="1"/>
  <c r="F144" i="100"/>
  <c r="B144" i="100"/>
  <c r="F143" i="90"/>
  <c r="B143" i="90"/>
  <c r="H147" i="56"/>
  <c r="I147" i="56"/>
  <c r="H71" i="21"/>
  <c r="F144" i="83"/>
  <c r="B144" i="83"/>
  <c r="F150" i="55"/>
  <c r="B150" i="55"/>
  <c r="B146" i="68"/>
  <c r="F146" i="68"/>
  <c r="B146" i="65"/>
  <c r="F146" i="65"/>
  <c r="I148" i="45"/>
  <c r="H148" i="45"/>
  <c r="I72" i="32"/>
  <c r="I73" i="32" s="1"/>
  <c r="H73" i="32"/>
  <c r="G64" i="88"/>
  <c r="I64" i="88" s="1"/>
  <c r="H142" i="98"/>
  <c r="I142" i="98"/>
  <c r="H66" i="13"/>
  <c r="I143" i="99"/>
  <c r="H143" i="99"/>
  <c r="F148" i="72"/>
  <c r="B148" i="72"/>
  <c r="G146" i="66"/>
  <c r="D147" i="66"/>
  <c r="H142" i="88"/>
  <c r="I142" i="88"/>
  <c r="H147" i="53"/>
  <c r="I147" i="53"/>
  <c r="H152" i="30"/>
  <c r="I152" i="30"/>
  <c r="F148" i="56"/>
  <c r="B148" i="56"/>
  <c r="G71" i="21"/>
  <c r="F152" i="24"/>
  <c r="B152" i="24"/>
  <c r="D72" i="18"/>
  <c r="E72" i="18" s="1"/>
  <c r="E73" i="18" s="1"/>
  <c r="H146" i="64"/>
  <c r="I146" i="64"/>
  <c r="J146" i="64" s="1"/>
  <c r="H151" i="71"/>
  <c r="I151" i="71"/>
  <c r="D63" i="100"/>
  <c r="E63" i="100" s="1"/>
  <c r="B66" i="86"/>
  <c r="F144" i="80"/>
  <c r="B144" i="80"/>
  <c r="B148" i="58"/>
  <c r="F148" i="58"/>
  <c r="H150" i="21"/>
  <c r="I150" i="21"/>
  <c r="E143" i="86"/>
  <c r="F143" i="86" s="1"/>
  <c r="B143" i="88"/>
  <c r="F143" i="88"/>
  <c r="F143" i="91"/>
  <c r="B143" i="91"/>
  <c r="B148" i="53"/>
  <c r="F148" i="53"/>
  <c r="F153" i="30"/>
  <c r="B153" i="30"/>
  <c r="D68" i="62"/>
  <c r="E68" i="62" s="1"/>
  <c r="E148" i="57"/>
  <c r="F148" i="57" s="1"/>
  <c r="H151" i="24"/>
  <c r="I151" i="24"/>
  <c r="I71" i="18"/>
  <c r="F147" i="64"/>
  <c r="B147" i="64"/>
  <c r="E143" i="96"/>
  <c r="F143" i="96" s="1"/>
  <c r="E147" i="61"/>
  <c r="F147" i="61" s="1"/>
  <c r="F152" i="71"/>
  <c r="B152" i="71"/>
  <c r="F151" i="22"/>
  <c r="B151" i="22"/>
  <c r="F63" i="25"/>
  <c r="G63" i="25" s="1"/>
  <c r="B63" i="25"/>
  <c r="F149" i="62"/>
  <c r="B149" i="62"/>
  <c r="D72" i="22"/>
  <c r="F150" i="41"/>
  <c r="B150" i="41"/>
  <c r="J154" i="29"/>
  <c r="J155" i="29" s="1"/>
  <c r="I155" i="29"/>
  <c r="G65" i="78"/>
  <c r="I65" i="78" s="1"/>
  <c r="E66" i="86"/>
  <c r="F66" i="86" s="1"/>
  <c r="G66" i="13"/>
  <c r="E147" i="59"/>
  <c r="F147" i="59" s="1"/>
  <c r="I143" i="80"/>
  <c r="H143" i="80"/>
  <c r="H147" i="58"/>
  <c r="I147" i="58"/>
  <c r="B151" i="21"/>
  <c r="F151" i="21"/>
  <c r="I142" i="86"/>
  <c r="H142" i="86"/>
  <c r="E151" i="3"/>
  <c r="F151" i="3" s="1"/>
  <c r="H142" i="91"/>
  <c r="I142" i="91"/>
  <c r="E153" i="27"/>
  <c r="F153" i="27" s="1"/>
  <c r="D146" i="13"/>
  <c r="G145" i="13"/>
  <c r="H147" i="57"/>
  <c r="I147" i="57"/>
  <c r="H146" i="75"/>
  <c r="I146" i="75"/>
  <c r="E151" i="18"/>
  <c r="F151" i="18" s="1"/>
  <c r="E154" i="28"/>
  <c r="E155" i="28" s="1"/>
  <c r="E145" i="79"/>
  <c r="F145" i="79" s="1"/>
  <c r="H142" i="96"/>
  <c r="I142" i="96"/>
  <c r="E152" i="32"/>
  <c r="F152" i="32" s="1"/>
  <c r="H146" i="61"/>
  <c r="I146" i="61"/>
  <c r="E145" i="77"/>
  <c r="F145" i="77" s="1"/>
  <c r="I150" i="22"/>
  <c r="H150" i="22"/>
  <c r="H148" i="62"/>
  <c r="I148" i="62"/>
  <c r="J148" i="62" s="1"/>
  <c r="H63" i="101" l="1"/>
  <c r="I66" i="84"/>
  <c r="E71" i="53"/>
  <c r="F71" i="53" s="1"/>
  <c r="B71" i="53"/>
  <c r="G63" i="101"/>
  <c r="I63" i="101" s="1"/>
  <c r="E64" i="101"/>
  <c r="B64" i="101"/>
  <c r="F64" i="101"/>
  <c r="D65" i="101" s="1"/>
  <c r="E144" i="101"/>
  <c r="F144" i="101"/>
  <c r="B144" i="101"/>
  <c r="I69" i="26"/>
  <c r="I143" i="101"/>
  <c r="H143" i="101"/>
  <c r="G144" i="26"/>
  <c r="D145" i="26"/>
  <c r="J143" i="26"/>
  <c r="F72" i="73"/>
  <c r="G72" i="73" s="1"/>
  <c r="G73" i="73" s="1"/>
  <c r="I70" i="72"/>
  <c r="J151" i="32"/>
  <c r="I62" i="97"/>
  <c r="E66" i="85"/>
  <c r="F66" i="85" s="1"/>
  <c r="B66" i="85"/>
  <c r="I65" i="85"/>
  <c r="J144" i="25"/>
  <c r="H67" i="77"/>
  <c r="I67" i="77" s="1"/>
  <c r="J149" i="73"/>
  <c r="I69" i="58"/>
  <c r="G145" i="25"/>
  <c r="D146" i="25"/>
  <c r="D145" i="95"/>
  <c r="G144" i="95"/>
  <c r="I66" i="33"/>
  <c r="D144" i="87"/>
  <c r="G143" i="87"/>
  <c r="I62" i="99"/>
  <c r="E67" i="33"/>
  <c r="F67" i="33" s="1"/>
  <c r="B67" i="33"/>
  <c r="I71" i="72"/>
  <c r="D66" i="82"/>
  <c r="E66" i="82" s="1"/>
  <c r="H65" i="82"/>
  <c r="G65" i="82"/>
  <c r="D65" i="95"/>
  <c r="E65" i="95" s="1"/>
  <c r="F65" i="95" s="1"/>
  <c r="G70" i="59"/>
  <c r="I70" i="59" s="1"/>
  <c r="B151" i="44"/>
  <c r="D67" i="79"/>
  <c r="G69" i="45"/>
  <c r="H150" i="42"/>
  <c r="I150" i="42"/>
  <c r="E150" i="43"/>
  <c r="F150" i="43" s="1"/>
  <c r="B68" i="76"/>
  <c r="F70" i="57"/>
  <c r="B70" i="57"/>
  <c r="I63" i="95"/>
  <c r="B63" i="99"/>
  <c r="E63" i="99"/>
  <c r="F63" i="99" s="1"/>
  <c r="G69" i="68"/>
  <c r="G66" i="79"/>
  <c r="E63" i="97"/>
  <c r="F63" i="97" s="1"/>
  <c r="B63" i="97"/>
  <c r="I67" i="62"/>
  <c r="E64" i="98"/>
  <c r="F64" i="98" s="1"/>
  <c r="B64" i="98"/>
  <c r="I68" i="66"/>
  <c r="E151" i="44"/>
  <c r="F151" i="44" s="1"/>
  <c r="H69" i="63"/>
  <c r="D70" i="63"/>
  <c r="F65" i="92"/>
  <c r="G65" i="92" s="1"/>
  <c r="B65" i="92"/>
  <c r="H69" i="45"/>
  <c r="G68" i="46"/>
  <c r="I68" i="46" s="1"/>
  <c r="D69" i="46"/>
  <c r="E69" i="46" s="1"/>
  <c r="F69" i="46" s="1"/>
  <c r="H149" i="43"/>
  <c r="I149" i="43"/>
  <c r="I144" i="33"/>
  <c r="H144" i="33"/>
  <c r="I72" i="74"/>
  <c r="I73" i="74" s="1"/>
  <c r="G65" i="83"/>
  <c r="D66" i="83"/>
  <c r="H65" i="83"/>
  <c r="B67" i="65"/>
  <c r="F67" i="65"/>
  <c r="H67" i="65" s="1"/>
  <c r="H66" i="79"/>
  <c r="H63" i="25"/>
  <c r="I63" i="25" s="1"/>
  <c r="H150" i="44"/>
  <c r="I150" i="44"/>
  <c r="E70" i="45"/>
  <c r="F70" i="45" s="1"/>
  <c r="B70" i="45"/>
  <c r="E70" i="58"/>
  <c r="F70" i="58" s="1"/>
  <c r="B70" i="58"/>
  <c r="H63" i="98"/>
  <c r="I66" i="77"/>
  <c r="D72" i="72"/>
  <c r="E72" i="72" s="1"/>
  <c r="E73" i="72" s="1"/>
  <c r="H143" i="97"/>
  <c r="I143" i="97"/>
  <c r="B67" i="84"/>
  <c r="F67" i="84"/>
  <c r="G67" i="84" s="1"/>
  <c r="E70" i="26"/>
  <c r="F70" i="26" s="1"/>
  <c r="D66" i="81"/>
  <c r="E66" i="81" s="1"/>
  <c r="F66" i="81" s="1"/>
  <c r="D67" i="81" s="1"/>
  <c r="G69" i="63"/>
  <c r="E70" i="68"/>
  <c r="F70" i="68" s="1"/>
  <c r="H70" i="68" s="1"/>
  <c r="B70" i="68"/>
  <c r="E151" i="42"/>
  <c r="F151" i="42" s="1"/>
  <c r="D68" i="77"/>
  <c r="E68" i="77" s="1"/>
  <c r="F68" i="77" s="1"/>
  <c r="F72" i="56"/>
  <c r="E145" i="33"/>
  <c r="F145" i="33" s="1"/>
  <c r="E68" i="76"/>
  <c r="F68" i="76" s="1"/>
  <c r="I72" i="41"/>
  <c r="I73" i="41" s="1"/>
  <c r="G63" i="98"/>
  <c r="H65" i="81"/>
  <c r="I65" i="81" s="1"/>
  <c r="E144" i="97"/>
  <c r="F144" i="97" s="1"/>
  <c r="B144" i="97"/>
  <c r="H69" i="68"/>
  <c r="G64" i="95"/>
  <c r="B64" i="95"/>
  <c r="H64" i="95"/>
  <c r="J152" i="30"/>
  <c r="I63" i="89"/>
  <c r="G68" i="67"/>
  <c r="D69" i="67"/>
  <c r="D71" i="55"/>
  <c r="E71" i="55" s="1"/>
  <c r="D70" i="61"/>
  <c r="E70" i="61" s="1"/>
  <c r="B72" i="43"/>
  <c r="B66" i="91"/>
  <c r="I63" i="90"/>
  <c r="I68" i="60"/>
  <c r="B70" i="55"/>
  <c r="H70" i="55"/>
  <c r="G70" i="55"/>
  <c r="E72" i="43"/>
  <c r="E73" i="43" s="1"/>
  <c r="I69" i="64"/>
  <c r="E66" i="91"/>
  <c r="F66" i="91" s="1"/>
  <c r="I69" i="66"/>
  <c r="I71" i="21"/>
  <c r="H68" i="67"/>
  <c r="G152" i="31"/>
  <c r="D153" i="31"/>
  <c r="E153" i="31" s="1"/>
  <c r="H69" i="61"/>
  <c r="B65" i="80"/>
  <c r="F65" i="80"/>
  <c r="D66" i="80" s="1"/>
  <c r="J151" i="31"/>
  <c r="D71" i="59"/>
  <c r="E71" i="59" s="1"/>
  <c r="I65" i="91"/>
  <c r="E70" i="66"/>
  <c r="F70" i="66" s="1"/>
  <c r="B70" i="66"/>
  <c r="I63" i="87"/>
  <c r="G69" i="61"/>
  <c r="B70" i="64"/>
  <c r="F70" i="64"/>
  <c r="D71" i="64" s="1"/>
  <c r="I64" i="80"/>
  <c r="J151" i="24"/>
  <c r="J149" i="41"/>
  <c r="J150" i="22"/>
  <c r="J147" i="57"/>
  <c r="J148" i="45"/>
  <c r="J144" i="76"/>
  <c r="J149" i="74"/>
  <c r="J147" i="60"/>
  <c r="J153" i="28"/>
  <c r="G148" i="60"/>
  <c r="D149" i="60"/>
  <c r="J150" i="18"/>
  <c r="G152" i="32"/>
  <c r="D153" i="32"/>
  <c r="E153" i="32" s="1"/>
  <c r="D154" i="27"/>
  <c r="E154" i="27" s="1"/>
  <c r="E155" i="27" s="1"/>
  <c r="G153" i="27"/>
  <c r="D148" i="59"/>
  <c r="G147" i="59"/>
  <c r="D67" i="86"/>
  <c r="E67" i="86" s="1"/>
  <c r="H66" i="86"/>
  <c r="G66" i="86"/>
  <c r="D149" i="57"/>
  <c r="E149" i="57" s="1"/>
  <c r="G148" i="57"/>
  <c r="G151" i="3"/>
  <c r="D152" i="3"/>
  <c r="E152" i="3" s="1"/>
  <c r="G147" i="61"/>
  <c r="D148" i="61"/>
  <c r="D146" i="77"/>
  <c r="E146" i="77" s="1"/>
  <c r="G145" i="77"/>
  <c r="G145" i="79"/>
  <c r="D146" i="79"/>
  <c r="E146" i="79" s="1"/>
  <c r="G143" i="96"/>
  <c r="D144" i="96"/>
  <c r="E144" i="96" s="1"/>
  <c r="D144" i="86"/>
  <c r="E144" i="86" s="1"/>
  <c r="G143" i="86"/>
  <c r="D152" i="18"/>
  <c r="E152" i="18" s="1"/>
  <c r="G151" i="18"/>
  <c r="G146" i="85"/>
  <c r="D147" i="85"/>
  <c r="B72" i="22"/>
  <c r="D152" i="22"/>
  <c r="E152" i="22" s="1"/>
  <c r="G151" i="22"/>
  <c r="G148" i="58"/>
  <c r="D149" i="58"/>
  <c r="E149" i="58" s="1"/>
  <c r="B147" i="66"/>
  <c r="D147" i="65"/>
  <c r="E147" i="65" s="1"/>
  <c r="G146" i="65"/>
  <c r="G144" i="99"/>
  <c r="D145" i="99"/>
  <c r="E145" i="99" s="1"/>
  <c r="B66" i="75"/>
  <c r="D149" i="54"/>
  <c r="E149" i="54" s="1"/>
  <c r="G148" i="54"/>
  <c r="B63" i="100"/>
  <c r="F63" i="100"/>
  <c r="H63" i="100" s="1"/>
  <c r="G152" i="24"/>
  <c r="D153" i="24"/>
  <c r="E153" i="24" s="1"/>
  <c r="I146" i="66"/>
  <c r="H146" i="66"/>
  <c r="J147" i="56"/>
  <c r="B154" i="23"/>
  <c r="F154" i="23"/>
  <c r="G154" i="23" s="1"/>
  <c r="D150" i="45"/>
  <c r="E150" i="45" s="1"/>
  <c r="G149" i="45"/>
  <c r="J149" i="55"/>
  <c r="G144" i="81"/>
  <c r="D145" i="81"/>
  <c r="H151" i="19"/>
  <c r="I151" i="19"/>
  <c r="B69" i="54"/>
  <c r="F69" i="54"/>
  <c r="H69" i="54" s="1"/>
  <c r="D148" i="75"/>
  <c r="E148" i="75" s="1"/>
  <c r="G147" i="75"/>
  <c r="G146" i="82"/>
  <c r="D147" i="82"/>
  <c r="J144" i="79"/>
  <c r="J146" i="59"/>
  <c r="J146" i="61"/>
  <c r="I145" i="13"/>
  <c r="H145" i="13"/>
  <c r="J147" i="58"/>
  <c r="G149" i="62"/>
  <c r="D150" i="62"/>
  <c r="E150" i="62" s="1"/>
  <c r="D153" i="71"/>
  <c r="E153" i="71" s="1"/>
  <c r="G152" i="71"/>
  <c r="D144" i="91"/>
  <c r="G143" i="91"/>
  <c r="J151" i="71"/>
  <c r="G146" i="68"/>
  <c r="D147" i="68"/>
  <c r="E147" i="68" s="1"/>
  <c r="H153" i="23"/>
  <c r="I153" i="23"/>
  <c r="G143" i="84"/>
  <c r="D144" i="84"/>
  <c r="E144" i="84" s="1"/>
  <c r="J145" i="65"/>
  <c r="J149" i="39"/>
  <c r="D144" i="92"/>
  <c r="E144" i="92" s="1"/>
  <c r="G143" i="92"/>
  <c r="G150" i="73"/>
  <c r="D151" i="73"/>
  <c r="E151" i="73" s="1"/>
  <c r="D151" i="39"/>
  <c r="E151" i="39" s="1"/>
  <c r="G150" i="39"/>
  <c r="B152" i="19"/>
  <c r="F152" i="19"/>
  <c r="F154" i="28"/>
  <c r="G154" i="28" s="1"/>
  <c r="B146" i="13"/>
  <c r="D144" i="88"/>
  <c r="E144" i="88" s="1"/>
  <c r="G143" i="88"/>
  <c r="D145" i="80"/>
  <c r="E145" i="80" s="1"/>
  <c r="G144" i="80"/>
  <c r="D149" i="72"/>
  <c r="E149" i="72" s="1"/>
  <c r="G148" i="72"/>
  <c r="H148" i="67"/>
  <c r="I148" i="67"/>
  <c r="I146" i="78"/>
  <c r="H146" i="78"/>
  <c r="B67" i="13"/>
  <c r="F67" i="13"/>
  <c r="B64" i="90"/>
  <c r="F64" i="90"/>
  <c r="H64" i="90" s="1"/>
  <c r="F64" i="87"/>
  <c r="G64" i="87" s="1"/>
  <c r="B64" i="87"/>
  <c r="E146" i="13"/>
  <c r="F146" i="13" s="1"/>
  <c r="D152" i="21"/>
  <c r="E152" i="21" s="1"/>
  <c r="G151" i="21"/>
  <c r="F68" i="62"/>
  <c r="B68" i="62"/>
  <c r="D149" i="56"/>
  <c r="E149" i="56" s="1"/>
  <c r="G148" i="56"/>
  <c r="D144" i="90"/>
  <c r="G143" i="90"/>
  <c r="G143" i="98"/>
  <c r="D144" i="98"/>
  <c r="E144" i="98" s="1"/>
  <c r="B72" i="21"/>
  <c r="F72" i="21"/>
  <c r="H72" i="21" s="1"/>
  <c r="J147" i="46"/>
  <c r="F147" i="78"/>
  <c r="B147" i="78"/>
  <c r="B152" i="34"/>
  <c r="F152" i="34"/>
  <c r="F64" i="89"/>
  <c r="G64" i="89" s="1"/>
  <c r="B64" i="89"/>
  <c r="D151" i="55"/>
  <c r="E151" i="55" s="1"/>
  <c r="G150" i="55"/>
  <c r="J147" i="54"/>
  <c r="G143" i="89"/>
  <c r="D144" i="89"/>
  <c r="E144" i="89" s="1"/>
  <c r="B149" i="67"/>
  <c r="F149" i="67"/>
  <c r="J152" i="69"/>
  <c r="H151" i="34"/>
  <c r="I151" i="34"/>
  <c r="F154" i="20"/>
  <c r="G154" i="20" s="1"/>
  <c r="H147" i="63"/>
  <c r="I147" i="63"/>
  <c r="I70" i="39"/>
  <c r="J146" i="75"/>
  <c r="D151" i="41"/>
  <c r="E151" i="41" s="1"/>
  <c r="G150" i="41"/>
  <c r="D64" i="25"/>
  <c r="E64" i="25" s="1"/>
  <c r="G147" i="64"/>
  <c r="D148" i="64"/>
  <c r="E148" i="64" s="1"/>
  <c r="D154" i="30"/>
  <c r="E154" i="30" s="1"/>
  <c r="E155" i="30" s="1"/>
  <c r="G153" i="30"/>
  <c r="J150" i="21"/>
  <c r="B72" i="18"/>
  <c r="F72" i="18"/>
  <c r="H72" i="18" s="1"/>
  <c r="G144" i="100"/>
  <c r="D145" i="100"/>
  <c r="E145" i="100" s="1"/>
  <c r="B65" i="88"/>
  <c r="F65" i="88"/>
  <c r="G65" i="88" s="1"/>
  <c r="J145" i="68"/>
  <c r="J153" i="20"/>
  <c r="D146" i="76"/>
  <c r="E146" i="76" s="1"/>
  <c r="G145" i="76"/>
  <c r="J150" i="3"/>
  <c r="B66" i="78"/>
  <c r="F66" i="78"/>
  <c r="G66" i="78" s="1"/>
  <c r="E72" i="22"/>
  <c r="E73" i="22" s="1"/>
  <c r="G148" i="53"/>
  <c r="D149" i="53"/>
  <c r="E149" i="53" s="1"/>
  <c r="J147" i="53"/>
  <c r="E147" i="66"/>
  <c r="F147" i="66" s="1"/>
  <c r="I66" i="13"/>
  <c r="D145" i="83"/>
  <c r="E145" i="83" s="1"/>
  <c r="G144" i="83"/>
  <c r="E66" i="75"/>
  <c r="F66" i="75" s="1"/>
  <c r="G153" i="69"/>
  <c r="D154" i="69"/>
  <c r="E154" i="69" s="1"/>
  <c r="E155" i="69" s="1"/>
  <c r="F63" i="96"/>
  <c r="H63" i="96" s="1"/>
  <c r="B63" i="96"/>
  <c r="G150" i="74"/>
  <c r="D151" i="74"/>
  <c r="J152" i="27"/>
  <c r="G148" i="46"/>
  <c r="D149" i="46"/>
  <c r="E149" i="46" s="1"/>
  <c r="B148" i="63"/>
  <c r="F148" i="63"/>
  <c r="B69" i="60"/>
  <c r="F69" i="60"/>
  <c r="G69" i="60" s="1"/>
  <c r="F71" i="39"/>
  <c r="G71" i="39" s="1"/>
  <c r="B71" i="39"/>
  <c r="H72" i="73" l="1"/>
  <c r="G71" i="53"/>
  <c r="H71" i="53"/>
  <c r="D72" i="53"/>
  <c r="H64" i="101"/>
  <c r="E65" i="101"/>
  <c r="F65" i="101" s="1"/>
  <c r="B65" i="101"/>
  <c r="G64" i="101"/>
  <c r="I64" i="101" s="1"/>
  <c r="G144" i="101"/>
  <c r="D145" i="101"/>
  <c r="H144" i="26"/>
  <c r="I144" i="26"/>
  <c r="I69" i="63"/>
  <c r="E145" i="26"/>
  <c r="F145" i="26" s="1"/>
  <c r="B145" i="26"/>
  <c r="I66" i="79"/>
  <c r="D67" i="85"/>
  <c r="E67" i="85" s="1"/>
  <c r="F67" i="85" s="1"/>
  <c r="H66" i="85"/>
  <c r="G66" i="85"/>
  <c r="G64" i="90"/>
  <c r="I72" i="73"/>
  <c r="I73" i="73" s="1"/>
  <c r="H73" i="73"/>
  <c r="J148" i="67"/>
  <c r="I69" i="45"/>
  <c r="H67" i="33"/>
  <c r="G67" i="33"/>
  <c r="D68" i="33"/>
  <c r="D70" i="46"/>
  <c r="B70" i="46" s="1"/>
  <c r="I143" i="87"/>
  <c r="H143" i="87"/>
  <c r="I70" i="55"/>
  <c r="B144" i="87"/>
  <c r="E146" i="25"/>
  <c r="F146" i="25" s="1"/>
  <c r="B146" i="25"/>
  <c r="E145" i="95"/>
  <c r="F145" i="95" s="1"/>
  <c r="B145" i="95"/>
  <c r="I69" i="68"/>
  <c r="I145" i="25"/>
  <c r="H145" i="25"/>
  <c r="I64" i="95"/>
  <c r="J150" i="44"/>
  <c r="I65" i="83"/>
  <c r="E144" i="87"/>
  <c r="F144" i="87" s="1"/>
  <c r="I144" i="95"/>
  <c r="H144" i="95"/>
  <c r="H64" i="98"/>
  <c r="G64" i="98"/>
  <c r="D65" i="98"/>
  <c r="B65" i="98" s="1"/>
  <c r="G70" i="58"/>
  <c r="H70" i="58"/>
  <c r="D71" i="58"/>
  <c r="B71" i="58" s="1"/>
  <c r="D152" i="44"/>
  <c r="E152" i="44" s="1"/>
  <c r="G151" i="44"/>
  <c r="D69" i="76"/>
  <c r="H68" i="76"/>
  <c r="G68" i="76"/>
  <c r="G70" i="45"/>
  <c r="D71" i="45"/>
  <c r="E71" i="45" s="1"/>
  <c r="F71" i="45" s="1"/>
  <c r="H70" i="45"/>
  <c r="H63" i="97"/>
  <c r="D64" i="97"/>
  <c r="E64" i="97" s="1"/>
  <c r="G63" i="97"/>
  <c r="D66" i="95"/>
  <c r="I66" i="86"/>
  <c r="G145" i="33"/>
  <c r="D146" i="33"/>
  <c r="B146" i="33" s="1"/>
  <c r="G151" i="42"/>
  <c r="D152" i="42"/>
  <c r="D71" i="68"/>
  <c r="E71" i="68" s="1"/>
  <c r="H70" i="26"/>
  <c r="D71" i="26"/>
  <c r="G70" i="26"/>
  <c r="D66" i="92"/>
  <c r="E66" i="92" s="1"/>
  <c r="D64" i="99"/>
  <c r="H63" i="99"/>
  <c r="G63" i="99"/>
  <c r="J150" i="42"/>
  <c r="B67" i="79"/>
  <c r="G72" i="56"/>
  <c r="G73" i="56" s="1"/>
  <c r="H72" i="56"/>
  <c r="I63" i="98"/>
  <c r="B70" i="63"/>
  <c r="G70" i="57"/>
  <c r="D71" i="57"/>
  <c r="B65" i="95"/>
  <c r="H65" i="95"/>
  <c r="G65" i="95"/>
  <c r="B66" i="82"/>
  <c r="F66" i="82"/>
  <c r="H66" i="82" s="1"/>
  <c r="G144" i="97"/>
  <c r="D145" i="97"/>
  <c r="D69" i="77"/>
  <c r="E69" i="77" s="1"/>
  <c r="F69" i="77" s="1"/>
  <c r="D70" i="77" s="1"/>
  <c r="E67" i="81"/>
  <c r="F67" i="81" s="1"/>
  <c r="H67" i="81" s="1"/>
  <c r="B67" i="81"/>
  <c r="H67" i="84"/>
  <c r="I67" i="84" s="1"/>
  <c r="D68" i="84"/>
  <c r="E66" i="83"/>
  <c r="F66" i="83" s="1"/>
  <c r="B66" i="83"/>
  <c r="J144" i="33"/>
  <c r="B69" i="46"/>
  <c r="G69" i="46"/>
  <c r="H69" i="46"/>
  <c r="H65" i="92"/>
  <c r="I65" i="92" s="1"/>
  <c r="E70" i="63"/>
  <c r="F70" i="63" s="1"/>
  <c r="D151" i="43"/>
  <c r="G150" i="43"/>
  <c r="B68" i="77"/>
  <c r="H68" i="77"/>
  <c r="G68" i="77"/>
  <c r="G70" i="68"/>
  <c r="I70" i="68" s="1"/>
  <c r="B66" i="81"/>
  <c r="H66" i="81"/>
  <c r="G66" i="81"/>
  <c r="B72" i="72"/>
  <c r="F72" i="72"/>
  <c r="H72" i="72" s="1"/>
  <c r="G67" i="65"/>
  <c r="I67" i="65" s="1"/>
  <c r="D68" i="65"/>
  <c r="E68" i="65" s="1"/>
  <c r="F68" i="65" s="1"/>
  <c r="D69" i="65" s="1"/>
  <c r="J149" i="43"/>
  <c r="H70" i="57"/>
  <c r="E67" i="79"/>
  <c r="F67" i="79" s="1"/>
  <c r="I65" i="82"/>
  <c r="D71" i="66"/>
  <c r="E71" i="66" s="1"/>
  <c r="F71" i="66" s="1"/>
  <c r="H70" i="66"/>
  <c r="G70" i="66"/>
  <c r="D67" i="91"/>
  <c r="E67" i="91" s="1"/>
  <c r="G66" i="91"/>
  <c r="H66" i="91"/>
  <c r="H71" i="39"/>
  <c r="I71" i="39" s="1"/>
  <c r="G63" i="96"/>
  <c r="I63" i="96" s="1"/>
  <c r="H69" i="60"/>
  <c r="I69" i="60" s="1"/>
  <c r="H70" i="64"/>
  <c r="G65" i="80"/>
  <c r="I69" i="61"/>
  <c r="I68" i="67"/>
  <c r="F71" i="55"/>
  <c r="G71" i="55" s="1"/>
  <c r="B71" i="55"/>
  <c r="H64" i="87"/>
  <c r="I64" i="87" s="1"/>
  <c r="G70" i="64"/>
  <c r="F71" i="59"/>
  <c r="H71" i="59" s="1"/>
  <c r="B71" i="59"/>
  <c r="H65" i="80"/>
  <c r="F72" i="43"/>
  <c r="E71" i="64"/>
  <c r="F71" i="64" s="1"/>
  <c r="B71" i="64"/>
  <c r="E66" i="80"/>
  <c r="F66" i="80" s="1"/>
  <c r="H66" i="80" s="1"/>
  <c r="B66" i="80"/>
  <c r="B153" i="31"/>
  <c r="F153" i="31"/>
  <c r="B69" i="67"/>
  <c r="I152" i="31"/>
  <c r="H152" i="31"/>
  <c r="B70" i="61"/>
  <c r="F70" i="61"/>
  <c r="G70" i="61" s="1"/>
  <c r="E69" i="67"/>
  <c r="F69" i="67" s="1"/>
  <c r="J146" i="78"/>
  <c r="J146" i="66"/>
  <c r="I148" i="60"/>
  <c r="H148" i="60"/>
  <c r="E149" i="60"/>
  <c r="F149" i="60" s="1"/>
  <c r="B149" i="60"/>
  <c r="J153" i="23"/>
  <c r="D67" i="75"/>
  <c r="G66" i="75"/>
  <c r="H66" i="75"/>
  <c r="H73" i="21"/>
  <c r="G147" i="66"/>
  <c r="D148" i="66"/>
  <c r="E148" i="66" s="1"/>
  <c r="H73" i="18"/>
  <c r="B145" i="81"/>
  <c r="I143" i="96"/>
  <c r="H143" i="96"/>
  <c r="B148" i="61"/>
  <c r="H147" i="59"/>
  <c r="I147" i="59"/>
  <c r="B151" i="74"/>
  <c r="I143" i="89"/>
  <c r="H143" i="89"/>
  <c r="H64" i="89"/>
  <c r="I64" i="89" s="1"/>
  <c r="D69" i="62"/>
  <c r="E69" i="62" s="1"/>
  <c r="D153" i="19"/>
  <c r="E153" i="19" s="1"/>
  <c r="G152" i="19"/>
  <c r="I143" i="92"/>
  <c r="H143" i="92"/>
  <c r="B144" i="91"/>
  <c r="I150" i="74"/>
  <c r="H150" i="74"/>
  <c r="H65" i="88"/>
  <c r="I65" i="88" s="1"/>
  <c r="G72" i="18"/>
  <c r="G73" i="18" s="1"/>
  <c r="F148" i="64"/>
  <c r="B148" i="64"/>
  <c r="J147" i="63"/>
  <c r="J151" i="34"/>
  <c r="G152" i="34"/>
  <c r="D153" i="34"/>
  <c r="E153" i="34" s="1"/>
  <c r="G72" i="21"/>
  <c r="G73" i="21" s="1"/>
  <c r="I64" i="90"/>
  <c r="H148" i="72"/>
  <c r="I148" i="72"/>
  <c r="I143" i="88"/>
  <c r="H143" i="88"/>
  <c r="D70" i="54"/>
  <c r="E70" i="54" s="1"/>
  <c r="H144" i="81"/>
  <c r="I144" i="81"/>
  <c r="H148" i="54"/>
  <c r="I148" i="54"/>
  <c r="H151" i="18"/>
  <c r="I151" i="18"/>
  <c r="H147" i="61"/>
  <c r="I147" i="61"/>
  <c r="B148" i="59"/>
  <c r="H153" i="69"/>
  <c r="I153" i="69"/>
  <c r="B144" i="90"/>
  <c r="D70" i="60"/>
  <c r="E70" i="60" s="1"/>
  <c r="I147" i="64"/>
  <c r="H147" i="64"/>
  <c r="I151" i="21"/>
  <c r="H151" i="21"/>
  <c r="D68" i="13"/>
  <c r="B149" i="72"/>
  <c r="F149" i="72"/>
  <c r="B144" i="88"/>
  <c r="F144" i="88"/>
  <c r="B144" i="92"/>
  <c r="F144" i="92"/>
  <c r="H152" i="71"/>
  <c r="I152" i="71"/>
  <c r="B149" i="54"/>
  <c r="F149" i="54"/>
  <c r="F145" i="99"/>
  <c r="B145" i="99"/>
  <c r="F149" i="58"/>
  <c r="B149" i="58"/>
  <c r="B152" i="18"/>
  <c r="F152" i="18"/>
  <c r="F146" i="79"/>
  <c r="B146" i="79"/>
  <c r="F67" i="86"/>
  <c r="G67" i="86" s="1"/>
  <c r="B67" i="86"/>
  <c r="H153" i="27"/>
  <c r="I153" i="27"/>
  <c r="B149" i="53"/>
  <c r="F149" i="53"/>
  <c r="B152" i="21"/>
  <c r="F152" i="21"/>
  <c r="H148" i="53"/>
  <c r="I148" i="53"/>
  <c r="D67" i="78"/>
  <c r="E67" i="78" s="1"/>
  <c r="H154" i="20"/>
  <c r="H155" i="20" s="1"/>
  <c r="I154" i="20"/>
  <c r="G149" i="67"/>
  <c r="D150" i="67"/>
  <c r="E150" i="67" s="1"/>
  <c r="I150" i="55"/>
  <c r="H150" i="55"/>
  <c r="G147" i="78"/>
  <c r="D148" i="78"/>
  <c r="E148" i="78" s="1"/>
  <c r="B144" i="98"/>
  <c r="F144" i="98"/>
  <c r="F149" i="56"/>
  <c r="B149" i="56"/>
  <c r="G67" i="13"/>
  <c r="B151" i="39"/>
  <c r="F151" i="39"/>
  <c r="H146" i="68"/>
  <c r="I146" i="68"/>
  <c r="G69" i="54"/>
  <c r="I69" i="54" s="1"/>
  <c r="H149" i="45"/>
  <c r="I149" i="45"/>
  <c r="F153" i="24"/>
  <c r="B153" i="24"/>
  <c r="I143" i="86"/>
  <c r="H143" i="86"/>
  <c r="H151" i="3"/>
  <c r="I151" i="3"/>
  <c r="B154" i="27"/>
  <c r="F154" i="27"/>
  <c r="G154" i="27" s="1"/>
  <c r="D66" i="88"/>
  <c r="E66" i="88" s="1"/>
  <c r="H148" i="56"/>
  <c r="I148" i="56"/>
  <c r="D147" i="13"/>
  <c r="E147" i="13" s="1"/>
  <c r="G146" i="13"/>
  <c r="B149" i="46"/>
  <c r="F149" i="46"/>
  <c r="D72" i="39"/>
  <c r="E72" i="39" s="1"/>
  <c r="E73" i="39" s="1"/>
  <c r="H148" i="46"/>
  <c r="I148" i="46"/>
  <c r="J148" i="46" s="1"/>
  <c r="D64" i="96"/>
  <c r="E64" i="96" s="1"/>
  <c r="I144" i="83"/>
  <c r="H144" i="83"/>
  <c r="H66" i="78"/>
  <c r="I66" i="78" s="1"/>
  <c r="H145" i="76"/>
  <c r="I145" i="76"/>
  <c r="B151" i="55"/>
  <c r="F151" i="55"/>
  <c r="H143" i="98"/>
  <c r="I143" i="98"/>
  <c r="G68" i="62"/>
  <c r="D65" i="87"/>
  <c r="H67" i="13"/>
  <c r="B150" i="62"/>
  <c r="F150" i="62"/>
  <c r="B147" i="82"/>
  <c r="J151" i="19"/>
  <c r="B150" i="45"/>
  <c r="F150" i="45"/>
  <c r="H152" i="24"/>
  <c r="I152" i="24"/>
  <c r="H146" i="65"/>
  <c r="I146" i="65"/>
  <c r="H151" i="22"/>
  <c r="I151" i="22"/>
  <c r="B147" i="85"/>
  <c r="B144" i="86"/>
  <c r="F144" i="86"/>
  <c r="I145" i="77"/>
  <c r="H145" i="77"/>
  <c r="F153" i="71"/>
  <c r="B153" i="71"/>
  <c r="H148" i="58"/>
  <c r="I148" i="58"/>
  <c r="I145" i="79"/>
  <c r="H145" i="79"/>
  <c r="F145" i="83"/>
  <c r="B145" i="83"/>
  <c r="F146" i="76"/>
  <c r="B146" i="76"/>
  <c r="B145" i="100"/>
  <c r="F145" i="100"/>
  <c r="H153" i="30"/>
  <c r="I153" i="30"/>
  <c r="H150" i="41"/>
  <c r="I150" i="41"/>
  <c r="E144" i="90"/>
  <c r="F144" i="90" s="1"/>
  <c r="H68" i="62"/>
  <c r="H144" i="80"/>
  <c r="I144" i="80"/>
  <c r="B151" i="73"/>
  <c r="F151" i="73"/>
  <c r="B144" i="84"/>
  <c r="F144" i="84"/>
  <c r="E144" i="91"/>
  <c r="F144" i="91" s="1"/>
  <c r="H149" i="62"/>
  <c r="I149" i="62"/>
  <c r="I146" i="82"/>
  <c r="H146" i="82"/>
  <c r="I147" i="75"/>
  <c r="H147" i="75"/>
  <c r="H154" i="23"/>
  <c r="H155" i="23" s="1"/>
  <c r="I154" i="23"/>
  <c r="D64" i="100"/>
  <c r="E64" i="100" s="1"/>
  <c r="B147" i="65"/>
  <c r="F147" i="65"/>
  <c r="B152" i="22"/>
  <c r="F152" i="22"/>
  <c r="E147" i="85"/>
  <c r="F147" i="85" s="1"/>
  <c r="B146" i="77"/>
  <c r="F146" i="77"/>
  <c r="H148" i="57"/>
  <c r="I148" i="57"/>
  <c r="J148" i="57" s="1"/>
  <c r="F153" i="32"/>
  <c r="B153" i="32"/>
  <c r="F64" i="25"/>
  <c r="H64" i="25" s="1"/>
  <c r="B64" i="25"/>
  <c r="D65" i="89"/>
  <c r="E65" i="89" s="1"/>
  <c r="H150" i="39"/>
  <c r="I150" i="39"/>
  <c r="F147" i="68"/>
  <c r="B147" i="68"/>
  <c r="H144" i="99"/>
  <c r="I144" i="99"/>
  <c r="F152" i="3"/>
  <c r="B152" i="3"/>
  <c r="G148" i="63"/>
  <c r="D149" i="63"/>
  <c r="E149" i="63" s="1"/>
  <c r="E151" i="74"/>
  <c r="F151" i="74" s="1"/>
  <c r="B154" i="69"/>
  <c r="F154" i="69"/>
  <c r="G154" i="69" s="1"/>
  <c r="I144" i="100"/>
  <c r="H144" i="100"/>
  <c r="F154" i="30"/>
  <c r="G154" i="30" s="1"/>
  <c r="B154" i="30"/>
  <c r="B151" i="41"/>
  <c r="F151" i="41"/>
  <c r="B144" i="89"/>
  <c r="F144" i="89"/>
  <c r="I143" i="90"/>
  <c r="H143" i="90"/>
  <c r="D65" i="90"/>
  <c r="E65" i="90" s="1"/>
  <c r="F145" i="80"/>
  <c r="B145" i="80"/>
  <c r="I154" i="28"/>
  <c r="H154" i="28"/>
  <c r="H155" i="28" s="1"/>
  <c r="H150" i="73"/>
  <c r="I150" i="73"/>
  <c r="H143" i="84"/>
  <c r="I143" i="84"/>
  <c r="I143" i="91"/>
  <c r="H143" i="91"/>
  <c r="E147" i="82"/>
  <c r="F147" i="82" s="1"/>
  <c r="B148" i="75"/>
  <c r="F148" i="75"/>
  <c r="E145" i="81"/>
  <c r="F145" i="81" s="1"/>
  <c r="G63" i="100"/>
  <c r="I63" i="100" s="1"/>
  <c r="F72" i="22"/>
  <c r="I146" i="85"/>
  <c r="H146" i="85"/>
  <c r="B144" i="96"/>
  <c r="F144" i="96"/>
  <c r="E148" i="61"/>
  <c r="F148" i="61" s="1"/>
  <c r="B149" i="57"/>
  <c r="F149" i="57"/>
  <c r="E148" i="59"/>
  <c r="F148" i="59" s="1"/>
  <c r="I152" i="32"/>
  <c r="H152" i="32"/>
  <c r="I71" i="53" l="1"/>
  <c r="E72" i="53"/>
  <c r="E73" i="53" s="1"/>
  <c r="B72" i="53"/>
  <c r="D66" i="101"/>
  <c r="E66" i="101" s="1"/>
  <c r="G65" i="101"/>
  <c r="H65" i="101"/>
  <c r="G145" i="26"/>
  <c r="D146" i="26"/>
  <c r="B146" i="26" s="1"/>
  <c r="B145" i="101"/>
  <c r="E145" i="101"/>
  <c r="F145" i="101" s="1"/>
  <c r="I70" i="26"/>
  <c r="I67" i="33"/>
  <c r="J144" i="26"/>
  <c r="I144" i="101"/>
  <c r="H144" i="101"/>
  <c r="I68" i="77"/>
  <c r="I66" i="75"/>
  <c r="J153" i="69"/>
  <c r="J152" i="24"/>
  <c r="H67" i="85"/>
  <c r="D68" i="85"/>
  <c r="B68" i="85" s="1"/>
  <c r="I66" i="85"/>
  <c r="B67" i="85"/>
  <c r="G67" i="85"/>
  <c r="I67" i="85" s="1"/>
  <c r="G66" i="82"/>
  <c r="I66" i="81"/>
  <c r="J145" i="76"/>
  <c r="J148" i="72"/>
  <c r="J147" i="61"/>
  <c r="I70" i="45"/>
  <c r="J152" i="32"/>
  <c r="J151" i="22"/>
  <c r="J151" i="18"/>
  <c r="J151" i="3"/>
  <c r="E69" i="65"/>
  <c r="F69" i="65" s="1"/>
  <c r="D70" i="65" s="1"/>
  <c r="B69" i="65"/>
  <c r="D145" i="87"/>
  <c r="G144" i="87"/>
  <c r="G146" i="25"/>
  <c r="D147" i="25"/>
  <c r="B147" i="25" s="1"/>
  <c r="E68" i="33"/>
  <c r="F68" i="33" s="1"/>
  <c r="B68" i="33"/>
  <c r="D146" i="95"/>
  <c r="G145" i="95"/>
  <c r="G72" i="72"/>
  <c r="G73" i="72" s="1"/>
  <c r="G67" i="81"/>
  <c r="I67" i="81" s="1"/>
  <c r="I63" i="99"/>
  <c r="I70" i="58"/>
  <c r="J145" i="25"/>
  <c r="E70" i="46"/>
  <c r="F70" i="46" s="1"/>
  <c r="D71" i="46" s="1"/>
  <c r="E71" i="46" s="1"/>
  <c r="H67" i="79"/>
  <c r="D68" i="79"/>
  <c r="G67" i="79"/>
  <c r="D71" i="63"/>
  <c r="E71" i="63" s="1"/>
  <c r="F71" i="63" s="1"/>
  <c r="G70" i="63"/>
  <c r="H70" i="63"/>
  <c r="I72" i="72"/>
  <c r="I73" i="72" s="1"/>
  <c r="H73" i="72"/>
  <c r="E151" i="43"/>
  <c r="F151" i="43" s="1"/>
  <c r="B151" i="43"/>
  <c r="H66" i="83"/>
  <c r="D67" i="83"/>
  <c r="G66" i="83"/>
  <c r="I144" i="97"/>
  <c r="H144" i="97"/>
  <c r="E71" i="57"/>
  <c r="F71" i="57" s="1"/>
  <c r="B71" i="57"/>
  <c r="H73" i="56"/>
  <c r="I72" i="56"/>
  <c r="I73" i="56" s="1"/>
  <c r="B64" i="99"/>
  <c r="E64" i="99"/>
  <c r="F64" i="99" s="1"/>
  <c r="B71" i="26"/>
  <c r="E71" i="26"/>
  <c r="F71" i="26" s="1"/>
  <c r="B152" i="42"/>
  <c r="B66" i="95"/>
  <c r="I63" i="97"/>
  <c r="B69" i="76"/>
  <c r="E71" i="58"/>
  <c r="F71" i="58" s="1"/>
  <c r="E65" i="98"/>
  <c r="F65" i="98" s="1"/>
  <c r="G64" i="25"/>
  <c r="I64" i="25" s="1"/>
  <c r="H70" i="61"/>
  <c r="I70" i="61" s="1"/>
  <c r="H71" i="55"/>
  <c r="I71" i="55" s="1"/>
  <c r="B68" i="65"/>
  <c r="H68" i="65"/>
  <c r="G68" i="65"/>
  <c r="E70" i="77"/>
  <c r="F70" i="77" s="1"/>
  <c r="B70" i="77"/>
  <c r="I66" i="82"/>
  <c r="H151" i="42"/>
  <c r="I151" i="42"/>
  <c r="H145" i="33"/>
  <c r="I145" i="33"/>
  <c r="I67" i="13"/>
  <c r="I70" i="57"/>
  <c r="E68" i="84"/>
  <c r="F68" i="84" s="1"/>
  <c r="B68" i="84"/>
  <c r="B69" i="77"/>
  <c r="G69" i="77"/>
  <c r="H69" i="77"/>
  <c r="D67" i="82"/>
  <c r="E67" i="82" s="1"/>
  <c r="F67" i="82" s="1"/>
  <c r="I65" i="95"/>
  <c r="B66" i="92"/>
  <c r="F66" i="92"/>
  <c r="H66" i="92" s="1"/>
  <c r="E152" i="42"/>
  <c r="F152" i="42" s="1"/>
  <c r="D72" i="45"/>
  <c r="E72" i="45" s="1"/>
  <c r="E73" i="45" s="1"/>
  <c r="I68" i="76"/>
  <c r="H151" i="44"/>
  <c r="I151" i="44"/>
  <c r="J146" i="65"/>
  <c r="I150" i="43"/>
  <c r="H150" i="43"/>
  <c r="I69" i="46"/>
  <c r="D68" i="81"/>
  <c r="E68" i="81" s="1"/>
  <c r="F68" i="81" s="1"/>
  <c r="B145" i="97"/>
  <c r="E145" i="97"/>
  <c r="F145" i="97" s="1"/>
  <c r="B71" i="68"/>
  <c r="F71" i="68"/>
  <c r="H71" i="68" s="1"/>
  <c r="E146" i="33"/>
  <c r="F146" i="33" s="1"/>
  <c r="E66" i="95"/>
  <c r="F66" i="95" s="1"/>
  <c r="B64" i="97"/>
  <c r="F64" i="97"/>
  <c r="D65" i="97" s="1"/>
  <c r="B71" i="45"/>
  <c r="H71" i="45"/>
  <c r="G71" i="45"/>
  <c r="E69" i="76"/>
  <c r="F69" i="76" s="1"/>
  <c r="F152" i="44"/>
  <c r="B152" i="44"/>
  <c r="I64" i="98"/>
  <c r="G71" i="64"/>
  <c r="D72" i="64"/>
  <c r="H71" i="64"/>
  <c r="H69" i="65"/>
  <c r="G69" i="67"/>
  <c r="D70" i="67"/>
  <c r="H69" i="67"/>
  <c r="G66" i="80"/>
  <c r="I66" i="80" s="1"/>
  <c r="G72" i="43"/>
  <c r="G73" i="43" s="1"/>
  <c r="H72" i="43"/>
  <c r="I70" i="64"/>
  <c r="I66" i="91"/>
  <c r="J149" i="45"/>
  <c r="D72" i="55"/>
  <c r="I70" i="66"/>
  <c r="D71" i="61"/>
  <c r="J152" i="31"/>
  <c r="G153" i="31"/>
  <c r="D154" i="31"/>
  <c r="E154" i="31" s="1"/>
  <c r="E155" i="31" s="1"/>
  <c r="I65" i="80"/>
  <c r="G71" i="59"/>
  <c r="I71" i="59" s="1"/>
  <c r="D72" i="59"/>
  <c r="D72" i="66"/>
  <c r="E72" i="66" s="1"/>
  <c r="E73" i="66" s="1"/>
  <c r="D67" i="80"/>
  <c r="E67" i="80" s="1"/>
  <c r="F67" i="80" s="1"/>
  <c r="F67" i="91"/>
  <c r="H67" i="91" s="1"/>
  <c r="B67" i="91"/>
  <c r="B71" i="66"/>
  <c r="H71" i="66"/>
  <c r="G71" i="66"/>
  <c r="J150" i="55"/>
  <c r="J151" i="21"/>
  <c r="J150" i="41"/>
  <c r="J148" i="54"/>
  <c r="J150" i="74"/>
  <c r="D150" i="60"/>
  <c r="G149" i="60"/>
  <c r="J148" i="60"/>
  <c r="J150" i="73"/>
  <c r="J153" i="27"/>
  <c r="G151" i="74"/>
  <c r="D152" i="74"/>
  <c r="E152" i="74" s="1"/>
  <c r="G145" i="81"/>
  <c r="D146" i="81"/>
  <c r="G147" i="85"/>
  <c r="D148" i="85"/>
  <c r="E148" i="85" s="1"/>
  <c r="G145" i="80"/>
  <c r="D146" i="80"/>
  <c r="E146" i="80" s="1"/>
  <c r="G149" i="46"/>
  <c r="D150" i="46"/>
  <c r="E150" i="46" s="1"/>
  <c r="B68" i="13"/>
  <c r="D145" i="90"/>
  <c r="E145" i="90" s="1"/>
  <c r="G144" i="90"/>
  <c r="D149" i="59"/>
  <c r="E149" i="59" s="1"/>
  <c r="G148" i="59"/>
  <c r="B67" i="75"/>
  <c r="G72" i="22"/>
  <c r="G73" i="22" s="1"/>
  <c r="H72" i="22"/>
  <c r="F65" i="90"/>
  <c r="G65" i="90" s="1"/>
  <c r="B65" i="90"/>
  <c r="J149" i="62"/>
  <c r="G146" i="76"/>
  <c r="D147" i="76"/>
  <c r="E147" i="76" s="1"/>
  <c r="B66" i="88"/>
  <c r="F66" i="88"/>
  <c r="G66" i="88" s="1"/>
  <c r="G151" i="39"/>
  <c r="D152" i="39"/>
  <c r="E152" i="39" s="1"/>
  <c r="G144" i="98"/>
  <c r="D145" i="98"/>
  <c r="E145" i="98" s="1"/>
  <c r="B150" i="67"/>
  <c r="F150" i="67"/>
  <c r="D153" i="21"/>
  <c r="E153" i="21" s="1"/>
  <c r="G152" i="21"/>
  <c r="D68" i="86"/>
  <c r="G144" i="92"/>
  <c r="D145" i="92"/>
  <c r="E145" i="92" s="1"/>
  <c r="F69" i="62"/>
  <c r="G69" i="62" s="1"/>
  <c r="B69" i="62"/>
  <c r="E67" i="75"/>
  <c r="F67" i="75" s="1"/>
  <c r="D154" i="71"/>
  <c r="E154" i="71" s="1"/>
  <c r="E155" i="71" s="1"/>
  <c r="G153" i="71"/>
  <c r="D149" i="61"/>
  <c r="E149" i="61" s="1"/>
  <c r="G148" i="61"/>
  <c r="I154" i="30"/>
  <c r="H154" i="30"/>
  <c r="H155" i="30" s="1"/>
  <c r="B149" i="63"/>
  <c r="F149" i="63"/>
  <c r="D148" i="68"/>
  <c r="E148" i="68" s="1"/>
  <c r="G147" i="68"/>
  <c r="J154" i="23"/>
  <c r="J155" i="23" s="1"/>
  <c r="I155" i="23"/>
  <c r="G145" i="83"/>
  <c r="D146" i="83"/>
  <c r="E146" i="83" s="1"/>
  <c r="J145" i="77"/>
  <c r="G150" i="62"/>
  <c r="D151" i="62"/>
  <c r="E151" i="62" s="1"/>
  <c r="G151" i="55"/>
  <c r="D152" i="55"/>
  <c r="H154" i="27"/>
  <c r="H155" i="27" s="1"/>
  <c r="I154" i="27"/>
  <c r="J154" i="20"/>
  <c r="J155" i="20" s="1"/>
  <c r="I155" i="20"/>
  <c r="G149" i="53"/>
  <c r="D150" i="53"/>
  <c r="E150" i="53" s="1"/>
  <c r="G149" i="54"/>
  <c r="D150" i="54"/>
  <c r="E150" i="54" s="1"/>
  <c r="D145" i="88"/>
  <c r="E145" i="88" s="1"/>
  <c r="G144" i="88"/>
  <c r="H147" i="66"/>
  <c r="I147" i="66"/>
  <c r="G146" i="77"/>
  <c r="D147" i="77"/>
  <c r="E147" i="77" s="1"/>
  <c r="D148" i="82"/>
  <c r="E148" i="82" s="1"/>
  <c r="G147" i="82"/>
  <c r="D146" i="99"/>
  <c r="E146" i="99" s="1"/>
  <c r="G145" i="99"/>
  <c r="G148" i="64"/>
  <c r="D149" i="64"/>
  <c r="E149" i="64" s="1"/>
  <c r="H148" i="63"/>
  <c r="I148" i="63"/>
  <c r="J150" i="39"/>
  <c r="D145" i="84"/>
  <c r="E145" i="84" s="1"/>
  <c r="G144" i="84"/>
  <c r="J153" i="30"/>
  <c r="D145" i="86"/>
  <c r="E145" i="86" s="1"/>
  <c r="G144" i="86"/>
  <c r="F148" i="78"/>
  <c r="B148" i="78"/>
  <c r="G146" i="79"/>
  <c r="D147" i="79"/>
  <c r="F70" i="54"/>
  <c r="G70" i="54" s="1"/>
  <c r="B70" i="54"/>
  <c r="I72" i="18"/>
  <c r="I73" i="18" s="1"/>
  <c r="D150" i="56"/>
  <c r="E150" i="56" s="1"/>
  <c r="G149" i="56"/>
  <c r="B64" i="96"/>
  <c r="F64" i="96"/>
  <c r="G64" i="96" s="1"/>
  <c r="D154" i="32"/>
  <c r="G153" i="32"/>
  <c r="D153" i="22"/>
  <c r="E153" i="22" s="1"/>
  <c r="G152" i="22"/>
  <c r="I68" i="62"/>
  <c r="H146" i="13"/>
  <c r="I146" i="13"/>
  <c r="I147" i="78"/>
  <c r="H147" i="78"/>
  <c r="G152" i="18"/>
  <c r="D153" i="18"/>
  <c r="E153" i="18" s="1"/>
  <c r="D150" i="72"/>
  <c r="G149" i="72"/>
  <c r="J147" i="64"/>
  <c r="B70" i="60"/>
  <c r="F70" i="60"/>
  <c r="H70" i="60" s="1"/>
  <c r="F153" i="34"/>
  <c r="B153" i="34"/>
  <c r="I72" i="21"/>
  <c r="I73" i="21" s="1"/>
  <c r="D150" i="58"/>
  <c r="E150" i="58" s="1"/>
  <c r="G149" i="58"/>
  <c r="G149" i="57"/>
  <c r="D150" i="57"/>
  <c r="E150" i="57" s="1"/>
  <c r="B64" i="100"/>
  <c r="F64" i="100"/>
  <c r="G64" i="100" s="1"/>
  <c r="G153" i="24"/>
  <c r="D154" i="24"/>
  <c r="E154" i="24" s="1"/>
  <c r="E155" i="24" s="1"/>
  <c r="H149" i="67"/>
  <c r="I149" i="67"/>
  <c r="D145" i="91"/>
  <c r="G144" i="91"/>
  <c r="J154" i="28"/>
  <c r="J155" i="28" s="1"/>
  <c r="I155" i="28"/>
  <c r="G152" i="3"/>
  <c r="D153" i="3"/>
  <c r="E153" i="3" s="1"/>
  <c r="J147" i="75"/>
  <c r="D152" i="73"/>
  <c r="E152" i="73" s="1"/>
  <c r="G151" i="73"/>
  <c r="G145" i="100"/>
  <c r="D146" i="100"/>
  <c r="E146" i="100" s="1"/>
  <c r="J145" i="79"/>
  <c r="G150" i="45"/>
  <c r="D151" i="45"/>
  <c r="E151" i="45" s="1"/>
  <c r="B65" i="87"/>
  <c r="B147" i="13"/>
  <c r="F147" i="13"/>
  <c r="B67" i="78"/>
  <c r="F67" i="78"/>
  <c r="H67" i="78" s="1"/>
  <c r="H152" i="34"/>
  <c r="I152" i="34"/>
  <c r="I152" i="19"/>
  <c r="H152" i="19"/>
  <c r="G151" i="41"/>
  <c r="D152" i="41"/>
  <c r="E152" i="41" s="1"/>
  <c r="D65" i="25"/>
  <c r="E65" i="25" s="1"/>
  <c r="B148" i="66"/>
  <c r="F148" i="66"/>
  <c r="G148" i="75"/>
  <c r="D149" i="75"/>
  <c r="E149" i="75" s="1"/>
  <c r="G144" i="96"/>
  <c r="D145" i="96"/>
  <c r="E145" i="96" s="1"/>
  <c r="D145" i="89"/>
  <c r="G144" i="89"/>
  <c r="H154" i="69"/>
  <c r="H155" i="69" s="1"/>
  <c r="I154" i="69"/>
  <c r="B65" i="89"/>
  <c r="F65" i="89"/>
  <c r="G65" i="89" s="1"/>
  <c r="G147" i="65"/>
  <c r="D148" i="65"/>
  <c r="E148" i="65" s="1"/>
  <c r="J148" i="58"/>
  <c r="E65" i="87"/>
  <c r="F65" i="87" s="1"/>
  <c r="F72" i="39"/>
  <c r="G72" i="39" s="1"/>
  <c r="G73" i="39" s="1"/>
  <c r="B72" i="39"/>
  <c r="J148" i="56"/>
  <c r="J146" i="68"/>
  <c r="J148" i="53"/>
  <c r="H67" i="86"/>
  <c r="I67" i="86" s="1"/>
  <c r="J152" i="71"/>
  <c r="E68" i="13"/>
  <c r="F68" i="13" s="1"/>
  <c r="F153" i="19"/>
  <c r="B153" i="19"/>
  <c r="J147" i="59"/>
  <c r="E146" i="26" l="1"/>
  <c r="F146" i="26" s="1"/>
  <c r="F72" i="53"/>
  <c r="G72" i="53" s="1"/>
  <c r="G73" i="53" s="1"/>
  <c r="I65" i="101"/>
  <c r="H72" i="53"/>
  <c r="B66" i="101"/>
  <c r="F66" i="101"/>
  <c r="G66" i="101" s="1"/>
  <c r="G145" i="101"/>
  <c r="D146" i="101"/>
  <c r="H145" i="26"/>
  <c r="I145" i="26"/>
  <c r="J145" i="26" s="1"/>
  <c r="B71" i="46"/>
  <c r="J145" i="33"/>
  <c r="E147" i="25"/>
  <c r="F147" i="25" s="1"/>
  <c r="G147" i="25" s="1"/>
  <c r="E68" i="85"/>
  <c r="F68" i="85" s="1"/>
  <c r="I67" i="79"/>
  <c r="G71" i="68"/>
  <c r="I71" i="68" s="1"/>
  <c r="G69" i="65"/>
  <c r="I69" i="65" s="1"/>
  <c r="J148" i="63"/>
  <c r="H72" i="39"/>
  <c r="I72" i="39" s="1"/>
  <c r="I73" i="39" s="1"/>
  <c r="G68" i="33"/>
  <c r="H68" i="33"/>
  <c r="D69" i="33"/>
  <c r="B69" i="33" s="1"/>
  <c r="I144" i="87"/>
  <c r="H144" i="87"/>
  <c r="G66" i="92"/>
  <c r="I66" i="92" s="1"/>
  <c r="I68" i="65"/>
  <c r="H70" i="46"/>
  <c r="E146" i="95"/>
  <c r="F146" i="95" s="1"/>
  <c r="B146" i="95"/>
  <c r="D148" i="25"/>
  <c r="E145" i="87"/>
  <c r="F145" i="87" s="1"/>
  <c r="B145" i="87"/>
  <c r="F71" i="46"/>
  <c r="D72" i="46" s="1"/>
  <c r="E72" i="46" s="1"/>
  <c r="E73" i="46" s="1"/>
  <c r="I71" i="45"/>
  <c r="H145" i="95"/>
  <c r="I145" i="95"/>
  <c r="J151" i="44"/>
  <c r="G70" i="46"/>
  <c r="H146" i="25"/>
  <c r="I146" i="25"/>
  <c r="J146" i="25" s="1"/>
  <c r="D70" i="76"/>
  <c r="E70" i="76" s="1"/>
  <c r="F70" i="76" s="1"/>
  <c r="G69" i="76"/>
  <c r="H69" i="76"/>
  <c r="D72" i="63"/>
  <c r="E72" i="63" s="1"/>
  <c r="E73" i="63" s="1"/>
  <c r="D68" i="82"/>
  <c r="E68" i="82" s="1"/>
  <c r="F68" i="82" s="1"/>
  <c r="D69" i="81"/>
  <c r="E69" i="81" s="1"/>
  <c r="F69" i="81" s="1"/>
  <c r="D69" i="84"/>
  <c r="E69" i="84" s="1"/>
  <c r="G68" i="84"/>
  <c r="H68" i="84"/>
  <c r="D152" i="43"/>
  <c r="G151" i="43"/>
  <c r="D153" i="42"/>
  <c r="E153" i="42" s="1"/>
  <c r="G152" i="42"/>
  <c r="G70" i="77"/>
  <c r="D71" i="77"/>
  <c r="E71" i="77" s="1"/>
  <c r="F71" i="77" s="1"/>
  <c r="H70" i="77"/>
  <c r="H71" i="57"/>
  <c r="D72" i="57"/>
  <c r="E72" i="57" s="1"/>
  <c r="E73" i="57" s="1"/>
  <c r="G71" i="57"/>
  <c r="D153" i="44"/>
  <c r="B153" i="44" s="1"/>
  <c r="G152" i="44"/>
  <c r="I69" i="77"/>
  <c r="H64" i="99"/>
  <c r="G64" i="99"/>
  <c r="D65" i="99"/>
  <c r="I70" i="63"/>
  <c r="G64" i="97"/>
  <c r="D67" i="95"/>
  <c r="E67" i="95" s="1"/>
  <c r="D72" i="68"/>
  <c r="E72" i="68" s="1"/>
  <c r="E73" i="68" s="1"/>
  <c r="J150" i="43"/>
  <c r="D67" i="92"/>
  <c r="E67" i="92" s="1"/>
  <c r="J151" i="42"/>
  <c r="G66" i="95"/>
  <c r="B68" i="79"/>
  <c r="H64" i="97"/>
  <c r="I64" i="97" s="1"/>
  <c r="D147" i="33"/>
  <c r="B147" i="33" s="1"/>
  <c r="G146" i="33"/>
  <c r="B68" i="81"/>
  <c r="H68" i="81"/>
  <c r="G68" i="81"/>
  <c r="G65" i="98"/>
  <c r="H65" i="98"/>
  <c r="D66" i="98"/>
  <c r="H66" i="95"/>
  <c r="D72" i="26"/>
  <c r="H71" i="26"/>
  <c r="G71" i="26"/>
  <c r="I66" i="83"/>
  <c r="E68" i="79"/>
  <c r="F68" i="79" s="1"/>
  <c r="E65" i="97"/>
  <c r="F65" i="97" s="1"/>
  <c r="B65" i="97"/>
  <c r="G145" i="97"/>
  <c r="D146" i="97"/>
  <c r="B72" i="45"/>
  <c r="F72" i="45"/>
  <c r="G72" i="45" s="1"/>
  <c r="G73" i="45" s="1"/>
  <c r="B67" i="82"/>
  <c r="H67" i="82"/>
  <c r="G67" i="82"/>
  <c r="D72" i="58"/>
  <c r="G71" i="58"/>
  <c r="H71" i="58"/>
  <c r="B67" i="83"/>
  <c r="E67" i="83"/>
  <c r="F67" i="83" s="1"/>
  <c r="B71" i="63"/>
  <c r="G71" i="63"/>
  <c r="H71" i="63"/>
  <c r="H66" i="88"/>
  <c r="I66" i="88" s="1"/>
  <c r="I153" i="31"/>
  <c r="H153" i="31"/>
  <c r="B72" i="55"/>
  <c r="I69" i="67"/>
  <c r="E70" i="65"/>
  <c r="F70" i="65" s="1"/>
  <c r="G70" i="65" s="1"/>
  <c r="B70" i="65"/>
  <c r="I71" i="64"/>
  <c r="H64" i="100"/>
  <c r="I64" i="100" s="1"/>
  <c r="D68" i="80"/>
  <c r="B72" i="59"/>
  <c r="B71" i="61"/>
  <c r="E70" i="67"/>
  <c r="F70" i="67" s="1"/>
  <c r="G70" i="67" s="1"/>
  <c r="B70" i="67"/>
  <c r="E72" i="64"/>
  <c r="E73" i="64" s="1"/>
  <c r="B72" i="64"/>
  <c r="I71" i="66"/>
  <c r="G67" i="91"/>
  <c r="I67" i="91" s="1"/>
  <c r="D68" i="91"/>
  <c r="B67" i="80"/>
  <c r="H67" i="80"/>
  <c r="G67" i="80"/>
  <c r="E72" i="59"/>
  <c r="E73" i="59" s="1"/>
  <c r="E71" i="61"/>
  <c r="F71" i="61" s="1"/>
  <c r="G71" i="61" s="1"/>
  <c r="B72" i="66"/>
  <c r="F72" i="66"/>
  <c r="H72" i="66" s="1"/>
  <c r="F154" i="31"/>
  <c r="G154" i="31" s="1"/>
  <c r="B154" i="31"/>
  <c r="E72" i="55"/>
  <c r="E73" i="55" s="1"/>
  <c r="I72" i="43"/>
  <c r="I73" i="43" s="1"/>
  <c r="H73" i="43"/>
  <c r="J152" i="19"/>
  <c r="J147" i="66"/>
  <c r="I149" i="60"/>
  <c r="H149" i="60"/>
  <c r="J149" i="67"/>
  <c r="B150" i="60"/>
  <c r="E150" i="60"/>
  <c r="F150" i="60" s="1"/>
  <c r="D68" i="75"/>
  <c r="E68" i="75" s="1"/>
  <c r="H67" i="75"/>
  <c r="G67" i="75"/>
  <c r="D66" i="87"/>
  <c r="E66" i="87" s="1"/>
  <c r="G65" i="87"/>
  <c r="H65" i="87"/>
  <c r="D69" i="13"/>
  <c r="H68" i="13"/>
  <c r="G68" i="13"/>
  <c r="B150" i="72"/>
  <c r="J154" i="30"/>
  <c r="J155" i="30" s="1"/>
  <c r="I155" i="30"/>
  <c r="D151" i="67"/>
  <c r="E151" i="67" s="1"/>
  <c r="G150" i="67"/>
  <c r="H145" i="80"/>
  <c r="I145" i="80"/>
  <c r="B146" i="81"/>
  <c r="D154" i="19"/>
  <c r="E154" i="19" s="1"/>
  <c r="E155" i="19" s="1"/>
  <c r="G153" i="19"/>
  <c r="H65" i="89"/>
  <c r="I65" i="89" s="1"/>
  <c r="B145" i="89"/>
  <c r="D68" i="78"/>
  <c r="E68" i="78" s="1"/>
  <c r="B146" i="100"/>
  <c r="F146" i="100"/>
  <c r="B145" i="91"/>
  <c r="H149" i="58"/>
  <c r="I149" i="58"/>
  <c r="G70" i="60"/>
  <c r="I70" i="60" s="1"/>
  <c r="D65" i="96"/>
  <c r="E65" i="96" s="1"/>
  <c r="I146" i="79"/>
  <c r="H146" i="79"/>
  <c r="B149" i="64"/>
  <c r="F149" i="64"/>
  <c r="H144" i="88"/>
  <c r="I144" i="88"/>
  <c r="B145" i="92"/>
  <c r="F145" i="92"/>
  <c r="D67" i="88"/>
  <c r="E67" i="88" s="1"/>
  <c r="H145" i="81"/>
  <c r="I145" i="81"/>
  <c r="B154" i="32"/>
  <c r="I149" i="53"/>
  <c r="H149" i="53"/>
  <c r="B153" i="18"/>
  <c r="F153" i="18"/>
  <c r="I148" i="64"/>
  <c r="H148" i="64"/>
  <c r="H144" i="92"/>
  <c r="I144" i="92"/>
  <c r="I148" i="59"/>
  <c r="H148" i="59"/>
  <c r="B145" i="88"/>
  <c r="F145" i="88"/>
  <c r="B145" i="96"/>
  <c r="F145" i="96"/>
  <c r="B65" i="25"/>
  <c r="F65" i="25"/>
  <c r="H65" i="25" s="1"/>
  <c r="G67" i="78"/>
  <c r="I67" i="78" s="1"/>
  <c r="F153" i="3"/>
  <c r="B153" i="3"/>
  <c r="D65" i="100"/>
  <c r="I152" i="18"/>
  <c r="H152" i="18"/>
  <c r="H64" i="96"/>
  <c r="I64" i="96" s="1"/>
  <c r="D149" i="78"/>
  <c r="E149" i="78" s="1"/>
  <c r="G148" i="78"/>
  <c r="H144" i="84"/>
  <c r="I144" i="84"/>
  <c r="I146" i="77"/>
  <c r="H146" i="77"/>
  <c r="I151" i="55"/>
  <c r="J151" i="55" s="1"/>
  <c r="H151" i="55"/>
  <c r="H147" i="68"/>
  <c r="I147" i="68"/>
  <c r="B149" i="61"/>
  <c r="F149" i="61"/>
  <c r="B68" i="86"/>
  <c r="F145" i="98"/>
  <c r="B145" i="98"/>
  <c r="I72" i="22"/>
  <c r="I73" i="22" s="1"/>
  <c r="H73" i="22"/>
  <c r="F149" i="59"/>
  <c r="B149" i="59"/>
  <c r="I144" i="89"/>
  <c r="H144" i="89"/>
  <c r="D154" i="34"/>
  <c r="G153" i="34"/>
  <c r="H145" i="100"/>
  <c r="I145" i="100"/>
  <c r="D71" i="60"/>
  <c r="E71" i="60" s="1"/>
  <c r="B152" i="55"/>
  <c r="I144" i="96"/>
  <c r="H144" i="96"/>
  <c r="F151" i="45"/>
  <c r="B151" i="45"/>
  <c r="H151" i="73"/>
  <c r="I151" i="73"/>
  <c r="I152" i="3"/>
  <c r="H152" i="3"/>
  <c r="H152" i="22"/>
  <c r="I152" i="22"/>
  <c r="F145" i="84"/>
  <c r="B145" i="84"/>
  <c r="I145" i="99"/>
  <c r="H145" i="99"/>
  <c r="B150" i="54"/>
  <c r="F150" i="54"/>
  <c r="E152" i="55"/>
  <c r="F152" i="55" s="1"/>
  <c r="F148" i="68"/>
  <c r="B148" i="68"/>
  <c r="E68" i="86"/>
  <c r="F68" i="86" s="1"/>
  <c r="H68" i="86" s="1"/>
  <c r="I144" i="98"/>
  <c r="H144" i="98"/>
  <c r="B150" i="46"/>
  <c r="F150" i="46"/>
  <c r="I148" i="61"/>
  <c r="H148" i="61"/>
  <c r="H150" i="45"/>
  <c r="I150" i="45"/>
  <c r="F154" i="24"/>
  <c r="G154" i="24" s="1"/>
  <c r="B154" i="24"/>
  <c r="J147" i="78"/>
  <c r="B153" i="22"/>
  <c r="F153" i="22"/>
  <c r="D71" i="54"/>
  <c r="E71" i="54" s="1"/>
  <c r="B146" i="99"/>
  <c r="F146" i="99"/>
  <c r="I149" i="54"/>
  <c r="H149" i="54"/>
  <c r="D150" i="63"/>
  <c r="E150" i="63" s="1"/>
  <c r="G149" i="63"/>
  <c r="H153" i="71"/>
  <c r="I153" i="71"/>
  <c r="H144" i="90"/>
  <c r="I144" i="90"/>
  <c r="I149" i="46"/>
  <c r="H149" i="46"/>
  <c r="F148" i="85"/>
  <c r="B148" i="85"/>
  <c r="H147" i="65"/>
  <c r="I147" i="65"/>
  <c r="B147" i="79"/>
  <c r="D66" i="89"/>
  <c r="B150" i="58"/>
  <c r="F150" i="58"/>
  <c r="B147" i="77"/>
  <c r="F147" i="77"/>
  <c r="D66" i="90"/>
  <c r="E66" i="90" s="1"/>
  <c r="B152" i="41"/>
  <c r="F152" i="41"/>
  <c r="F152" i="73"/>
  <c r="B152" i="73"/>
  <c r="B149" i="75"/>
  <c r="F149" i="75"/>
  <c r="I151" i="41"/>
  <c r="H151" i="41"/>
  <c r="H153" i="24"/>
  <c r="I153" i="24"/>
  <c r="B150" i="57"/>
  <c r="F150" i="57"/>
  <c r="E150" i="72"/>
  <c r="F150" i="72" s="1"/>
  <c r="E154" i="32"/>
  <c r="E155" i="32" s="1"/>
  <c r="I149" i="56"/>
  <c r="H149" i="56"/>
  <c r="H70" i="54"/>
  <c r="I70" i="54" s="1"/>
  <c r="I144" i="86"/>
  <c r="H144" i="86"/>
  <c r="H147" i="82"/>
  <c r="I147" i="82"/>
  <c r="B151" i="62"/>
  <c r="F151" i="62"/>
  <c r="B146" i="83"/>
  <c r="F146" i="83"/>
  <c r="B154" i="71"/>
  <c r="F154" i="71"/>
  <c r="G154" i="71" s="1"/>
  <c r="D70" i="62"/>
  <c r="E70" i="62" s="1"/>
  <c r="I152" i="21"/>
  <c r="H152" i="21"/>
  <c r="F152" i="39"/>
  <c r="B152" i="39"/>
  <c r="F147" i="76"/>
  <c r="B147" i="76"/>
  <c r="F145" i="90"/>
  <c r="B145" i="90"/>
  <c r="H147" i="85"/>
  <c r="I147" i="85"/>
  <c r="F152" i="74"/>
  <c r="B152" i="74"/>
  <c r="D149" i="66"/>
  <c r="E149" i="66" s="1"/>
  <c r="G148" i="66"/>
  <c r="I144" i="91"/>
  <c r="H144" i="91"/>
  <c r="J154" i="69"/>
  <c r="J155" i="69" s="1"/>
  <c r="I155" i="69"/>
  <c r="G147" i="13"/>
  <c r="D148" i="13"/>
  <c r="E148" i="13" s="1"/>
  <c r="B148" i="65"/>
  <c r="F148" i="65"/>
  <c r="E145" i="89"/>
  <c r="F145" i="89" s="1"/>
  <c r="I148" i="75"/>
  <c r="H148" i="75"/>
  <c r="J152" i="34"/>
  <c r="E145" i="91"/>
  <c r="F145" i="91" s="1"/>
  <c r="H149" i="57"/>
  <c r="I149" i="57"/>
  <c r="I149" i="72"/>
  <c r="H149" i="72"/>
  <c r="I153" i="32"/>
  <c r="H153" i="32"/>
  <c r="F150" i="56"/>
  <c r="B150" i="56"/>
  <c r="E147" i="79"/>
  <c r="F147" i="79" s="1"/>
  <c r="F145" i="86"/>
  <c r="B145" i="86"/>
  <c r="F148" i="82"/>
  <c r="B148" i="82"/>
  <c r="B150" i="53"/>
  <c r="F150" i="53"/>
  <c r="J154" i="27"/>
  <c r="J155" i="27" s="1"/>
  <c r="I155" i="27"/>
  <c r="H150" i="62"/>
  <c r="I150" i="62"/>
  <c r="J150" i="62" s="1"/>
  <c r="H145" i="83"/>
  <c r="I145" i="83"/>
  <c r="H69" i="62"/>
  <c r="I69" i="62" s="1"/>
  <c r="B153" i="21"/>
  <c r="F153" i="21"/>
  <c r="I151" i="39"/>
  <c r="H151" i="39"/>
  <c r="I146" i="76"/>
  <c r="H146" i="76"/>
  <c r="H65" i="90"/>
  <c r="I65" i="90" s="1"/>
  <c r="B146" i="80"/>
  <c r="F146" i="80"/>
  <c r="E146" i="81"/>
  <c r="F146" i="81" s="1"/>
  <c r="I151" i="74"/>
  <c r="H151" i="74"/>
  <c r="G146" i="26" l="1"/>
  <c r="D147" i="26"/>
  <c r="I68" i="33"/>
  <c r="I72" i="53"/>
  <c r="I73" i="53" s="1"/>
  <c r="H73" i="53"/>
  <c r="D67" i="101"/>
  <c r="H66" i="101"/>
  <c r="I66" i="101" s="1"/>
  <c r="E146" i="101"/>
  <c r="F146" i="101" s="1"/>
  <c r="B146" i="101"/>
  <c r="H145" i="101"/>
  <c r="I145" i="101"/>
  <c r="H73" i="39"/>
  <c r="J146" i="76"/>
  <c r="H68" i="85"/>
  <c r="D69" i="85"/>
  <c r="G68" i="85"/>
  <c r="I64" i="99"/>
  <c r="I69" i="76"/>
  <c r="J148" i="75"/>
  <c r="J148" i="64"/>
  <c r="J149" i="60"/>
  <c r="I71" i="57"/>
  <c r="H71" i="46"/>
  <c r="I70" i="46"/>
  <c r="D146" i="87"/>
  <c r="B146" i="87" s="1"/>
  <c r="G145" i="87"/>
  <c r="D147" i="95"/>
  <c r="B147" i="95" s="1"/>
  <c r="G146" i="95"/>
  <c r="E148" i="25"/>
  <c r="F148" i="25" s="1"/>
  <c r="B148" i="25"/>
  <c r="I147" i="25"/>
  <c r="H147" i="25"/>
  <c r="G71" i="46"/>
  <c r="G65" i="25"/>
  <c r="I71" i="63"/>
  <c r="I71" i="26"/>
  <c r="I65" i="98"/>
  <c r="E69" i="33"/>
  <c r="F69" i="33" s="1"/>
  <c r="D70" i="33" s="1"/>
  <c r="E70" i="33" s="1"/>
  <c r="D72" i="77"/>
  <c r="E72" i="77" s="1"/>
  <c r="E73" i="77" s="1"/>
  <c r="D66" i="97"/>
  <c r="G65" i="97"/>
  <c r="H65" i="97"/>
  <c r="D70" i="81"/>
  <c r="E70" i="81" s="1"/>
  <c r="H68" i="79"/>
  <c r="D69" i="79"/>
  <c r="E69" i="79" s="1"/>
  <c r="F69" i="79" s="1"/>
  <c r="G68" i="79"/>
  <c r="D69" i="82"/>
  <c r="E69" i="82" s="1"/>
  <c r="F69" i="82" s="1"/>
  <c r="D70" i="82" s="1"/>
  <c r="D71" i="76"/>
  <c r="E71" i="76" s="1"/>
  <c r="F71" i="76" s="1"/>
  <c r="I71" i="58"/>
  <c r="I67" i="82"/>
  <c r="B72" i="26"/>
  <c r="E72" i="26"/>
  <c r="E147" i="33"/>
  <c r="F147" i="33" s="1"/>
  <c r="H151" i="43"/>
  <c r="I151" i="43"/>
  <c r="G72" i="66"/>
  <c r="G73" i="66" s="1"/>
  <c r="E146" i="97"/>
  <c r="F146" i="97" s="1"/>
  <c r="B146" i="97"/>
  <c r="I66" i="95"/>
  <c r="I146" i="33"/>
  <c r="H146" i="33"/>
  <c r="B72" i="68"/>
  <c r="F72" i="68"/>
  <c r="G72" i="68" s="1"/>
  <c r="G73" i="68" s="1"/>
  <c r="E65" i="99"/>
  <c r="F65" i="99" s="1"/>
  <c r="B65" i="99"/>
  <c r="I70" i="77"/>
  <c r="E152" i="43"/>
  <c r="F152" i="43" s="1"/>
  <c r="B152" i="43"/>
  <c r="B69" i="84"/>
  <c r="F69" i="84"/>
  <c r="H69" i="84" s="1"/>
  <c r="B68" i="82"/>
  <c r="G68" i="82"/>
  <c r="H68" i="82"/>
  <c r="F72" i="59"/>
  <c r="G72" i="59" s="1"/>
  <c r="G73" i="59" s="1"/>
  <c r="F72" i="55"/>
  <c r="G72" i="55" s="1"/>
  <c r="G73" i="55" s="1"/>
  <c r="D68" i="83"/>
  <c r="G67" i="83"/>
  <c r="H67" i="83"/>
  <c r="E72" i="58"/>
  <c r="E73" i="58" s="1"/>
  <c r="B72" i="58"/>
  <c r="H72" i="45"/>
  <c r="H145" i="97"/>
  <c r="I145" i="97"/>
  <c r="E66" i="98"/>
  <c r="F66" i="98" s="1"/>
  <c r="B66" i="98"/>
  <c r="I68" i="81"/>
  <c r="B67" i="92"/>
  <c r="F67" i="92"/>
  <c r="H67" i="92" s="1"/>
  <c r="E153" i="44"/>
  <c r="F153" i="44" s="1"/>
  <c r="I152" i="42"/>
  <c r="H152" i="42"/>
  <c r="I68" i="84"/>
  <c r="B67" i="95"/>
  <c r="F67" i="95"/>
  <c r="G67" i="95" s="1"/>
  <c r="H152" i="44"/>
  <c r="I152" i="44"/>
  <c r="F72" i="57"/>
  <c r="G72" i="57" s="1"/>
  <c r="G73" i="57" s="1"/>
  <c r="B72" i="57"/>
  <c r="B71" i="77"/>
  <c r="H71" i="77"/>
  <c r="G71" i="77"/>
  <c r="B153" i="42"/>
  <c r="F153" i="42"/>
  <c r="B69" i="81"/>
  <c r="G69" i="81"/>
  <c r="H69" i="81"/>
  <c r="B72" i="63"/>
  <c r="F72" i="63"/>
  <c r="H72" i="63" s="1"/>
  <c r="H73" i="63" s="1"/>
  <c r="B70" i="76"/>
  <c r="H70" i="76"/>
  <c r="G70" i="76"/>
  <c r="H73" i="66"/>
  <c r="B68" i="91"/>
  <c r="I67" i="80"/>
  <c r="D71" i="67"/>
  <c r="E71" i="67" s="1"/>
  <c r="D72" i="61"/>
  <c r="E72" i="61" s="1"/>
  <c r="E73" i="61" s="1"/>
  <c r="I67" i="75"/>
  <c r="F72" i="64"/>
  <c r="H70" i="67"/>
  <c r="B68" i="80"/>
  <c r="I154" i="31"/>
  <c r="H154" i="31"/>
  <c r="H155" i="31" s="1"/>
  <c r="I65" i="87"/>
  <c r="E68" i="91"/>
  <c r="F68" i="91" s="1"/>
  <c r="D69" i="91" s="1"/>
  <c r="H71" i="61"/>
  <c r="I71" i="61" s="1"/>
  <c r="E68" i="80"/>
  <c r="F68" i="80" s="1"/>
  <c r="H70" i="65"/>
  <c r="I70" i="65" s="1"/>
  <c r="D71" i="65"/>
  <c r="E71" i="65" s="1"/>
  <c r="J153" i="31"/>
  <c r="J151" i="74"/>
  <c r="J151" i="39"/>
  <c r="J153" i="24"/>
  <c r="J149" i="53"/>
  <c r="J146" i="79"/>
  <c r="G150" i="60"/>
  <c r="D151" i="60"/>
  <c r="J148" i="61"/>
  <c r="J151" i="73"/>
  <c r="J147" i="65"/>
  <c r="J153" i="71"/>
  <c r="J150" i="45"/>
  <c r="D148" i="79"/>
  <c r="E148" i="79" s="1"/>
  <c r="G147" i="79"/>
  <c r="D153" i="55"/>
  <c r="E153" i="55" s="1"/>
  <c r="G152" i="55"/>
  <c r="D151" i="72"/>
  <c r="E151" i="72" s="1"/>
  <c r="G150" i="72"/>
  <c r="D147" i="81"/>
  <c r="E147" i="81" s="1"/>
  <c r="G146" i="81"/>
  <c r="G145" i="89"/>
  <c r="D146" i="89"/>
  <c r="E146" i="89" s="1"/>
  <c r="D151" i="54"/>
  <c r="G150" i="54"/>
  <c r="D152" i="45"/>
  <c r="E152" i="45" s="1"/>
  <c r="G151" i="45"/>
  <c r="J153" i="32"/>
  <c r="G151" i="62"/>
  <c r="D152" i="62"/>
  <c r="E152" i="62" s="1"/>
  <c r="G152" i="41"/>
  <c r="D153" i="41"/>
  <c r="E153" i="41" s="1"/>
  <c r="B66" i="89"/>
  <c r="B72" i="46"/>
  <c r="F72" i="46"/>
  <c r="H72" i="46" s="1"/>
  <c r="I65" i="25"/>
  <c r="G153" i="18"/>
  <c r="D154" i="18"/>
  <c r="G148" i="82"/>
  <c r="D149" i="82"/>
  <c r="E149" i="82" s="1"/>
  <c r="J152" i="21"/>
  <c r="E66" i="89"/>
  <c r="F66" i="89" s="1"/>
  <c r="J149" i="46"/>
  <c r="H149" i="63"/>
  <c r="I149" i="63"/>
  <c r="F71" i="54"/>
  <c r="H71" i="54" s="1"/>
  <c r="B71" i="54"/>
  <c r="D150" i="61"/>
  <c r="E150" i="61" s="1"/>
  <c r="G149" i="61"/>
  <c r="J146" i="77"/>
  <c r="J152" i="18"/>
  <c r="D66" i="25"/>
  <c r="D150" i="64"/>
  <c r="E150" i="64" s="1"/>
  <c r="G149" i="64"/>
  <c r="B65" i="96"/>
  <c r="F65" i="96"/>
  <c r="H65" i="96" s="1"/>
  <c r="F70" i="33"/>
  <c r="H70" i="33" s="1"/>
  <c r="G152" i="74"/>
  <c r="D153" i="74"/>
  <c r="B154" i="34"/>
  <c r="J149" i="72"/>
  <c r="J149" i="56"/>
  <c r="J151" i="41"/>
  <c r="D154" i="22"/>
  <c r="G153" i="22"/>
  <c r="B71" i="60"/>
  <c r="F71" i="60"/>
  <c r="H71" i="60" s="1"/>
  <c r="G145" i="98"/>
  <c r="D146" i="98"/>
  <c r="E146" i="98" s="1"/>
  <c r="B65" i="100"/>
  <c r="J148" i="59"/>
  <c r="G146" i="100"/>
  <c r="D147" i="100"/>
  <c r="E147" i="100" s="1"/>
  <c r="I153" i="19"/>
  <c r="H153" i="19"/>
  <c r="G148" i="85"/>
  <c r="D149" i="85"/>
  <c r="G145" i="86"/>
  <c r="D146" i="86"/>
  <c r="E146" i="86" s="1"/>
  <c r="J149" i="57"/>
  <c r="G148" i="65"/>
  <c r="D149" i="65"/>
  <c r="E149" i="65" s="1"/>
  <c r="D146" i="90"/>
  <c r="E146" i="90" s="1"/>
  <c r="G145" i="90"/>
  <c r="B70" i="62"/>
  <c r="F70" i="62"/>
  <c r="D150" i="75"/>
  <c r="E150" i="75" s="1"/>
  <c r="G149" i="75"/>
  <c r="B66" i="90"/>
  <c r="F66" i="90"/>
  <c r="F150" i="63"/>
  <c r="B150" i="63"/>
  <c r="J152" i="3"/>
  <c r="J147" i="68"/>
  <c r="E65" i="100"/>
  <c r="F65" i="100" s="1"/>
  <c r="G145" i="96"/>
  <c r="D146" i="96"/>
  <c r="E146" i="96" s="1"/>
  <c r="F67" i="88"/>
  <c r="G67" i="88" s="1"/>
  <c r="B67" i="88"/>
  <c r="J149" i="58"/>
  <c r="I150" i="67"/>
  <c r="H150" i="67"/>
  <c r="I68" i="13"/>
  <c r="D154" i="21"/>
  <c r="E154" i="21" s="1"/>
  <c r="E155" i="21" s="1"/>
  <c r="G153" i="21"/>
  <c r="H148" i="66"/>
  <c r="I148" i="66"/>
  <c r="H154" i="71"/>
  <c r="H155" i="71" s="1"/>
  <c r="I154" i="71"/>
  <c r="D148" i="77"/>
  <c r="E148" i="77" s="1"/>
  <c r="G147" i="77"/>
  <c r="D146" i="84"/>
  <c r="E146" i="84" s="1"/>
  <c r="G145" i="84"/>
  <c r="G68" i="86"/>
  <c r="I68" i="86" s="1"/>
  <c r="I148" i="78"/>
  <c r="H148" i="78"/>
  <c r="F154" i="32"/>
  <c r="G154" i="32" s="1"/>
  <c r="G145" i="92"/>
  <c r="D146" i="92"/>
  <c r="F154" i="19"/>
  <c r="G154" i="19" s="1"/>
  <c r="B154" i="19"/>
  <c r="B69" i="13"/>
  <c r="D153" i="39"/>
  <c r="E153" i="39" s="1"/>
  <c r="G152" i="39"/>
  <c r="D151" i="46"/>
  <c r="E151" i="46" s="1"/>
  <c r="G150" i="46"/>
  <c r="G146" i="80"/>
  <c r="D147" i="80"/>
  <c r="E147" i="80" s="1"/>
  <c r="G150" i="53"/>
  <c r="D151" i="53"/>
  <c r="E151" i="53" s="1"/>
  <c r="B148" i="13"/>
  <c r="F148" i="13"/>
  <c r="B149" i="66"/>
  <c r="F149" i="66"/>
  <c r="D148" i="76"/>
  <c r="E148" i="76" s="1"/>
  <c r="G147" i="76"/>
  <c r="D151" i="57"/>
  <c r="E151" i="57" s="1"/>
  <c r="G150" i="57"/>
  <c r="J149" i="54"/>
  <c r="G148" i="68"/>
  <c r="D149" i="68"/>
  <c r="E149" i="68" s="1"/>
  <c r="J152" i="22"/>
  <c r="E154" i="34"/>
  <c r="E155" i="34" s="1"/>
  <c r="G153" i="3"/>
  <c r="D154" i="3"/>
  <c r="E154" i="3" s="1"/>
  <c r="E155" i="3" s="1"/>
  <c r="B68" i="78"/>
  <c r="F68" i="78"/>
  <c r="G68" i="78" s="1"/>
  <c r="B151" i="67"/>
  <c r="F151" i="67"/>
  <c r="E69" i="13"/>
  <c r="F69" i="13" s="1"/>
  <c r="F66" i="87"/>
  <c r="G66" i="87" s="1"/>
  <c r="B66" i="87"/>
  <c r="B68" i="75"/>
  <c r="F68" i="75"/>
  <c r="D153" i="73"/>
  <c r="G152" i="73"/>
  <c r="D146" i="88"/>
  <c r="E146" i="88" s="1"/>
  <c r="G145" i="88"/>
  <c r="G145" i="91"/>
  <c r="D146" i="91"/>
  <c r="E146" i="91" s="1"/>
  <c r="D151" i="56"/>
  <c r="E151" i="56" s="1"/>
  <c r="G150" i="56"/>
  <c r="I147" i="13"/>
  <c r="H147" i="13"/>
  <c r="G146" i="83"/>
  <c r="D147" i="83"/>
  <c r="E147" i="83" s="1"/>
  <c r="D151" i="58"/>
  <c r="E151" i="58" s="1"/>
  <c r="G150" i="58"/>
  <c r="D147" i="99"/>
  <c r="G146" i="99"/>
  <c r="H154" i="24"/>
  <c r="H155" i="24" s="1"/>
  <c r="I154" i="24"/>
  <c r="I153" i="34"/>
  <c r="H153" i="34"/>
  <c r="G149" i="59"/>
  <c r="D150" i="59"/>
  <c r="D69" i="86"/>
  <c r="E69" i="86" s="1"/>
  <c r="B149" i="78"/>
  <c r="F149" i="78"/>
  <c r="E147" i="26" l="1"/>
  <c r="F147" i="26" s="1"/>
  <c r="B147" i="26"/>
  <c r="H146" i="26"/>
  <c r="I146" i="26"/>
  <c r="B70" i="33"/>
  <c r="G72" i="63"/>
  <c r="G73" i="63" s="1"/>
  <c r="H72" i="59"/>
  <c r="B67" i="101"/>
  <c r="E67" i="101"/>
  <c r="F67" i="101" s="1"/>
  <c r="D68" i="101" s="1"/>
  <c r="I68" i="79"/>
  <c r="G146" i="101"/>
  <c r="D147" i="101"/>
  <c r="I72" i="66"/>
  <c r="I73" i="66" s="1"/>
  <c r="H72" i="68"/>
  <c r="G71" i="60"/>
  <c r="H72" i="57"/>
  <c r="I72" i="57" s="1"/>
  <c r="I73" i="57" s="1"/>
  <c r="I71" i="46"/>
  <c r="J154" i="31"/>
  <c r="J149" i="63"/>
  <c r="E69" i="85"/>
  <c r="F69" i="85" s="1"/>
  <c r="G69" i="85" s="1"/>
  <c r="B69" i="85"/>
  <c r="I68" i="85"/>
  <c r="E146" i="87"/>
  <c r="F146" i="87" s="1"/>
  <c r="E70" i="82"/>
  <c r="F70" i="82" s="1"/>
  <c r="D71" i="82" s="1"/>
  <c r="E71" i="82" s="1"/>
  <c r="F71" i="82" s="1"/>
  <c r="D72" i="82" s="1"/>
  <c r="E72" i="82" s="1"/>
  <c r="E73" i="82" s="1"/>
  <c r="B70" i="82"/>
  <c r="J148" i="66"/>
  <c r="J153" i="34"/>
  <c r="I155" i="31"/>
  <c r="G69" i="84"/>
  <c r="I69" i="84" s="1"/>
  <c r="G69" i="33"/>
  <c r="I68" i="82"/>
  <c r="H69" i="33"/>
  <c r="I69" i="33" s="1"/>
  <c r="J147" i="25"/>
  <c r="E147" i="95"/>
  <c r="F147" i="95" s="1"/>
  <c r="H145" i="87"/>
  <c r="I145" i="87"/>
  <c r="D149" i="25"/>
  <c r="G148" i="25"/>
  <c r="H72" i="55"/>
  <c r="I72" i="55" s="1"/>
  <c r="I73" i="55" s="1"/>
  <c r="F72" i="58"/>
  <c r="H72" i="58" s="1"/>
  <c r="J146" i="33"/>
  <c r="I146" i="95"/>
  <c r="H146" i="95"/>
  <c r="G146" i="97"/>
  <c r="D147" i="97"/>
  <c r="D72" i="76"/>
  <c r="I71" i="60"/>
  <c r="I70" i="76"/>
  <c r="G153" i="42"/>
  <c r="D154" i="42"/>
  <c r="E154" i="42" s="1"/>
  <c r="E155" i="42" s="1"/>
  <c r="J152" i="44"/>
  <c r="J151" i="43"/>
  <c r="E73" i="26"/>
  <c r="F72" i="26"/>
  <c r="B69" i="82"/>
  <c r="G69" i="82"/>
  <c r="H69" i="82"/>
  <c r="I69" i="81"/>
  <c r="D68" i="95"/>
  <c r="J152" i="42"/>
  <c r="D68" i="92"/>
  <c r="H73" i="45"/>
  <c r="I72" i="45"/>
  <c r="I73" i="45" s="1"/>
  <c r="I67" i="83"/>
  <c r="E66" i="97"/>
  <c r="F66" i="97" s="1"/>
  <c r="H66" i="97" s="1"/>
  <c r="B66" i="97"/>
  <c r="D154" i="44"/>
  <c r="G153" i="44"/>
  <c r="D67" i="98"/>
  <c r="G66" i="98"/>
  <c r="H66" i="98"/>
  <c r="D153" i="43"/>
  <c r="G152" i="43"/>
  <c r="H65" i="99"/>
  <c r="D66" i="99"/>
  <c r="G65" i="99"/>
  <c r="I72" i="68"/>
  <c r="I73" i="68" s="1"/>
  <c r="H73" i="68"/>
  <c r="B71" i="76"/>
  <c r="H71" i="76"/>
  <c r="G71" i="76"/>
  <c r="D70" i="79"/>
  <c r="E70" i="79" s="1"/>
  <c r="F70" i="79" s="1"/>
  <c r="D71" i="79" s="1"/>
  <c r="B70" i="81"/>
  <c r="F70" i="81"/>
  <c r="I72" i="63"/>
  <c r="I73" i="63" s="1"/>
  <c r="I71" i="77"/>
  <c r="H67" i="95"/>
  <c r="I67" i="95" s="1"/>
  <c r="G67" i="92"/>
  <c r="I67" i="92" s="1"/>
  <c r="B68" i="83"/>
  <c r="E68" i="83"/>
  <c r="F68" i="83" s="1"/>
  <c r="D70" i="84"/>
  <c r="E70" i="84" s="1"/>
  <c r="F70" i="84" s="1"/>
  <c r="D148" i="33"/>
  <c r="G147" i="33"/>
  <c r="B69" i="79"/>
  <c r="H69" i="79"/>
  <c r="G69" i="79"/>
  <c r="I65" i="97"/>
  <c r="B72" i="77"/>
  <c r="F72" i="77"/>
  <c r="G72" i="77" s="1"/>
  <c r="G73" i="77" s="1"/>
  <c r="D69" i="80"/>
  <c r="H68" i="80"/>
  <c r="G68" i="80"/>
  <c r="E69" i="91"/>
  <c r="F69" i="91" s="1"/>
  <c r="H69" i="91" s="1"/>
  <c r="B69" i="91"/>
  <c r="G71" i="54"/>
  <c r="I71" i="54" s="1"/>
  <c r="B72" i="61"/>
  <c r="F72" i="61"/>
  <c r="H72" i="61" s="1"/>
  <c r="G68" i="91"/>
  <c r="B71" i="65"/>
  <c r="F71" i="65"/>
  <c r="G71" i="65" s="1"/>
  <c r="I72" i="59"/>
  <c r="I73" i="59" s="1"/>
  <c r="H73" i="59"/>
  <c r="I70" i="67"/>
  <c r="F71" i="67"/>
  <c r="G71" i="67" s="1"/>
  <c r="B71" i="67"/>
  <c r="H68" i="91"/>
  <c r="I68" i="91" s="1"/>
  <c r="H68" i="78"/>
  <c r="I68" i="78" s="1"/>
  <c r="J155" i="31"/>
  <c r="H72" i="64"/>
  <c r="G72" i="64"/>
  <c r="G73" i="64" s="1"/>
  <c r="E151" i="60"/>
  <c r="F151" i="60" s="1"/>
  <c r="B151" i="60"/>
  <c r="H150" i="60"/>
  <c r="I150" i="60"/>
  <c r="D70" i="13"/>
  <c r="E70" i="13" s="1"/>
  <c r="H69" i="13"/>
  <c r="G69" i="13"/>
  <c r="D66" i="100"/>
  <c r="E66" i="100" s="1"/>
  <c r="H65" i="100"/>
  <c r="G65" i="100"/>
  <c r="D67" i="89"/>
  <c r="E67" i="89" s="1"/>
  <c r="G66" i="89"/>
  <c r="H66" i="89"/>
  <c r="H73" i="46"/>
  <c r="H146" i="83"/>
  <c r="I146" i="83"/>
  <c r="I154" i="19"/>
  <c r="H154" i="19"/>
  <c r="H155" i="19" s="1"/>
  <c r="B153" i="74"/>
  <c r="F146" i="91"/>
  <c r="B146" i="91"/>
  <c r="B147" i="80"/>
  <c r="F147" i="80"/>
  <c r="I152" i="39"/>
  <c r="H152" i="39"/>
  <c r="B146" i="92"/>
  <c r="I153" i="21"/>
  <c r="H153" i="21"/>
  <c r="D71" i="62"/>
  <c r="E71" i="62" s="1"/>
  <c r="B146" i="86"/>
  <c r="F146" i="86"/>
  <c r="I146" i="100"/>
  <c r="H146" i="100"/>
  <c r="B146" i="98"/>
  <c r="F146" i="98"/>
  <c r="B154" i="22"/>
  <c r="I152" i="74"/>
  <c r="H152" i="74"/>
  <c r="D66" i="96"/>
  <c r="E66" i="96" s="1"/>
  <c r="F149" i="82"/>
  <c r="B149" i="82"/>
  <c r="H153" i="18"/>
  <c r="I153" i="18"/>
  <c r="B152" i="62"/>
  <c r="F152" i="62"/>
  <c r="B151" i="54"/>
  <c r="F153" i="55"/>
  <c r="B153" i="55"/>
  <c r="B150" i="59"/>
  <c r="D67" i="90"/>
  <c r="B154" i="18"/>
  <c r="H150" i="54"/>
  <c r="I150" i="54"/>
  <c r="I149" i="59"/>
  <c r="H149" i="59"/>
  <c r="D69" i="75"/>
  <c r="E69" i="75" s="1"/>
  <c r="I145" i="91"/>
  <c r="H145" i="91"/>
  <c r="G68" i="75"/>
  <c r="G151" i="67"/>
  <c r="D152" i="67"/>
  <c r="E152" i="67" s="1"/>
  <c r="H150" i="57"/>
  <c r="I150" i="57"/>
  <c r="H146" i="80"/>
  <c r="I146" i="80"/>
  <c r="F153" i="39"/>
  <c r="B153" i="39"/>
  <c r="H145" i="92"/>
  <c r="I145" i="92"/>
  <c r="H147" i="77"/>
  <c r="I147" i="77"/>
  <c r="F154" i="21"/>
  <c r="G154" i="21" s="1"/>
  <c r="B154" i="21"/>
  <c r="H70" i="62"/>
  <c r="I145" i="86"/>
  <c r="H145" i="86"/>
  <c r="I145" i="98"/>
  <c r="H145" i="98"/>
  <c r="D72" i="54"/>
  <c r="E72" i="54" s="1"/>
  <c r="E73" i="54" s="1"/>
  <c r="I148" i="82"/>
  <c r="H148" i="82"/>
  <c r="H151" i="62"/>
  <c r="I151" i="62"/>
  <c r="I150" i="72"/>
  <c r="H150" i="72"/>
  <c r="B153" i="73"/>
  <c r="F154" i="3"/>
  <c r="G154" i="3" s="1"/>
  <c r="B154" i="3"/>
  <c r="F151" i="57"/>
  <c r="B151" i="57"/>
  <c r="D149" i="13"/>
  <c r="E149" i="13" s="1"/>
  <c r="G148" i="13"/>
  <c r="E146" i="92"/>
  <c r="F146" i="92" s="1"/>
  <c r="F148" i="77"/>
  <c r="B148" i="77"/>
  <c r="D68" i="88"/>
  <c r="E68" i="88" s="1"/>
  <c r="I149" i="75"/>
  <c r="H149" i="75"/>
  <c r="B149" i="85"/>
  <c r="D72" i="60"/>
  <c r="E72" i="60" s="1"/>
  <c r="E73" i="60" s="1"/>
  <c r="G70" i="33"/>
  <c r="I70" i="33" s="1"/>
  <c r="H149" i="61"/>
  <c r="I149" i="61"/>
  <c r="F146" i="89"/>
  <c r="B146" i="89"/>
  <c r="F151" i="72"/>
  <c r="B151" i="72"/>
  <c r="F147" i="100"/>
  <c r="B147" i="100"/>
  <c r="H153" i="22"/>
  <c r="I153" i="22"/>
  <c r="D150" i="78"/>
  <c r="E150" i="78" s="1"/>
  <c r="G149" i="78"/>
  <c r="J154" i="24"/>
  <c r="J155" i="24" s="1"/>
  <c r="I155" i="24"/>
  <c r="H150" i="58"/>
  <c r="I150" i="58"/>
  <c r="H145" i="88"/>
  <c r="I145" i="88"/>
  <c r="H68" i="75"/>
  <c r="H153" i="3"/>
  <c r="I153" i="3"/>
  <c r="B149" i="68"/>
  <c r="F149" i="68"/>
  <c r="H154" i="32"/>
  <c r="H155" i="32" s="1"/>
  <c r="I154" i="32"/>
  <c r="J154" i="71"/>
  <c r="J155" i="71" s="1"/>
  <c r="I155" i="71"/>
  <c r="H67" i="88"/>
  <c r="I67" i="88" s="1"/>
  <c r="F150" i="75"/>
  <c r="B150" i="75"/>
  <c r="G70" i="62"/>
  <c r="E149" i="85"/>
  <c r="F149" i="85" s="1"/>
  <c r="H149" i="64"/>
  <c r="I149" i="64"/>
  <c r="J149" i="64" s="1"/>
  <c r="B150" i="61"/>
  <c r="F150" i="61"/>
  <c r="H145" i="89"/>
  <c r="I145" i="89"/>
  <c r="F146" i="88"/>
  <c r="B146" i="88"/>
  <c r="H148" i="68"/>
  <c r="I148" i="68"/>
  <c r="H147" i="76"/>
  <c r="I147" i="76"/>
  <c r="H145" i="84"/>
  <c r="I145" i="84"/>
  <c r="G150" i="63"/>
  <c r="D151" i="63"/>
  <c r="F149" i="65"/>
  <c r="B149" i="65"/>
  <c r="I148" i="85"/>
  <c r="H148" i="85"/>
  <c r="D71" i="33"/>
  <c r="F150" i="64"/>
  <c r="B150" i="64"/>
  <c r="G72" i="46"/>
  <c r="G73" i="46" s="1"/>
  <c r="H151" i="45"/>
  <c r="I151" i="45"/>
  <c r="B147" i="99"/>
  <c r="D67" i="87"/>
  <c r="E67" i="87" s="1"/>
  <c r="B69" i="86"/>
  <c r="F69" i="86"/>
  <c r="G69" i="86" s="1"/>
  <c r="E147" i="99"/>
  <c r="F147" i="99" s="1"/>
  <c r="H150" i="56"/>
  <c r="I150" i="56"/>
  <c r="E153" i="73"/>
  <c r="F153" i="73" s="1"/>
  <c r="H66" i="87"/>
  <c r="I66" i="87" s="1"/>
  <c r="D69" i="78"/>
  <c r="E69" i="78" s="1"/>
  <c r="F148" i="76"/>
  <c r="B148" i="76"/>
  <c r="F151" i="53"/>
  <c r="B151" i="53"/>
  <c r="I150" i="46"/>
  <c r="H150" i="46"/>
  <c r="J148" i="78"/>
  <c r="B146" i="84"/>
  <c r="F146" i="84"/>
  <c r="F146" i="96"/>
  <c r="B146" i="96"/>
  <c r="H66" i="90"/>
  <c r="I145" i="90"/>
  <c r="H145" i="90"/>
  <c r="I148" i="65"/>
  <c r="H148" i="65"/>
  <c r="F154" i="34"/>
  <c r="G154" i="34" s="1"/>
  <c r="B66" i="25"/>
  <c r="F153" i="41"/>
  <c r="B153" i="41"/>
  <c r="B152" i="45"/>
  <c r="F152" i="45"/>
  <c r="I146" i="81"/>
  <c r="H146" i="81"/>
  <c r="H147" i="79"/>
  <c r="I147" i="79"/>
  <c r="B151" i="58"/>
  <c r="F151" i="58"/>
  <c r="E150" i="59"/>
  <c r="F150" i="59" s="1"/>
  <c r="I146" i="99"/>
  <c r="H146" i="99"/>
  <c r="B147" i="83"/>
  <c r="F147" i="83"/>
  <c r="F151" i="56"/>
  <c r="B151" i="56"/>
  <c r="H152" i="73"/>
  <c r="I152" i="73"/>
  <c r="G149" i="66"/>
  <c r="D150" i="66"/>
  <c r="I150" i="53"/>
  <c r="H150" i="53"/>
  <c r="F151" i="46"/>
  <c r="B151" i="46"/>
  <c r="J150" i="67"/>
  <c r="I145" i="96"/>
  <c r="H145" i="96"/>
  <c r="G66" i="90"/>
  <c r="F146" i="90"/>
  <c r="B146" i="90"/>
  <c r="J153" i="19"/>
  <c r="E154" i="22"/>
  <c r="E155" i="22" s="1"/>
  <c r="E153" i="74"/>
  <c r="F153" i="74" s="1"/>
  <c r="G65" i="96"/>
  <c r="I65" i="96" s="1"/>
  <c r="E66" i="25"/>
  <c r="F66" i="25" s="1"/>
  <c r="E154" i="18"/>
  <c r="E155" i="18" s="1"/>
  <c r="H152" i="41"/>
  <c r="I152" i="41"/>
  <c r="E151" i="54"/>
  <c r="F151" i="54" s="1"/>
  <c r="B147" i="81"/>
  <c r="F147" i="81"/>
  <c r="I152" i="55"/>
  <c r="H152" i="55"/>
  <c r="B148" i="79"/>
  <c r="F148" i="79"/>
  <c r="D148" i="26" l="1"/>
  <c r="G147" i="26"/>
  <c r="J146" i="26"/>
  <c r="I65" i="99"/>
  <c r="E68" i="101"/>
  <c r="B68" i="101"/>
  <c r="F68" i="101"/>
  <c r="D69" i="101" s="1"/>
  <c r="H67" i="101"/>
  <c r="G67" i="101"/>
  <c r="B147" i="101"/>
  <c r="E147" i="101"/>
  <c r="F147" i="101" s="1"/>
  <c r="H73" i="57"/>
  <c r="H146" i="101"/>
  <c r="I146" i="101"/>
  <c r="H69" i="85"/>
  <c r="I69" i="85" s="1"/>
  <c r="G71" i="82"/>
  <c r="I69" i="82"/>
  <c r="H73" i="55"/>
  <c r="J150" i="60"/>
  <c r="D70" i="85"/>
  <c r="E70" i="85" s="1"/>
  <c r="F70" i="85" s="1"/>
  <c r="G146" i="87"/>
  <c r="D147" i="87"/>
  <c r="H69" i="86"/>
  <c r="I69" i="86" s="1"/>
  <c r="H71" i="82"/>
  <c r="G70" i="82"/>
  <c r="B71" i="82"/>
  <c r="H70" i="82"/>
  <c r="H72" i="77"/>
  <c r="H73" i="77" s="1"/>
  <c r="J147" i="76"/>
  <c r="G72" i="61"/>
  <c r="G73" i="61" s="1"/>
  <c r="J149" i="59"/>
  <c r="E71" i="79"/>
  <c r="F71" i="79" s="1"/>
  <c r="B71" i="79"/>
  <c r="I69" i="79"/>
  <c r="G72" i="58"/>
  <c r="G73" i="58" s="1"/>
  <c r="H148" i="25"/>
  <c r="I148" i="25"/>
  <c r="D148" i="95"/>
  <c r="G147" i="95"/>
  <c r="I69" i="13"/>
  <c r="E149" i="25"/>
  <c r="F149" i="25" s="1"/>
  <c r="B149" i="25"/>
  <c r="D71" i="84"/>
  <c r="E71" i="84" s="1"/>
  <c r="F71" i="84" s="1"/>
  <c r="H70" i="81"/>
  <c r="D71" i="81"/>
  <c r="B68" i="92"/>
  <c r="B68" i="95"/>
  <c r="B72" i="76"/>
  <c r="H70" i="84"/>
  <c r="G70" i="84"/>
  <c r="B70" i="84"/>
  <c r="H73" i="58"/>
  <c r="I71" i="76"/>
  <c r="I152" i="43"/>
  <c r="H152" i="43"/>
  <c r="E67" i="98"/>
  <c r="F67" i="98" s="1"/>
  <c r="B67" i="98"/>
  <c r="G66" i="97"/>
  <c r="I66" i="97" s="1"/>
  <c r="D67" i="97"/>
  <c r="H72" i="26"/>
  <c r="G72" i="26"/>
  <c r="G73" i="26" s="1"/>
  <c r="I72" i="46"/>
  <c r="I73" i="46" s="1"/>
  <c r="I147" i="33"/>
  <c r="H147" i="33"/>
  <c r="H68" i="83"/>
  <c r="D69" i="83"/>
  <c r="G68" i="83"/>
  <c r="E153" i="43"/>
  <c r="F153" i="43" s="1"/>
  <c r="B153" i="43"/>
  <c r="I153" i="44"/>
  <c r="H153" i="44"/>
  <c r="B154" i="42"/>
  <c r="F154" i="42"/>
  <c r="G154" i="42" s="1"/>
  <c r="E147" i="97"/>
  <c r="F147" i="97" s="1"/>
  <c r="B147" i="97"/>
  <c r="I71" i="82"/>
  <c r="E148" i="33"/>
  <c r="F148" i="33" s="1"/>
  <c r="B148" i="33"/>
  <c r="G70" i="81"/>
  <c r="B70" i="79"/>
  <c r="H70" i="79"/>
  <c r="G70" i="79"/>
  <c r="E66" i="99"/>
  <c r="F66" i="99" s="1"/>
  <c r="B66" i="99"/>
  <c r="I66" i="98"/>
  <c r="E154" i="44"/>
  <c r="E155" i="44" s="1"/>
  <c r="B154" i="44"/>
  <c r="E68" i="92"/>
  <c r="F68" i="92" s="1"/>
  <c r="D69" i="92" s="1"/>
  <c r="E68" i="95"/>
  <c r="F68" i="95" s="1"/>
  <c r="D69" i="95" s="1"/>
  <c r="I153" i="42"/>
  <c r="H153" i="42"/>
  <c r="E72" i="76"/>
  <c r="E73" i="76" s="1"/>
  <c r="I146" i="97"/>
  <c r="H146" i="97"/>
  <c r="H66" i="25"/>
  <c r="G66" i="25"/>
  <c r="H71" i="67"/>
  <c r="H73" i="61"/>
  <c r="I68" i="80"/>
  <c r="I72" i="64"/>
  <c r="I73" i="64" s="1"/>
  <c r="H73" i="64"/>
  <c r="D72" i="67"/>
  <c r="F72" i="82"/>
  <c r="G72" i="82" s="1"/>
  <c r="B72" i="82"/>
  <c r="D70" i="91"/>
  <c r="E70" i="91" s="1"/>
  <c r="I66" i="90"/>
  <c r="J151" i="45"/>
  <c r="I68" i="75"/>
  <c r="H71" i="65"/>
  <c r="I71" i="65" s="1"/>
  <c r="D72" i="65"/>
  <c r="G69" i="91"/>
  <c r="I69" i="91" s="1"/>
  <c r="E69" i="80"/>
  <c r="F69" i="80" s="1"/>
  <c r="B69" i="80"/>
  <c r="J149" i="75"/>
  <c r="J150" i="72"/>
  <c r="J148" i="65"/>
  <c r="J149" i="61"/>
  <c r="J151" i="62"/>
  <c r="J152" i="39"/>
  <c r="J150" i="56"/>
  <c r="J150" i="54"/>
  <c r="G151" i="60"/>
  <c r="D152" i="60"/>
  <c r="E152" i="60" s="1"/>
  <c r="J152" i="41"/>
  <c r="J147" i="79"/>
  <c r="J147" i="77"/>
  <c r="J150" i="57"/>
  <c r="D150" i="85"/>
  <c r="E150" i="85" s="1"/>
  <c r="G149" i="85"/>
  <c r="G153" i="74"/>
  <c r="D154" i="74"/>
  <c r="E154" i="74" s="1"/>
  <c r="E155" i="74" s="1"/>
  <c r="D152" i="54"/>
  <c r="G151" i="54"/>
  <c r="G150" i="59"/>
  <c r="D151" i="59"/>
  <c r="E151" i="59" s="1"/>
  <c r="D148" i="99"/>
  <c r="E148" i="99" s="1"/>
  <c r="G147" i="99"/>
  <c r="G146" i="92"/>
  <c r="D147" i="92"/>
  <c r="E147" i="92" s="1"/>
  <c r="G150" i="75"/>
  <c r="D151" i="75"/>
  <c r="E151" i="75" s="1"/>
  <c r="D149" i="79"/>
  <c r="E149" i="79" s="1"/>
  <c r="G148" i="79"/>
  <c r="J152" i="73"/>
  <c r="G150" i="61"/>
  <c r="D151" i="61"/>
  <c r="E151" i="61" s="1"/>
  <c r="D148" i="100"/>
  <c r="E148" i="100" s="1"/>
  <c r="G147" i="100"/>
  <c r="B149" i="13"/>
  <c r="F149" i="13"/>
  <c r="D154" i="55"/>
  <c r="E154" i="55" s="1"/>
  <c r="E155" i="55" s="1"/>
  <c r="G153" i="55"/>
  <c r="D150" i="82"/>
  <c r="E150" i="82" s="1"/>
  <c r="G149" i="82"/>
  <c r="J153" i="21"/>
  <c r="I65" i="100"/>
  <c r="H154" i="34"/>
  <c r="H155" i="34" s="1"/>
  <c r="I154" i="34"/>
  <c r="G146" i="90"/>
  <c r="D147" i="90"/>
  <c r="E147" i="90" s="1"/>
  <c r="G151" i="46"/>
  <c r="D152" i="46"/>
  <c r="G151" i="58"/>
  <c r="D152" i="58"/>
  <c r="E152" i="58" s="1"/>
  <c r="B69" i="78"/>
  <c r="F69" i="78"/>
  <c r="G69" i="78" s="1"/>
  <c r="D70" i="86"/>
  <c r="E70" i="86" s="1"/>
  <c r="G149" i="65"/>
  <c r="D150" i="65"/>
  <c r="E150" i="65" s="1"/>
  <c r="J153" i="3"/>
  <c r="F68" i="88"/>
  <c r="G68" i="88" s="1"/>
  <c r="B68" i="88"/>
  <c r="B69" i="75"/>
  <c r="F69" i="75"/>
  <c r="G69" i="75" s="1"/>
  <c r="F154" i="18"/>
  <c r="G154" i="18" s="1"/>
  <c r="B66" i="96"/>
  <c r="F66" i="96"/>
  <c r="H66" i="96" s="1"/>
  <c r="G148" i="76"/>
  <c r="D149" i="76"/>
  <c r="E149" i="76" s="1"/>
  <c r="G146" i="88"/>
  <c r="D147" i="88"/>
  <c r="E147" i="88" s="1"/>
  <c r="I148" i="13"/>
  <c r="H148" i="13"/>
  <c r="H149" i="78"/>
  <c r="I149" i="78"/>
  <c r="G151" i="57"/>
  <c r="D152" i="57"/>
  <c r="E152" i="57" s="1"/>
  <c r="B152" i="67"/>
  <c r="F152" i="67"/>
  <c r="F66" i="100"/>
  <c r="B66" i="100"/>
  <c r="D153" i="45"/>
  <c r="E153" i="45" s="1"/>
  <c r="G152" i="45"/>
  <c r="J152" i="55"/>
  <c r="J150" i="53"/>
  <c r="G151" i="56"/>
  <c r="D152" i="56"/>
  <c r="E152" i="56" s="1"/>
  <c r="J150" i="46"/>
  <c r="F67" i="87"/>
  <c r="H67" i="87" s="1"/>
  <c r="B67" i="87"/>
  <c r="G150" i="64"/>
  <c r="D151" i="64"/>
  <c r="E151" i="64" s="1"/>
  <c r="J148" i="68"/>
  <c r="J154" i="32"/>
  <c r="J155" i="32" s="1"/>
  <c r="I155" i="32"/>
  <c r="F72" i="60"/>
  <c r="H72" i="60" s="1"/>
  <c r="B72" i="60"/>
  <c r="D149" i="77"/>
  <c r="G148" i="77"/>
  <c r="I151" i="67"/>
  <c r="H151" i="67"/>
  <c r="B67" i="90"/>
  <c r="D153" i="62"/>
  <c r="E153" i="62" s="1"/>
  <c r="G152" i="62"/>
  <c r="D147" i="86"/>
  <c r="E147" i="86" s="1"/>
  <c r="G146" i="86"/>
  <c r="J154" i="19"/>
  <c r="J155" i="19" s="1"/>
  <c r="I155" i="19"/>
  <c r="I66" i="89"/>
  <c r="G149" i="68"/>
  <c r="D150" i="68"/>
  <c r="G146" i="98"/>
  <c r="D147" i="98"/>
  <c r="E147" i="98" s="1"/>
  <c r="B71" i="33"/>
  <c r="B151" i="63"/>
  <c r="F150" i="78"/>
  <c r="B150" i="78"/>
  <c r="G151" i="72"/>
  <c r="D152" i="72"/>
  <c r="E152" i="72" s="1"/>
  <c r="I154" i="3"/>
  <c r="H154" i="3"/>
  <c r="H155" i="3" s="1"/>
  <c r="I70" i="62"/>
  <c r="D154" i="39"/>
  <c r="E154" i="39" s="1"/>
  <c r="E155" i="39" s="1"/>
  <c r="G153" i="39"/>
  <c r="E67" i="90"/>
  <c r="F67" i="90" s="1"/>
  <c r="J152" i="74"/>
  <c r="D147" i="84"/>
  <c r="E147" i="84" s="1"/>
  <c r="G146" i="84"/>
  <c r="D148" i="80"/>
  <c r="E148" i="80" s="1"/>
  <c r="G147" i="80"/>
  <c r="G147" i="81"/>
  <c r="D148" i="81"/>
  <c r="E148" i="81" s="1"/>
  <c r="B150" i="66"/>
  <c r="D148" i="83"/>
  <c r="E148" i="83" s="1"/>
  <c r="G147" i="83"/>
  <c r="E150" i="66"/>
  <c r="F150" i="66" s="1"/>
  <c r="D154" i="41"/>
  <c r="E154" i="41" s="1"/>
  <c r="E155" i="41" s="1"/>
  <c r="G153" i="41"/>
  <c r="G151" i="53"/>
  <c r="D152" i="53"/>
  <c r="E152" i="53" s="1"/>
  <c r="E71" i="33"/>
  <c r="F71" i="33" s="1"/>
  <c r="H150" i="63"/>
  <c r="I150" i="63"/>
  <c r="J153" i="22"/>
  <c r="J153" i="18"/>
  <c r="F154" i="22"/>
  <c r="G154" i="22" s="1"/>
  <c r="B67" i="89"/>
  <c r="F67" i="89"/>
  <c r="G67" i="89" s="1"/>
  <c r="D154" i="73"/>
  <c r="E154" i="73" s="1"/>
  <c r="E155" i="73" s="1"/>
  <c r="G153" i="73"/>
  <c r="D147" i="91"/>
  <c r="E147" i="91" s="1"/>
  <c r="G146" i="91"/>
  <c r="H149" i="66"/>
  <c r="I149" i="66"/>
  <c r="D67" i="25"/>
  <c r="E67" i="25" s="1"/>
  <c r="D147" i="96"/>
  <c r="G146" i="96"/>
  <c r="E151" i="63"/>
  <c r="F151" i="63" s="1"/>
  <c r="J150" i="58"/>
  <c r="D147" i="89"/>
  <c r="E147" i="89" s="1"/>
  <c r="G146" i="89"/>
  <c r="B72" i="54"/>
  <c r="F72" i="54"/>
  <c r="G72" i="54" s="1"/>
  <c r="G73" i="54" s="1"/>
  <c r="H154" i="21"/>
  <c r="H155" i="21" s="1"/>
  <c r="I154" i="21"/>
  <c r="F71" i="62"/>
  <c r="H71" i="62" s="1"/>
  <c r="B71" i="62"/>
  <c r="B70" i="13"/>
  <c r="F70" i="13"/>
  <c r="G70" i="13" s="1"/>
  <c r="H147" i="26" l="1"/>
  <c r="I147" i="26"/>
  <c r="J147" i="26" s="1"/>
  <c r="E148" i="26"/>
  <c r="F148" i="26" s="1"/>
  <c r="B148" i="26"/>
  <c r="G68" i="101"/>
  <c r="E69" i="101"/>
  <c r="F69" i="101" s="1"/>
  <c r="B69" i="101"/>
  <c r="I67" i="101"/>
  <c r="H68" i="101"/>
  <c r="I68" i="101" s="1"/>
  <c r="D148" i="101"/>
  <c r="E148" i="101" s="1"/>
  <c r="G147" i="101"/>
  <c r="G73" i="82"/>
  <c r="I70" i="82"/>
  <c r="G71" i="79"/>
  <c r="H71" i="79"/>
  <c r="D72" i="79"/>
  <c r="E72" i="79" s="1"/>
  <c r="E73" i="79" s="1"/>
  <c r="I72" i="77"/>
  <c r="I73" i="77" s="1"/>
  <c r="I72" i="61"/>
  <c r="I73" i="61" s="1"/>
  <c r="I72" i="58"/>
  <c r="I73" i="58" s="1"/>
  <c r="H72" i="54"/>
  <c r="I72" i="54" s="1"/>
  <c r="I73" i="54" s="1"/>
  <c r="J149" i="78"/>
  <c r="J148" i="25"/>
  <c r="H70" i="85"/>
  <c r="D71" i="85"/>
  <c r="B70" i="85"/>
  <c r="G70" i="85"/>
  <c r="E147" i="87"/>
  <c r="F147" i="87" s="1"/>
  <c r="B147" i="87"/>
  <c r="H146" i="87"/>
  <c r="I146" i="87"/>
  <c r="I70" i="81"/>
  <c r="H69" i="78"/>
  <c r="I69" i="78" s="1"/>
  <c r="J151" i="67"/>
  <c r="F154" i="44"/>
  <c r="G154" i="44" s="1"/>
  <c r="H154" i="44" s="1"/>
  <c r="H155" i="44" s="1"/>
  <c r="E148" i="95"/>
  <c r="F148" i="95" s="1"/>
  <c r="B148" i="95"/>
  <c r="I68" i="83"/>
  <c r="D150" i="25"/>
  <c r="G149" i="25"/>
  <c r="I147" i="95"/>
  <c r="H147" i="95"/>
  <c r="G147" i="97"/>
  <c r="D148" i="97"/>
  <c r="B148" i="97" s="1"/>
  <c r="E148" i="97"/>
  <c r="F148" i="97" s="1"/>
  <c r="G148" i="97" s="1"/>
  <c r="D72" i="84"/>
  <c r="J153" i="42"/>
  <c r="H68" i="92"/>
  <c r="G72" i="60"/>
  <c r="G73" i="60" s="1"/>
  <c r="E69" i="95"/>
  <c r="F69" i="95" s="1"/>
  <c r="H69" i="95" s="1"/>
  <c r="B69" i="95"/>
  <c r="H154" i="42"/>
  <c r="H155" i="42" s="1"/>
  <c r="I154" i="42"/>
  <c r="J153" i="44"/>
  <c r="J147" i="33"/>
  <c r="H73" i="26"/>
  <c r="I72" i="26"/>
  <c r="I73" i="26" s="1"/>
  <c r="G67" i="98"/>
  <c r="D68" i="98"/>
  <c r="H67" i="98"/>
  <c r="I70" i="84"/>
  <c r="G68" i="95"/>
  <c r="G68" i="92"/>
  <c r="E69" i="92"/>
  <c r="F69" i="92" s="1"/>
  <c r="G69" i="92" s="1"/>
  <c r="B69" i="92"/>
  <c r="D149" i="33"/>
  <c r="B149" i="33" s="1"/>
  <c r="G148" i="33"/>
  <c r="G153" i="43"/>
  <c r="D154" i="43"/>
  <c r="E154" i="43" s="1"/>
  <c r="E155" i="43" s="1"/>
  <c r="B69" i="83"/>
  <c r="E69" i="83"/>
  <c r="F69" i="83" s="1"/>
  <c r="E67" i="97"/>
  <c r="F67" i="97" s="1"/>
  <c r="B67" i="97"/>
  <c r="H68" i="95"/>
  <c r="B71" i="84"/>
  <c r="H71" i="84"/>
  <c r="G71" i="84"/>
  <c r="G66" i="99"/>
  <c r="H66" i="99"/>
  <c r="D67" i="99"/>
  <c r="I70" i="79"/>
  <c r="J152" i="43"/>
  <c r="F72" i="76"/>
  <c r="E71" i="81"/>
  <c r="F71" i="81" s="1"/>
  <c r="D72" i="81" s="1"/>
  <c r="B71" i="81"/>
  <c r="D70" i="80"/>
  <c r="G69" i="80"/>
  <c r="H69" i="80"/>
  <c r="E72" i="65"/>
  <c r="E73" i="65" s="1"/>
  <c r="B72" i="65"/>
  <c r="G67" i="87"/>
  <c r="I67" i="87" s="1"/>
  <c r="F70" i="91"/>
  <c r="H70" i="91" s="1"/>
  <c r="B70" i="91"/>
  <c r="H72" i="82"/>
  <c r="I71" i="67"/>
  <c r="B72" i="67"/>
  <c r="H67" i="89"/>
  <c r="I67" i="89" s="1"/>
  <c r="E72" i="67"/>
  <c r="E73" i="67" s="1"/>
  <c r="I66" i="25"/>
  <c r="F152" i="60"/>
  <c r="B152" i="60"/>
  <c r="H151" i="60"/>
  <c r="I151" i="60"/>
  <c r="D72" i="33"/>
  <c r="E72" i="33" s="1"/>
  <c r="E73" i="33" s="1"/>
  <c r="H71" i="33"/>
  <c r="G71" i="33"/>
  <c r="D152" i="63"/>
  <c r="E152" i="63" s="1"/>
  <c r="G151" i="63"/>
  <c r="D151" i="66"/>
  <c r="G150" i="66"/>
  <c r="D68" i="90"/>
  <c r="G67" i="90"/>
  <c r="H67" i="90"/>
  <c r="B149" i="77"/>
  <c r="D67" i="100"/>
  <c r="E67" i="100" s="1"/>
  <c r="H146" i="88"/>
  <c r="I146" i="88"/>
  <c r="B152" i="46"/>
  <c r="I146" i="92"/>
  <c r="H146" i="92"/>
  <c r="H151" i="54"/>
  <c r="I151" i="54"/>
  <c r="H146" i="89"/>
  <c r="I146" i="89"/>
  <c r="B67" i="25"/>
  <c r="F67" i="25"/>
  <c r="H67" i="25" s="1"/>
  <c r="I146" i="91"/>
  <c r="H146" i="91"/>
  <c r="I147" i="83"/>
  <c r="H147" i="83"/>
  <c r="H147" i="80"/>
  <c r="I147" i="80"/>
  <c r="I149" i="68"/>
  <c r="H149" i="68"/>
  <c r="H146" i="86"/>
  <c r="I146" i="86"/>
  <c r="I72" i="60"/>
  <c r="I73" i="60" s="1"/>
  <c r="H73" i="60"/>
  <c r="G66" i="100"/>
  <c r="D70" i="75"/>
  <c r="H151" i="46"/>
  <c r="I151" i="46"/>
  <c r="I148" i="79"/>
  <c r="H148" i="79"/>
  <c r="B152" i="54"/>
  <c r="B147" i="89"/>
  <c r="F147" i="89"/>
  <c r="B147" i="91"/>
  <c r="F147" i="91"/>
  <c r="F152" i="53"/>
  <c r="B152" i="53"/>
  <c r="F148" i="83"/>
  <c r="B148" i="83"/>
  <c r="B148" i="80"/>
  <c r="F148" i="80"/>
  <c r="F152" i="72"/>
  <c r="B152" i="72"/>
  <c r="F147" i="86"/>
  <c r="B147" i="86"/>
  <c r="D68" i="87"/>
  <c r="H152" i="45"/>
  <c r="I152" i="45"/>
  <c r="B149" i="76"/>
  <c r="F149" i="76"/>
  <c r="H69" i="75"/>
  <c r="I69" i="75" s="1"/>
  <c r="B150" i="65"/>
  <c r="F150" i="65"/>
  <c r="H149" i="82"/>
  <c r="I149" i="82"/>
  <c r="H147" i="100"/>
  <c r="I147" i="100"/>
  <c r="B149" i="79"/>
  <c r="F149" i="79"/>
  <c r="H147" i="99"/>
  <c r="I147" i="99"/>
  <c r="B150" i="68"/>
  <c r="D153" i="67"/>
  <c r="E153" i="67" s="1"/>
  <c r="G152" i="67"/>
  <c r="D71" i="13"/>
  <c r="I151" i="53"/>
  <c r="H151" i="53"/>
  <c r="H151" i="72"/>
  <c r="I151" i="72"/>
  <c r="F153" i="45"/>
  <c r="B153" i="45"/>
  <c r="F152" i="57"/>
  <c r="B152" i="57"/>
  <c r="H148" i="76"/>
  <c r="I148" i="76"/>
  <c r="G66" i="96"/>
  <c r="I66" i="96" s="1"/>
  <c r="H149" i="65"/>
  <c r="I149" i="65"/>
  <c r="F147" i="90"/>
  <c r="B147" i="90"/>
  <c r="B150" i="82"/>
  <c r="F150" i="82"/>
  <c r="B148" i="100"/>
  <c r="F148" i="100"/>
  <c r="B148" i="99"/>
  <c r="F148" i="99"/>
  <c r="F154" i="74"/>
  <c r="G154" i="74" s="1"/>
  <c r="B154" i="74"/>
  <c r="B147" i="96"/>
  <c r="J154" i="3"/>
  <c r="J155" i="3" s="1"/>
  <c r="I155" i="3"/>
  <c r="J154" i="21"/>
  <c r="J155" i="21" s="1"/>
  <c r="I155" i="21"/>
  <c r="I154" i="22"/>
  <c r="H154" i="22"/>
  <c r="H155" i="22" s="1"/>
  <c r="H70" i="13"/>
  <c r="I70" i="13" s="1"/>
  <c r="H153" i="73"/>
  <c r="I153" i="73"/>
  <c r="I146" i="84"/>
  <c r="H146" i="84"/>
  <c r="I153" i="39"/>
  <c r="H153" i="39"/>
  <c r="H152" i="62"/>
  <c r="I152" i="62"/>
  <c r="H151" i="57"/>
  <c r="I151" i="57"/>
  <c r="H68" i="88"/>
  <c r="I68" i="88" s="1"/>
  <c r="I146" i="90"/>
  <c r="H146" i="90"/>
  <c r="H153" i="55"/>
  <c r="I153" i="55"/>
  <c r="F151" i="75"/>
  <c r="B151" i="75"/>
  <c r="H153" i="74"/>
  <c r="I153" i="74"/>
  <c r="I153" i="41"/>
  <c r="H153" i="41"/>
  <c r="B147" i="98"/>
  <c r="F147" i="98"/>
  <c r="B153" i="62"/>
  <c r="F153" i="62"/>
  <c r="F151" i="64"/>
  <c r="B151" i="64"/>
  <c r="F152" i="56"/>
  <c r="B152" i="56"/>
  <c r="D67" i="96"/>
  <c r="E67" i="96" s="1"/>
  <c r="F70" i="86"/>
  <c r="B70" i="86"/>
  <c r="B152" i="58"/>
  <c r="F152" i="58"/>
  <c r="J154" i="34"/>
  <c r="J155" i="34" s="1"/>
  <c r="I155" i="34"/>
  <c r="B151" i="61"/>
  <c r="F151" i="61"/>
  <c r="H150" i="75"/>
  <c r="I150" i="75"/>
  <c r="B151" i="59"/>
  <c r="F151" i="59"/>
  <c r="B154" i="73"/>
  <c r="F154" i="73"/>
  <c r="G154" i="73" s="1"/>
  <c r="F147" i="84"/>
  <c r="B147" i="84"/>
  <c r="E147" i="96"/>
  <c r="F147" i="96" s="1"/>
  <c r="J149" i="66"/>
  <c r="D68" i="89"/>
  <c r="E68" i="89" s="1"/>
  <c r="J150" i="63"/>
  <c r="F154" i="41"/>
  <c r="G154" i="41" s="1"/>
  <c r="B154" i="41"/>
  <c r="B148" i="81"/>
  <c r="F148" i="81"/>
  <c r="H146" i="98"/>
  <c r="I146" i="98"/>
  <c r="E149" i="77"/>
  <c r="F149" i="77" s="1"/>
  <c r="H150" i="64"/>
  <c r="I150" i="64"/>
  <c r="H151" i="56"/>
  <c r="I151" i="56"/>
  <c r="H66" i="100"/>
  <c r="D70" i="78"/>
  <c r="E70" i="78" s="1"/>
  <c r="I151" i="58"/>
  <c r="H151" i="58"/>
  <c r="F154" i="55"/>
  <c r="G154" i="55" s="1"/>
  <c r="B154" i="55"/>
  <c r="H150" i="61"/>
  <c r="I150" i="61"/>
  <c r="B147" i="92"/>
  <c r="F147" i="92"/>
  <c r="I150" i="59"/>
  <c r="H150" i="59"/>
  <c r="H149" i="85"/>
  <c r="I149" i="85"/>
  <c r="D72" i="62"/>
  <c r="E72" i="62" s="1"/>
  <c r="E73" i="62" s="1"/>
  <c r="B154" i="39"/>
  <c r="F154" i="39"/>
  <c r="G154" i="39" s="1"/>
  <c r="G150" i="78"/>
  <c r="D151" i="78"/>
  <c r="E151" i="78" s="1"/>
  <c r="G71" i="62"/>
  <c r="I71" i="62" s="1"/>
  <c r="I146" i="96"/>
  <c r="H146" i="96"/>
  <c r="I147" i="81"/>
  <c r="H147" i="81"/>
  <c r="E150" i="68"/>
  <c r="F150" i="68" s="1"/>
  <c r="H148" i="77"/>
  <c r="I148" i="77"/>
  <c r="F147" i="88"/>
  <c r="B147" i="88"/>
  <c r="I154" i="18"/>
  <c r="H154" i="18"/>
  <c r="H155" i="18" s="1"/>
  <c r="D69" i="88"/>
  <c r="E69" i="88" s="1"/>
  <c r="E152" i="46"/>
  <c r="F152" i="46" s="1"/>
  <c r="G149" i="13"/>
  <c r="D150" i="13"/>
  <c r="E150" i="13" s="1"/>
  <c r="E152" i="54"/>
  <c r="F152" i="54" s="1"/>
  <c r="B150" i="85"/>
  <c r="F150" i="85"/>
  <c r="H73" i="54" l="1"/>
  <c r="F72" i="79"/>
  <c r="H72" i="79" s="1"/>
  <c r="I71" i="79"/>
  <c r="D149" i="26"/>
  <c r="G148" i="26"/>
  <c r="D70" i="101"/>
  <c r="E70" i="101" s="1"/>
  <c r="H69" i="101"/>
  <c r="G69" i="101"/>
  <c r="I147" i="101"/>
  <c r="H147" i="101"/>
  <c r="F148" i="101"/>
  <c r="B148" i="101"/>
  <c r="D149" i="97"/>
  <c r="E149" i="97" s="1"/>
  <c r="I70" i="85"/>
  <c r="B72" i="79"/>
  <c r="J150" i="61"/>
  <c r="J148" i="79"/>
  <c r="I67" i="90"/>
  <c r="E71" i="85"/>
  <c r="F71" i="85" s="1"/>
  <c r="G71" i="85" s="1"/>
  <c r="B71" i="85"/>
  <c r="I154" i="44"/>
  <c r="I155" i="44" s="1"/>
  <c r="I68" i="95"/>
  <c r="G69" i="95"/>
  <c r="I69" i="95" s="1"/>
  <c r="G147" i="87"/>
  <c r="D148" i="87"/>
  <c r="J148" i="76"/>
  <c r="J149" i="68"/>
  <c r="J151" i="57"/>
  <c r="J153" i="39"/>
  <c r="G148" i="95"/>
  <c r="D149" i="95"/>
  <c r="B149" i="95" s="1"/>
  <c r="J154" i="42"/>
  <c r="J155" i="42" s="1"/>
  <c r="J151" i="56"/>
  <c r="I149" i="25"/>
  <c r="H149" i="25"/>
  <c r="E150" i="25"/>
  <c r="F150" i="25" s="1"/>
  <c r="B150" i="25"/>
  <c r="D68" i="97"/>
  <c r="G67" i="97"/>
  <c r="H67" i="97"/>
  <c r="F72" i="65"/>
  <c r="I69" i="80"/>
  <c r="G71" i="81"/>
  <c r="H148" i="33"/>
  <c r="I148" i="33"/>
  <c r="B72" i="84"/>
  <c r="B154" i="43"/>
  <c r="F154" i="43"/>
  <c r="G154" i="43" s="1"/>
  <c r="D70" i="92"/>
  <c r="E70" i="92" s="1"/>
  <c r="I155" i="42"/>
  <c r="E72" i="81"/>
  <c r="E73" i="81" s="1"/>
  <c r="B72" i="81"/>
  <c r="E67" i="99"/>
  <c r="F67" i="99" s="1"/>
  <c r="B67" i="99"/>
  <c r="I71" i="84"/>
  <c r="G69" i="83"/>
  <c r="D70" i="83"/>
  <c r="E70" i="83" s="1"/>
  <c r="F70" i="83" s="1"/>
  <c r="H69" i="83"/>
  <c r="I153" i="43"/>
  <c r="H153" i="43"/>
  <c r="I67" i="98"/>
  <c r="I68" i="92"/>
  <c r="H71" i="81"/>
  <c r="I71" i="81" s="1"/>
  <c r="G72" i="76"/>
  <c r="G73" i="76" s="1"/>
  <c r="H72" i="76"/>
  <c r="I66" i="99"/>
  <c r="E149" i="33"/>
  <c r="F149" i="33" s="1"/>
  <c r="H69" i="92"/>
  <c r="I69" i="92" s="1"/>
  <c r="E68" i="98"/>
  <c r="F68" i="98" s="1"/>
  <c r="B68" i="98"/>
  <c r="D70" i="95"/>
  <c r="E70" i="95" s="1"/>
  <c r="J154" i="44"/>
  <c r="J155" i="44" s="1"/>
  <c r="E72" i="84"/>
  <c r="E73" i="84" s="1"/>
  <c r="H147" i="97"/>
  <c r="I147" i="97"/>
  <c r="H73" i="79"/>
  <c r="I66" i="100"/>
  <c r="G72" i="79"/>
  <c r="G73" i="79" s="1"/>
  <c r="G70" i="91"/>
  <c r="I70" i="91" s="1"/>
  <c r="D71" i="91"/>
  <c r="E71" i="91" s="1"/>
  <c r="F72" i="67"/>
  <c r="I72" i="82"/>
  <c r="I73" i="82" s="1"/>
  <c r="H73" i="82"/>
  <c r="E70" i="80"/>
  <c r="F70" i="80" s="1"/>
  <c r="B70" i="80"/>
  <c r="J152" i="62"/>
  <c r="J151" i="72"/>
  <c r="J153" i="41"/>
  <c r="J151" i="54"/>
  <c r="G152" i="60"/>
  <c r="D153" i="60"/>
  <c r="J149" i="65"/>
  <c r="J151" i="46"/>
  <c r="J151" i="60"/>
  <c r="G149" i="77"/>
  <c r="D150" i="77"/>
  <c r="E150" i="77" s="1"/>
  <c r="G152" i="46"/>
  <c r="D153" i="46"/>
  <c r="E153" i="46" s="1"/>
  <c r="D153" i="54"/>
  <c r="G152" i="54"/>
  <c r="D148" i="96"/>
  <c r="E148" i="96" s="1"/>
  <c r="G147" i="96"/>
  <c r="G150" i="68"/>
  <c r="D151" i="68"/>
  <c r="E151" i="68" s="1"/>
  <c r="H154" i="39"/>
  <c r="H155" i="39" s="1"/>
  <c r="I154" i="39"/>
  <c r="D153" i="56"/>
  <c r="E153" i="56" s="1"/>
  <c r="G152" i="56"/>
  <c r="B71" i="13"/>
  <c r="D151" i="65"/>
  <c r="E151" i="65" s="1"/>
  <c r="G150" i="65"/>
  <c r="B151" i="66"/>
  <c r="J150" i="59"/>
  <c r="J151" i="58"/>
  <c r="G151" i="61"/>
  <c r="D152" i="61"/>
  <c r="E152" i="61" s="1"/>
  <c r="D71" i="86"/>
  <c r="H152" i="67"/>
  <c r="I152" i="67"/>
  <c r="B68" i="87"/>
  <c r="H149" i="13"/>
  <c r="I149" i="13"/>
  <c r="G147" i="88"/>
  <c r="D148" i="88"/>
  <c r="E148" i="88" s="1"/>
  <c r="G147" i="92"/>
  <c r="D148" i="92"/>
  <c r="D148" i="84"/>
  <c r="G147" i="84"/>
  <c r="H70" i="86"/>
  <c r="D152" i="64"/>
  <c r="E152" i="64" s="1"/>
  <c r="G151" i="64"/>
  <c r="D151" i="82"/>
  <c r="G150" i="82"/>
  <c r="D154" i="45"/>
  <c r="E154" i="45" s="1"/>
  <c r="E155" i="45" s="1"/>
  <c r="G153" i="45"/>
  <c r="G149" i="79"/>
  <c r="D150" i="79"/>
  <c r="E150" i="79" s="1"/>
  <c r="E68" i="87"/>
  <c r="F68" i="87" s="1"/>
  <c r="D149" i="83"/>
  <c r="E149" i="83" s="1"/>
  <c r="G148" i="83"/>
  <c r="I71" i="33"/>
  <c r="B70" i="78"/>
  <c r="F70" i="78"/>
  <c r="H70" i="78" s="1"/>
  <c r="J150" i="64"/>
  <c r="H154" i="41"/>
  <c r="H155" i="41" s="1"/>
  <c r="I154" i="41"/>
  <c r="I154" i="73"/>
  <c r="H154" i="73"/>
  <c r="H155" i="73" s="1"/>
  <c r="B67" i="96"/>
  <c r="F67" i="96"/>
  <c r="H67" i="96" s="1"/>
  <c r="G153" i="62"/>
  <c r="D154" i="62"/>
  <c r="J153" i="74"/>
  <c r="F153" i="67"/>
  <c r="B153" i="67"/>
  <c r="D150" i="76"/>
  <c r="E150" i="76" s="1"/>
  <c r="G149" i="76"/>
  <c r="H148" i="97"/>
  <c r="I148" i="97"/>
  <c r="G148" i="81"/>
  <c r="D149" i="81"/>
  <c r="E149" i="81" s="1"/>
  <c r="G148" i="100"/>
  <c r="D149" i="100"/>
  <c r="E149" i="100" s="1"/>
  <c r="D68" i="25"/>
  <c r="E68" i="25" s="1"/>
  <c r="G150" i="85"/>
  <c r="D151" i="85"/>
  <c r="G147" i="86"/>
  <c r="D148" i="86"/>
  <c r="D153" i="53"/>
  <c r="E153" i="53" s="1"/>
  <c r="G152" i="53"/>
  <c r="B68" i="90"/>
  <c r="F149" i="97"/>
  <c r="B149" i="97"/>
  <c r="B72" i="33"/>
  <c r="F72" i="33"/>
  <c r="H72" i="33" s="1"/>
  <c r="B70" i="75"/>
  <c r="J148" i="77"/>
  <c r="B72" i="62"/>
  <c r="F72" i="62"/>
  <c r="H72" i="62" s="1"/>
  <c r="D152" i="59"/>
  <c r="E152" i="59" s="1"/>
  <c r="G151" i="59"/>
  <c r="G152" i="58"/>
  <c r="D153" i="58"/>
  <c r="E153" i="58" s="1"/>
  <c r="G147" i="98"/>
  <c r="D148" i="98"/>
  <c r="E148" i="98" s="1"/>
  <c r="J154" i="22"/>
  <c r="J155" i="22" s="1"/>
  <c r="I155" i="22"/>
  <c r="I154" i="74"/>
  <c r="H154" i="74"/>
  <c r="H155" i="74" s="1"/>
  <c r="D148" i="90"/>
  <c r="E148" i="90" s="1"/>
  <c r="G147" i="90"/>
  <c r="G147" i="91"/>
  <c r="D148" i="91"/>
  <c r="E148" i="91" s="1"/>
  <c r="E68" i="90"/>
  <c r="F68" i="90" s="1"/>
  <c r="B69" i="88"/>
  <c r="F69" i="88"/>
  <c r="H69" i="88" s="1"/>
  <c r="J154" i="18"/>
  <c r="J155" i="18" s="1"/>
  <c r="I155" i="18"/>
  <c r="F151" i="78"/>
  <c r="B151" i="78"/>
  <c r="B68" i="89"/>
  <c r="F68" i="89"/>
  <c r="D152" i="75"/>
  <c r="E152" i="75" s="1"/>
  <c r="G151" i="75"/>
  <c r="G148" i="99"/>
  <c r="D149" i="99"/>
  <c r="E149" i="99" s="1"/>
  <c r="J151" i="53"/>
  <c r="G152" i="72"/>
  <c r="D153" i="72"/>
  <c r="E153" i="72" s="1"/>
  <c r="B67" i="100"/>
  <c r="F67" i="100"/>
  <c r="I150" i="66"/>
  <c r="J150" i="66" s="1"/>
  <c r="H150" i="66"/>
  <c r="H151" i="63"/>
  <c r="I151" i="63"/>
  <c r="B150" i="13"/>
  <c r="F150" i="13"/>
  <c r="H150" i="78"/>
  <c r="I150" i="78"/>
  <c r="H154" i="55"/>
  <c r="H155" i="55" s="1"/>
  <c r="I154" i="55"/>
  <c r="J150" i="75"/>
  <c r="G70" i="86"/>
  <c r="J153" i="55"/>
  <c r="J153" i="73"/>
  <c r="G152" i="57"/>
  <c r="D153" i="57"/>
  <c r="E153" i="57" s="1"/>
  <c r="E71" i="13"/>
  <c r="F71" i="13" s="1"/>
  <c r="J152" i="45"/>
  <c r="G148" i="80"/>
  <c r="D149" i="80"/>
  <c r="G147" i="89"/>
  <c r="D148" i="89"/>
  <c r="E148" i="89" s="1"/>
  <c r="E70" i="75"/>
  <c r="F70" i="75" s="1"/>
  <c r="G67" i="25"/>
  <c r="I67" i="25" s="1"/>
  <c r="E151" i="66"/>
  <c r="F151" i="66" s="1"/>
  <c r="F152" i="63"/>
  <c r="B152" i="63"/>
  <c r="G72" i="33" l="1"/>
  <c r="G73" i="33" s="1"/>
  <c r="H148" i="26"/>
  <c r="I148" i="26"/>
  <c r="J148" i="26" s="1"/>
  <c r="E149" i="26"/>
  <c r="F149" i="26"/>
  <c r="B149" i="26"/>
  <c r="I69" i="101"/>
  <c r="F70" i="101"/>
  <c r="D71" i="101" s="1"/>
  <c r="B70" i="101"/>
  <c r="D149" i="101"/>
  <c r="E149" i="101" s="1"/>
  <c r="G148" i="101"/>
  <c r="E149" i="95"/>
  <c r="F149" i="95" s="1"/>
  <c r="G149" i="95" s="1"/>
  <c r="H71" i="85"/>
  <c r="I71" i="85" s="1"/>
  <c r="D72" i="85"/>
  <c r="E72" i="85" s="1"/>
  <c r="E73" i="85" s="1"/>
  <c r="E148" i="87"/>
  <c r="F148" i="87" s="1"/>
  <c r="B148" i="87"/>
  <c r="I147" i="87"/>
  <c r="H147" i="87"/>
  <c r="J150" i="78"/>
  <c r="D151" i="25"/>
  <c r="B151" i="25" s="1"/>
  <c r="G150" i="25"/>
  <c r="D150" i="95"/>
  <c r="I69" i="83"/>
  <c r="F72" i="81"/>
  <c r="J149" i="25"/>
  <c r="I67" i="97"/>
  <c r="I148" i="95"/>
  <c r="H148" i="95"/>
  <c r="D71" i="83"/>
  <c r="E71" i="83" s="1"/>
  <c r="F71" i="83" s="1"/>
  <c r="G70" i="78"/>
  <c r="I70" i="78" s="1"/>
  <c r="G68" i="98"/>
  <c r="H68" i="98"/>
  <c r="D69" i="98"/>
  <c r="E69" i="98" s="1"/>
  <c r="G149" i="33"/>
  <c r="D150" i="33"/>
  <c r="H67" i="99"/>
  <c r="D68" i="99"/>
  <c r="G67" i="99"/>
  <c r="B70" i="83"/>
  <c r="G70" i="83"/>
  <c r="H70" i="83"/>
  <c r="B70" i="92"/>
  <c r="F70" i="92"/>
  <c r="H70" i="92" s="1"/>
  <c r="I72" i="76"/>
  <c r="I73" i="76" s="1"/>
  <c r="H73" i="76"/>
  <c r="J153" i="43"/>
  <c r="H154" i="43"/>
  <c r="H155" i="43" s="1"/>
  <c r="I154" i="43"/>
  <c r="I155" i="43" s="1"/>
  <c r="F72" i="84"/>
  <c r="E68" i="97"/>
  <c r="F68" i="97" s="1"/>
  <c r="B68" i="97"/>
  <c r="B70" i="95"/>
  <c r="F70" i="95"/>
  <c r="G70" i="95" s="1"/>
  <c r="J148" i="33"/>
  <c r="G72" i="65"/>
  <c r="G73" i="65" s="1"/>
  <c r="H72" i="65"/>
  <c r="G68" i="90"/>
  <c r="H68" i="90"/>
  <c r="D71" i="80"/>
  <c r="H70" i="80"/>
  <c r="G70" i="80"/>
  <c r="H72" i="67"/>
  <c r="G72" i="67"/>
  <c r="G73" i="67" s="1"/>
  <c r="B71" i="91"/>
  <c r="F71" i="91"/>
  <c r="H71" i="91" s="1"/>
  <c r="I72" i="79"/>
  <c r="I73" i="79" s="1"/>
  <c r="H152" i="60"/>
  <c r="I152" i="60"/>
  <c r="J152" i="67"/>
  <c r="E153" i="60"/>
  <c r="F153" i="60" s="1"/>
  <c r="B153" i="60"/>
  <c r="D71" i="75"/>
  <c r="E71" i="75" s="1"/>
  <c r="H70" i="75"/>
  <c r="G70" i="75"/>
  <c r="I72" i="33"/>
  <c r="I73" i="33" s="1"/>
  <c r="H73" i="33"/>
  <c r="H73" i="62"/>
  <c r="D69" i="87"/>
  <c r="E69" i="87" s="1"/>
  <c r="H68" i="87"/>
  <c r="G68" i="87"/>
  <c r="G151" i="66"/>
  <c r="D152" i="66"/>
  <c r="E152" i="66" s="1"/>
  <c r="D72" i="13"/>
  <c r="H71" i="13"/>
  <c r="G71" i="13"/>
  <c r="G150" i="13"/>
  <c r="D151" i="13"/>
  <c r="I150" i="82"/>
  <c r="H150" i="82"/>
  <c r="F152" i="75"/>
  <c r="B152" i="75"/>
  <c r="J154" i="74"/>
  <c r="J155" i="74" s="1"/>
  <c r="I155" i="74"/>
  <c r="F153" i="58"/>
  <c r="B153" i="58"/>
  <c r="G72" i="62"/>
  <c r="G73" i="62" s="1"/>
  <c r="I147" i="86"/>
  <c r="H147" i="86"/>
  <c r="B154" i="62"/>
  <c r="J154" i="73"/>
  <c r="J155" i="73" s="1"/>
  <c r="I155" i="73"/>
  <c r="B151" i="82"/>
  <c r="B148" i="84"/>
  <c r="F148" i="88"/>
  <c r="B148" i="88"/>
  <c r="F151" i="68"/>
  <c r="B151" i="68"/>
  <c r="B149" i="80"/>
  <c r="D68" i="100"/>
  <c r="E68" i="100" s="1"/>
  <c r="B153" i="54"/>
  <c r="H67" i="100"/>
  <c r="D69" i="89"/>
  <c r="E69" i="89" s="1"/>
  <c r="I152" i="58"/>
  <c r="H152" i="58"/>
  <c r="D69" i="90"/>
  <c r="E69" i="90" s="1"/>
  <c r="B149" i="100"/>
  <c r="F149" i="100"/>
  <c r="I149" i="76"/>
  <c r="H149" i="76"/>
  <c r="H153" i="62"/>
  <c r="I153" i="62"/>
  <c r="J154" i="41"/>
  <c r="J155" i="41" s="1"/>
  <c r="I155" i="41"/>
  <c r="F150" i="79"/>
  <c r="B150" i="79"/>
  <c r="B148" i="92"/>
  <c r="I147" i="88"/>
  <c r="H147" i="88"/>
  <c r="H150" i="68"/>
  <c r="I150" i="68"/>
  <c r="B153" i="46"/>
  <c r="F153" i="46"/>
  <c r="I147" i="84"/>
  <c r="H147" i="84"/>
  <c r="I148" i="80"/>
  <c r="H148" i="80"/>
  <c r="J154" i="55"/>
  <c r="J155" i="55" s="1"/>
  <c r="I155" i="55"/>
  <c r="G67" i="100"/>
  <c r="D70" i="88"/>
  <c r="E70" i="88" s="1"/>
  <c r="I148" i="100"/>
  <c r="H148" i="100"/>
  <c r="B150" i="76"/>
  <c r="F150" i="76"/>
  <c r="E154" i="62"/>
  <c r="E155" i="62" s="1"/>
  <c r="H149" i="79"/>
  <c r="I149" i="79"/>
  <c r="E148" i="92"/>
  <c r="F148" i="92" s="1"/>
  <c r="B71" i="86"/>
  <c r="I152" i="46"/>
  <c r="H152" i="46"/>
  <c r="G68" i="89"/>
  <c r="J151" i="63"/>
  <c r="H68" i="89"/>
  <c r="G69" i="88"/>
  <c r="I69" i="88" s="1"/>
  <c r="H151" i="59"/>
  <c r="I151" i="59"/>
  <c r="B151" i="85"/>
  <c r="H151" i="64"/>
  <c r="I151" i="64"/>
  <c r="J151" i="64" s="1"/>
  <c r="I147" i="92"/>
  <c r="H147" i="92"/>
  <c r="E71" i="86"/>
  <c r="F71" i="86" s="1"/>
  <c r="H71" i="86" s="1"/>
  <c r="I152" i="56"/>
  <c r="H152" i="56"/>
  <c r="I147" i="96"/>
  <c r="H147" i="96"/>
  <c r="B153" i="57"/>
  <c r="F153" i="57"/>
  <c r="F152" i="59"/>
  <c r="B152" i="59"/>
  <c r="I152" i="53"/>
  <c r="H152" i="53"/>
  <c r="I150" i="85"/>
  <c r="H150" i="85"/>
  <c r="F149" i="81"/>
  <c r="B149" i="81"/>
  <c r="G153" i="67"/>
  <c r="D154" i="67"/>
  <c r="D68" i="96"/>
  <c r="E68" i="96" s="1"/>
  <c r="I153" i="45"/>
  <c r="H153" i="45"/>
  <c r="F152" i="64"/>
  <c r="B152" i="64"/>
  <c r="H150" i="65"/>
  <c r="I150" i="65"/>
  <c r="B153" i="56"/>
  <c r="F153" i="56"/>
  <c r="F148" i="96"/>
  <c r="B148" i="96"/>
  <c r="F150" i="77"/>
  <c r="B150" i="77"/>
  <c r="F148" i="89"/>
  <c r="B148" i="89"/>
  <c r="F149" i="99"/>
  <c r="B149" i="99"/>
  <c r="F148" i="98"/>
  <c r="B148" i="98"/>
  <c r="H147" i="89"/>
  <c r="I147" i="89"/>
  <c r="H152" i="57"/>
  <c r="I152" i="57"/>
  <c r="I152" i="72"/>
  <c r="H152" i="72"/>
  <c r="I148" i="99"/>
  <c r="H148" i="99"/>
  <c r="F148" i="91"/>
  <c r="B148" i="91"/>
  <c r="H147" i="90"/>
  <c r="I147" i="90"/>
  <c r="I147" i="98"/>
  <c r="H147" i="98"/>
  <c r="F153" i="53"/>
  <c r="B153" i="53"/>
  <c r="E151" i="85"/>
  <c r="F151" i="85" s="1"/>
  <c r="H148" i="81"/>
  <c r="I148" i="81"/>
  <c r="G67" i="96"/>
  <c r="I67" i="96" s="1"/>
  <c r="D71" i="78"/>
  <c r="I148" i="83"/>
  <c r="H148" i="83"/>
  <c r="B154" i="45"/>
  <c r="F154" i="45"/>
  <c r="G154" i="45" s="1"/>
  <c r="I70" i="86"/>
  <c r="B152" i="61"/>
  <c r="F152" i="61"/>
  <c r="B151" i="65"/>
  <c r="F151" i="65"/>
  <c r="J154" i="39"/>
  <c r="J155" i="39" s="1"/>
  <c r="I155" i="39"/>
  <c r="E153" i="54"/>
  <c r="F153" i="54" s="1"/>
  <c r="H149" i="77"/>
  <c r="I149" i="77"/>
  <c r="D153" i="63"/>
  <c r="E153" i="63" s="1"/>
  <c r="G152" i="63"/>
  <c r="B148" i="86"/>
  <c r="F153" i="72"/>
  <c r="B153" i="72"/>
  <c r="E149" i="80"/>
  <c r="F149" i="80" s="1"/>
  <c r="H151" i="75"/>
  <c r="I151" i="75"/>
  <c r="G151" i="78"/>
  <c r="D152" i="78"/>
  <c r="E152" i="78" s="1"/>
  <c r="I147" i="91"/>
  <c r="H147" i="91"/>
  <c r="F148" i="90"/>
  <c r="B148" i="90"/>
  <c r="D150" i="97"/>
  <c r="G149" i="97"/>
  <c r="E148" i="86"/>
  <c r="F148" i="86" s="1"/>
  <c r="F68" i="25"/>
  <c r="G68" i="25" s="1"/>
  <c r="B68" i="25"/>
  <c r="B149" i="83"/>
  <c r="F149" i="83"/>
  <c r="E151" i="82"/>
  <c r="F151" i="82" s="1"/>
  <c r="E148" i="84"/>
  <c r="F148" i="84" s="1"/>
  <c r="I151" i="61"/>
  <c r="H151" i="61"/>
  <c r="I152" i="54"/>
  <c r="H152" i="54"/>
  <c r="G149" i="26" l="1"/>
  <c r="D150" i="26"/>
  <c r="E71" i="101"/>
  <c r="F71" i="101" s="1"/>
  <c r="D72" i="101" s="1"/>
  <c r="B71" i="101"/>
  <c r="H70" i="101"/>
  <c r="G70" i="101"/>
  <c r="I148" i="101"/>
  <c r="H148" i="101"/>
  <c r="B149" i="101"/>
  <c r="F149" i="101"/>
  <c r="I68" i="90"/>
  <c r="E151" i="25"/>
  <c r="F151" i="25" s="1"/>
  <c r="J152" i="60"/>
  <c r="B72" i="85"/>
  <c r="F72" i="85"/>
  <c r="H72" i="85" s="1"/>
  <c r="H73" i="85" s="1"/>
  <c r="J151" i="75"/>
  <c r="D149" i="87"/>
  <c r="G148" i="87"/>
  <c r="J149" i="79"/>
  <c r="B150" i="95"/>
  <c r="E150" i="95"/>
  <c r="F150" i="95" s="1"/>
  <c r="G70" i="92"/>
  <c r="I70" i="92" s="1"/>
  <c r="G72" i="81"/>
  <c r="G73" i="81" s="1"/>
  <c r="H72" i="81"/>
  <c r="I70" i="80"/>
  <c r="I67" i="99"/>
  <c r="H150" i="25"/>
  <c r="I150" i="25"/>
  <c r="I70" i="83"/>
  <c r="I149" i="95"/>
  <c r="H149" i="95"/>
  <c r="H68" i="97"/>
  <c r="D69" i="97"/>
  <c r="E69" i="97" s="1"/>
  <c r="G68" i="97"/>
  <c r="D72" i="83"/>
  <c r="E72" i="83" s="1"/>
  <c r="E73" i="83" s="1"/>
  <c r="I149" i="33"/>
  <c r="H149" i="33"/>
  <c r="H70" i="95"/>
  <c r="H72" i="84"/>
  <c r="G72" i="84"/>
  <c r="G73" i="84" s="1"/>
  <c r="E68" i="99"/>
  <c r="F68" i="99" s="1"/>
  <c r="B68" i="99"/>
  <c r="I72" i="65"/>
  <c r="I73" i="65" s="1"/>
  <c r="H73" i="65"/>
  <c r="J154" i="43"/>
  <c r="J155" i="43" s="1"/>
  <c r="D71" i="92"/>
  <c r="B69" i="98"/>
  <c r="F69" i="98"/>
  <c r="G69" i="98" s="1"/>
  <c r="D71" i="95"/>
  <c r="E150" i="33"/>
  <c r="F150" i="33" s="1"/>
  <c r="B150" i="33"/>
  <c r="I68" i="98"/>
  <c r="B71" i="83"/>
  <c r="H71" i="83"/>
  <c r="G71" i="83"/>
  <c r="I68" i="87"/>
  <c r="E71" i="80"/>
  <c r="F71" i="80" s="1"/>
  <c r="B71" i="80"/>
  <c r="H68" i="25"/>
  <c r="I68" i="25" s="1"/>
  <c r="G71" i="91"/>
  <c r="I71" i="91" s="1"/>
  <c r="D72" i="91"/>
  <c r="I72" i="67"/>
  <c r="I73" i="67" s="1"/>
  <c r="H73" i="67"/>
  <c r="J153" i="45"/>
  <c r="I68" i="89"/>
  <c r="J153" i="62"/>
  <c r="G153" i="60"/>
  <c r="D154" i="60"/>
  <c r="J152" i="54"/>
  <c r="J149" i="76"/>
  <c r="J151" i="61"/>
  <c r="J152" i="72"/>
  <c r="J152" i="53"/>
  <c r="J152" i="46"/>
  <c r="G148" i="84"/>
  <c r="D149" i="84"/>
  <c r="E149" i="84" s="1"/>
  <c r="D152" i="85"/>
  <c r="G151" i="85"/>
  <c r="G151" i="82"/>
  <c r="D152" i="82"/>
  <c r="E152" i="82" s="1"/>
  <c r="G148" i="92"/>
  <c r="D149" i="92"/>
  <c r="E149" i="92" s="1"/>
  <c r="D150" i="80"/>
  <c r="E150" i="80" s="1"/>
  <c r="G149" i="80"/>
  <c r="D154" i="54"/>
  <c r="E154" i="54" s="1"/>
  <c r="E155" i="54" s="1"/>
  <c r="G153" i="54"/>
  <c r="G153" i="72"/>
  <c r="D154" i="72"/>
  <c r="D154" i="56"/>
  <c r="E154" i="56" s="1"/>
  <c r="E155" i="56" s="1"/>
  <c r="G153" i="56"/>
  <c r="D150" i="81"/>
  <c r="E150" i="81" s="1"/>
  <c r="G149" i="81"/>
  <c r="G71" i="86"/>
  <c r="I71" i="86" s="1"/>
  <c r="J150" i="68"/>
  <c r="D150" i="100"/>
  <c r="E150" i="100" s="1"/>
  <c r="G149" i="100"/>
  <c r="F154" i="62"/>
  <c r="G154" i="62" s="1"/>
  <c r="I72" i="62"/>
  <c r="I73" i="62" s="1"/>
  <c r="I70" i="75"/>
  <c r="H149" i="97"/>
  <c r="I149" i="97"/>
  <c r="D150" i="99"/>
  <c r="E150" i="99" s="1"/>
  <c r="G149" i="99"/>
  <c r="G150" i="76"/>
  <c r="D151" i="76"/>
  <c r="E151" i="76" s="1"/>
  <c r="G148" i="88"/>
  <c r="D149" i="88"/>
  <c r="E149" i="88" s="1"/>
  <c r="B151" i="13"/>
  <c r="B152" i="66"/>
  <c r="F152" i="66"/>
  <c r="G149" i="83"/>
  <c r="D150" i="83"/>
  <c r="E150" i="83" s="1"/>
  <c r="B152" i="78"/>
  <c r="F152" i="78"/>
  <c r="D149" i="86"/>
  <c r="E149" i="86" s="1"/>
  <c r="G148" i="86"/>
  <c r="H154" i="45"/>
  <c r="H155" i="45" s="1"/>
  <c r="I154" i="45"/>
  <c r="J152" i="57"/>
  <c r="J150" i="65"/>
  <c r="I150" i="13"/>
  <c r="H150" i="13"/>
  <c r="I151" i="66"/>
  <c r="H151" i="66"/>
  <c r="B71" i="75"/>
  <c r="F71" i="75"/>
  <c r="G71" i="75" s="1"/>
  <c r="B71" i="78"/>
  <c r="G152" i="64"/>
  <c r="D153" i="64"/>
  <c r="E153" i="64" s="1"/>
  <c r="D72" i="86"/>
  <c r="E72" i="86" s="1"/>
  <c r="E73" i="86" s="1"/>
  <c r="D151" i="79"/>
  <c r="E151" i="79" s="1"/>
  <c r="G150" i="79"/>
  <c r="G151" i="68"/>
  <c r="D152" i="68"/>
  <c r="E152" i="68" s="1"/>
  <c r="B150" i="97"/>
  <c r="E150" i="97"/>
  <c r="F150" i="97" s="1"/>
  <c r="H151" i="78"/>
  <c r="I151" i="78"/>
  <c r="I152" i="63"/>
  <c r="H152" i="63"/>
  <c r="G151" i="65"/>
  <c r="D152" i="65"/>
  <c r="E152" i="65" s="1"/>
  <c r="G148" i="89"/>
  <c r="D149" i="89"/>
  <c r="E149" i="89" s="1"/>
  <c r="B68" i="96"/>
  <c r="F68" i="96"/>
  <c r="H68" i="96" s="1"/>
  <c r="F69" i="90"/>
  <c r="G69" i="90" s="1"/>
  <c r="B69" i="90"/>
  <c r="F68" i="100"/>
  <c r="G68" i="100" s="1"/>
  <c r="B68" i="100"/>
  <c r="E151" i="13"/>
  <c r="F151" i="13" s="1"/>
  <c r="B154" i="67"/>
  <c r="F69" i="89"/>
  <c r="G69" i="89" s="1"/>
  <c r="B69" i="89"/>
  <c r="D153" i="75"/>
  <c r="E153" i="75" s="1"/>
  <c r="G152" i="75"/>
  <c r="D149" i="98"/>
  <c r="E149" i="98" s="1"/>
  <c r="G148" i="98"/>
  <c r="G153" i="57"/>
  <c r="D154" i="57"/>
  <c r="E154" i="57" s="1"/>
  <c r="E155" i="57" s="1"/>
  <c r="B153" i="63"/>
  <c r="F153" i="63"/>
  <c r="D153" i="61"/>
  <c r="G152" i="61"/>
  <c r="D154" i="53"/>
  <c r="E154" i="53" s="1"/>
  <c r="E155" i="53" s="1"/>
  <c r="G153" i="53"/>
  <c r="G148" i="91"/>
  <c r="D149" i="91"/>
  <c r="E149" i="91" s="1"/>
  <c r="D151" i="77"/>
  <c r="E151" i="77" s="1"/>
  <c r="G150" i="77"/>
  <c r="H153" i="67"/>
  <c r="I153" i="67"/>
  <c r="J152" i="56"/>
  <c r="J151" i="59"/>
  <c r="B70" i="88"/>
  <c r="F70" i="88"/>
  <c r="H70" i="88" s="1"/>
  <c r="J152" i="58"/>
  <c r="I71" i="13"/>
  <c r="D149" i="96"/>
  <c r="E149" i="96" s="1"/>
  <c r="G148" i="96"/>
  <c r="B72" i="13"/>
  <c r="D69" i="25"/>
  <c r="E69" i="25" s="1"/>
  <c r="G148" i="90"/>
  <c r="D149" i="90"/>
  <c r="E149" i="90" s="1"/>
  <c r="J149" i="77"/>
  <c r="E71" i="78"/>
  <c r="F71" i="78" s="1"/>
  <c r="E154" i="67"/>
  <c r="E155" i="67" s="1"/>
  <c r="G152" i="59"/>
  <c r="D153" i="59"/>
  <c r="E153" i="59" s="1"/>
  <c r="G153" i="46"/>
  <c r="D154" i="46"/>
  <c r="E154" i="46" s="1"/>
  <c r="E155" i="46" s="1"/>
  <c r="I67" i="100"/>
  <c r="D154" i="58"/>
  <c r="E154" i="58" s="1"/>
  <c r="E155" i="58" s="1"/>
  <c r="G153" i="58"/>
  <c r="E72" i="13"/>
  <c r="E73" i="13" s="1"/>
  <c r="F69" i="87"/>
  <c r="B69" i="87"/>
  <c r="E150" i="26" l="1"/>
  <c r="F150" i="26" s="1"/>
  <c r="B150" i="26"/>
  <c r="I149" i="26"/>
  <c r="H149" i="26"/>
  <c r="H71" i="101"/>
  <c r="E72" i="101"/>
  <c r="E73" i="101" s="1"/>
  <c r="B72" i="101"/>
  <c r="I70" i="101"/>
  <c r="G71" i="101"/>
  <c r="D150" i="101"/>
  <c r="G149" i="101"/>
  <c r="G72" i="85"/>
  <c r="G73" i="85" s="1"/>
  <c r="G151" i="25"/>
  <c r="D152" i="25"/>
  <c r="I68" i="97"/>
  <c r="I148" i="87"/>
  <c r="H148" i="87"/>
  <c r="E149" i="87"/>
  <c r="F149" i="87" s="1"/>
  <c r="B149" i="87"/>
  <c r="J153" i="67"/>
  <c r="J152" i="63"/>
  <c r="G70" i="88"/>
  <c r="I70" i="88" s="1"/>
  <c r="G150" i="95"/>
  <c r="D151" i="95"/>
  <c r="J150" i="25"/>
  <c r="I72" i="81"/>
  <c r="I73" i="81" s="1"/>
  <c r="H73" i="81"/>
  <c r="G68" i="99"/>
  <c r="D69" i="99"/>
  <c r="H68" i="99"/>
  <c r="B71" i="95"/>
  <c r="F72" i="13"/>
  <c r="H72" i="13" s="1"/>
  <c r="H73" i="13" s="1"/>
  <c r="E71" i="95"/>
  <c r="F71" i="95" s="1"/>
  <c r="J149" i="33"/>
  <c r="I71" i="83"/>
  <c r="D151" i="33"/>
  <c r="E151" i="33" s="1"/>
  <c r="G150" i="33"/>
  <c r="D70" i="98"/>
  <c r="E70" i="98" s="1"/>
  <c r="F70" i="98" s="1"/>
  <c r="D71" i="98" s="1"/>
  <c r="B71" i="92"/>
  <c r="I72" i="84"/>
  <c r="I73" i="84" s="1"/>
  <c r="H73" i="84"/>
  <c r="F69" i="97"/>
  <c r="H69" i="97" s="1"/>
  <c r="B69" i="97"/>
  <c r="H69" i="90"/>
  <c r="I69" i="90" s="1"/>
  <c r="H71" i="75"/>
  <c r="I71" i="75" s="1"/>
  <c r="H69" i="98"/>
  <c r="I69" i="98" s="1"/>
  <c r="E71" i="92"/>
  <c r="F71" i="92" s="1"/>
  <c r="H71" i="92" s="1"/>
  <c r="I70" i="95"/>
  <c r="B72" i="83"/>
  <c r="F72" i="83"/>
  <c r="D72" i="80"/>
  <c r="E72" i="80" s="1"/>
  <c r="E73" i="80" s="1"/>
  <c r="H71" i="80"/>
  <c r="G71" i="80"/>
  <c r="G68" i="96"/>
  <c r="I68" i="96" s="1"/>
  <c r="E72" i="91"/>
  <c r="E73" i="91" s="1"/>
  <c r="B72" i="91"/>
  <c r="H68" i="100"/>
  <c r="J151" i="78"/>
  <c r="E154" i="60"/>
  <c r="B154" i="60"/>
  <c r="I153" i="60"/>
  <c r="H153" i="60"/>
  <c r="D72" i="78"/>
  <c r="E72" i="78" s="1"/>
  <c r="E73" i="78" s="1"/>
  <c r="G71" i="78"/>
  <c r="H71" i="78"/>
  <c r="D152" i="13"/>
  <c r="E152" i="13" s="1"/>
  <c r="G151" i="13"/>
  <c r="D151" i="97"/>
  <c r="E151" i="97" s="1"/>
  <c r="G150" i="97"/>
  <c r="I151" i="65"/>
  <c r="H151" i="65"/>
  <c r="B152" i="85"/>
  <c r="F149" i="91"/>
  <c r="B149" i="91"/>
  <c r="D154" i="63"/>
  <c r="E154" i="63" s="1"/>
  <c r="E155" i="63" s="1"/>
  <c r="G153" i="63"/>
  <c r="B149" i="98"/>
  <c r="F149" i="98"/>
  <c r="D69" i="100"/>
  <c r="E69" i="100" s="1"/>
  <c r="F152" i="68"/>
  <c r="B152" i="68"/>
  <c r="B153" i="64"/>
  <c r="F153" i="64"/>
  <c r="D72" i="75"/>
  <c r="E72" i="75" s="1"/>
  <c r="E73" i="75" s="1"/>
  <c r="H149" i="100"/>
  <c r="I149" i="100"/>
  <c r="H149" i="81"/>
  <c r="I149" i="81"/>
  <c r="H153" i="72"/>
  <c r="I153" i="72"/>
  <c r="B149" i="92"/>
  <c r="F149" i="92"/>
  <c r="I148" i="91"/>
  <c r="H148" i="91"/>
  <c r="F154" i="67"/>
  <c r="G154" i="67" s="1"/>
  <c r="H151" i="68"/>
  <c r="I151" i="68"/>
  <c r="H152" i="64"/>
  <c r="I152" i="64"/>
  <c r="J154" i="45"/>
  <c r="J155" i="45" s="1"/>
  <c r="I155" i="45"/>
  <c r="B150" i="83"/>
  <c r="F150" i="83"/>
  <c r="B150" i="100"/>
  <c r="F150" i="100"/>
  <c r="B150" i="81"/>
  <c r="F150" i="81"/>
  <c r="H148" i="92"/>
  <c r="I148" i="92"/>
  <c r="F149" i="84"/>
  <c r="B149" i="84"/>
  <c r="D70" i="87"/>
  <c r="B154" i="46"/>
  <c r="F154" i="46"/>
  <c r="G154" i="46" s="1"/>
  <c r="I152" i="75"/>
  <c r="H152" i="75"/>
  <c r="H149" i="83"/>
  <c r="I149" i="83"/>
  <c r="I153" i="54"/>
  <c r="H153" i="54"/>
  <c r="H148" i="84"/>
  <c r="I148" i="84"/>
  <c r="B154" i="72"/>
  <c r="I153" i="46"/>
  <c r="H153" i="46"/>
  <c r="F149" i="90"/>
  <c r="B149" i="90"/>
  <c r="I153" i="53"/>
  <c r="H153" i="53"/>
  <c r="F153" i="75"/>
  <c r="B153" i="75"/>
  <c r="B149" i="89"/>
  <c r="F149" i="89"/>
  <c r="H150" i="79"/>
  <c r="I150" i="79"/>
  <c r="J151" i="66"/>
  <c r="B151" i="76"/>
  <c r="F151" i="76"/>
  <c r="H153" i="56"/>
  <c r="I153" i="56"/>
  <c r="B154" i="54"/>
  <c r="F154" i="54"/>
  <c r="G154" i="54" s="1"/>
  <c r="F152" i="82"/>
  <c r="B152" i="82"/>
  <c r="B153" i="61"/>
  <c r="I148" i="88"/>
  <c r="H148" i="88"/>
  <c r="H69" i="87"/>
  <c r="I148" i="90"/>
  <c r="H148" i="90"/>
  <c r="I148" i="96"/>
  <c r="H148" i="96"/>
  <c r="F154" i="53"/>
  <c r="G154" i="53" s="1"/>
  <c r="B154" i="53"/>
  <c r="B154" i="57"/>
  <c r="F154" i="57"/>
  <c r="G154" i="57" s="1"/>
  <c r="D70" i="90"/>
  <c r="E70" i="90" s="1"/>
  <c r="I148" i="89"/>
  <c r="H148" i="89"/>
  <c r="F151" i="79"/>
  <c r="B151" i="79"/>
  <c r="I148" i="86"/>
  <c r="H148" i="86"/>
  <c r="H150" i="76"/>
  <c r="I150" i="76"/>
  <c r="H154" i="62"/>
  <c r="H155" i="62" s="1"/>
  <c r="I154" i="62"/>
  <c r="B154" i="56"/>
  <c r="F154" i="56"/>
  <c r="G154" i="56" s="1"/>
  <c r="I151" i="82"/>
  <c r="H151" i="82"/>
  <c r="H148" i="98"/>
  <c r="I148" i="98"/>
  <c r="G69" i="87"/>
  <c r="B153" i="59"/>
  <c r="F153" i="59"/>
  <c r="F69" i="25"/>
  <c r="H69" i="25" s="1"/>
  <c r="B69" i="25"/>
  <c r="B149" i="96"/>
  <c r="F149" i="96"/>
  <c r="D71" i="88"/>
  <c r="E71" i="88" s="1"/>
  <c r="H150" i="77"/>
  <c r="I150" i="77"/>
  <c r="E153" i="61"/>
  <c r="F153" i="61" s="1"/>
  <c r="I153" i="57"/>
  <c r="H153" i="57"/>
  <c r="F72" i="86"/>
  <c r="G72" i="86" s="1"/>
  <c r="G73" i="86" s="1"/>
  <c r="B72" i="86"/>
  <c r="B149" i="86"/>
  <c r="F149" i="86"/>
  <c r="G152" i="66"/>
  <c r="D153" i="66"/>
  <c r="I149" i="80"/>
  <c r="H149" i="80"/>
  <c r="H151" i="85"/>
  <c r="I151" i="85"/>
  <c r="B154" i="58"/>
  <c r="F154" i="58"/>
  <c r="G154" i="58" s="1"/>
  <c r="D70" i="89"/>
  <c r="E70" i="89" s="1"/>
  <c r="F150" i="99"/>
  <c r="B150" i="99"/>
  <c r="H153" i="58"/>
  <c r="I153" i="58"/>
  <c r="H152" i="59"/>
  <c r="I152" i="59"/>
  <c r="F151" i="77"/>
  <c r="B151" i="77"/>
  <c r="I152" i="61"/>
  <c r="H152" i="61"/>
  <c r="H69" i="89"/>
  <c r="I69" i="89" s="1"/>
  <c r="I68" i="100"/>
  <c r="D69" i="96"/>
  <c r="E69" i="96" s="1"/>
  <c r="F152" i="65"/>
  <c r="B152" i="65"/>
  <c r="D153" i="78"/>
  <c r="E153" i="78" s="1"/>
  <c r="G152" i="78"/>
  <c r="F149" i="88"/>
  <c r="B149" i="88"/>
  <c r="H149" i="99"/>
  <c r="I149" i="99"/>
  <c r="E154" i="72"/>
  <c r="E155" i="72" s="1"/>
  <c r="F150" i="80"/>
  <c r="B150" i="80"/>
  <c r="E152" i="85"/>
  <c r="F152" i="85" s="1"/>
  <c r="J149" i="26" l="1"/>
  <c r="G150" i="26"/>
  <c r="D151" i="26"/>
  <c r="F72" i="101"/>
  <c r="G72" i="101" s="1"/>
  <c r="G73" i="101" s="1"/>
  <c r="I71" i="101"/>
  <c r="H149" i="101"/>
  <c r="I149" i="101"/>
  <c r="B150" i="101"/>
  <c r="E150" i="101"/>
  <c r="F150" i="101" s="1"/>
  <c r="F72" i="91"/>
  <c r="H72" i="91" s="1"/>
  <c r="I72" i="85"/>
  <c r="I73" i="85" s="1"/>
  <c r="J150" i="77"/>
  <c r="E152" i="25"/>
  <c r="B152" i="25"/>
  <c r="F152" i="25"/>
  <c r="H151" i="25"/>
  <c r="I151" i="25"/>
  <c r="G149" i="87"/>
  <c r="D150" i="87"/>
  <c r="B150" i="87" s="1"/>
  <c r="J150" i="79"/>
  <c r="J152" i="75"/>
  <c r="J152" i="64"/>
  <c r="J153" i="60"/>
  <c r="G72" i="13"/>
  <c r="G73" i="13" s="1"/>
  <c r="E151" i="95"/>
  <c r="F151" i="95" s="1"/>
  <c r="B151" i="95"/>
  <c r="H150" i="95"/>
  <c r="I150" i="95"/>
  <c r="G71" i="95"/>
  <c r="D72" i="95"/>
  <c r="H71" i="95"/>
  <c r="G72" i="83"/>
  <c r="G73" i="83" s="1"/>
  <c r="H72" i="83"/>
  <c r="E71" i="98"/>
  <c r="F71" i="98" s="1"/>
  <c r="B71" i="98"/>
  <c r="B151" i="33"/>
  <c r="F151" i="33"/>
  <c r="B70" i="98"/>
  <c r="G70" i="98"/>
  <c r="H70" i="98"/>
  <c r="E69" i="99"/>
  <c r="F69" i="99" s="1"/>
  <c r="B69" i="99"/>
  <c r="G71" i="92"/>
  <c r="I71" i="92" s="1"/>
  <c r="D72" i="92"/>
  <c r="E72" i="92" s="1"/>
  <c r="E73" i="92" s="1"/>
  <c r="J151" i="65"/>
  <c r="G69" i="97"/>
  <c r="I69" i="97" s="1"/>
  <c r="D70" i="97"/>
  <c r="E70" i="97" s="1"/>
  <c r="I150" i="33"/>
  <c r="H150" i="33"/>
  <c r="I68" i="99"/>
  <c r="H73" i="91"/>
  <c r="J153" i="56"/>
  <c r="G72" i="91"/>
  <c r="G73" i="91" s="1"/>
  <c r="I71" i="80"/>
  <c r="H72" i="86"/>
  <c r="I72" i="86" s="1"/>
  <c r="I73" i="86" s="1"/>
  <c r="J153" i="53"/>
  <c r="I71" i="78"/>
  <c r="F72" i="80"/>
  <c r="G72" i="80" s="1"/>
  <c r="G73" i="80" s="1"/>
  <c r="B72" i="80"/>
  <c r="E155" i="60"/>
  <c r="F154" i="60"/>
  <c r="G154" i="60" s="1"/>
  <c r="J153" i="72"/>
  <c r="G152" i="85"/>
  <c r="D153" i="85"/>
  <c r="E153" i="85" s="1"/>
  <c r="G153" i="61"/>
  <c r="D154" i="61"/>
  <c r="E154" i="61" s="1"/>
  <c r="E155" i="61" s="1"/>
  <c r="B69" i="96"/>
  <c r="F69" i="96"/>
  <c r="H69" i="96" s="1"/>
  <c r="D70" i="25"/>
  <c r="E70" i="25" s="1"/>
  <c r="H154" i="56"/>
  <c r="H155" i="56" s="1"/>
  <c r="I154" i="56"/>
  <c r="I154" i="57"/>
  <c r="H154" i="57"/>
  <c r="H155" i="57" s="1"/>
  <c r="I69" i="87"/>
  <c r="D153" i="82"/>
  <c r="E153" i="82" s="1"/>
  <c r="G152" i="82"/>
  <c r="F154" i="72"/>
  <c r="G154" i="72" s="1"/>
  <c r="D151" i="83"/>
  <c r="E151" i="83" s="1"/>
  <c r="G150" i="83"/>
  <c r="B154" i="63"/>
  <c r="F154" i="63"/>
  <c r="G154" i="63" s="1"/>
  <c r="I151" i="13"/>
  <c r="H151" i="13"/>
  <c r="J152" i="59"/>
  <c r="H154" i="58"/>
  <c r="H155" i="58" s="1"/>
  <c r="I154" i="58"/>
  <c r="B153" i="66"/>
  <c r="G153" i="59"/>
  <c r="D154" i="59"/>
  <c r="E154" i="59" s="1"/>
  <c r="E155" i="59" s="1"/>
  <c r="H154" i="54"/>
  <c r="H155" i="54" s="1"/>
  <c r="I154" i="54"/>
  <c r="D150" i="84"/>
  <c r="E150" i="84" s="1"/>
  <c r="G149" i="84"/>
  <c r="H154" i="67"/>
  <c r="H155" i="67" s="1"/>
  <c r="I154" i="67"/>
  <c r="D150" i="92"/>
  <c r="E150" i="92" s="1"/>
  <c r="G149" i="92"/>
  <c r="D153" i="68"/>
  <c r="E153" i="68" s="1"/>
  <c r="G152" i="68"/>
  <c r="G153" i="75"/>
  <c r="D154" i="75"/>
  <c r="E154" i="75" s="1"/>
  <c r="E155" i="75" s="1"/>
  <c r="G149" i="88"/>
  <c r="D150" i="88"/>
  <c r="E150" i="88" s="1"/>
  <c r="H152" i="66"/>
  <c r="I152" i="66"/>
  <c r="F71" i="88"/>
  <c r="H71" i="88" s="1"/>
  <c r="B71" i="88"/>
  <c r="D150" i="91"/>
  <c r="E150" i="91" s="1"/>
  <c r="G149" i="91"/>
  <c r="I150" i="97"/>
  <c r="H150" i="97"/>
  <c r="F152" i="13"/>
  <c r="B152" i="13"/>
  <c r="B70" i="89"/>
  <c r="F70" i="89"/>
  <c r="G151" i="76"/>
  <c r="D152" i="76"/>
  <c r="E152" i="76" s="1"/>
  <c r="H152" i="78"/>
  <c r="I152" i="78"/>
  <c r="J153" i="58"/>
  <c r="E153" i="66"/>
  <c r="F153" i="66" s="1"/>
  <c r="G149" i="96"/>
  <c r="D150" i="96"/>
  <c r="E150" i="96" s="1"/>
  <c r="G151" i="79"/>
  <c r="D152" i="79"/>
  <c r="H154" i="53"/>
  <c r="H155" i="53" s="1"/>
  <c r="I154" i="53"/>
  <c r="G149" i="90"/>
  <c r="D150" i="90"/>
  <c r="E150" i="90" s="1"/>
  <c r="F69" i="100"/>
  <c r="G69" i="100" s="1"/>
  <c r="B69" i="100"/>
  <c r="B151" i="97"/>
  <c r="F151" i="97"/>
  <c r="D152" i="77"/>
  <c r="E152" i="77" s="1"/>
  <c r="G151" i="77"/>
  <c r="D150" i="86"/>
  <c r="E150" i="86" s="1"/>
  <c r="G149" i="86"/>
  <c r="J154" i="62"/>
  <c r="J155" i="62" s="1"/>
  <c r="I155" i="62"/>
  <c r="D150" i="89"/>
  <c r="E150" i="89" s="1"/>
  <c r="G149" i="89"/>
  <c r="J153" i="54"/>
  <c r="I154" i="46"/>
  <c r="H154" i="46"/>
  <c r="H155" i="46" s="1"/>
  <c r="D151" i="81"/>
  <c r="G150" i="81"/>
  <c r="G149" i="98"/>
  <c r="D150" i="98"/>
  <c r="G152" i="65"/>
  <c r="D153" i="65"/>
  <c r="E153" i="65" s="1"/>
  <c r="D151" i="80"/>
  <c r="E151" i="80" s="1"/>
  <c r="G150" i="80"/>
  <c r="B153" i="78"/>
  <c r="F153" i="78"/>
  <c r="J152" i="61"/>
  <c r="J153" i="57"/>
  <c r="G69" i="25"/>
  <c r="I69" i="25" s="1"/>
  <c r="J153" i="46"/>
  <c r="F72" i="75"/>
  <c r="G72" i="75" s="1"/>
  <c r="G73" i="75" s="1"/>
  <c r="B72" i="75"/>
  <c r="F72" i="78"/>
  <c r="H72" i="78" s="1"/>
  <c r="B72" i="78"/>
  <c r="B70" i="87"/>
  <c r="G150" i="99"/>
  <c r="D151" i="99"/>
  <c r="E151" i="99" s="1"/>
  <c r="J150" i="76"/>
  <c r="F70" i="90"/>
  <c r="H70" i="90" s="1"/>
  <c r="B70" i="90"/>
  <c r="E70" i="87"/>
  <c r="F70" i="87" s="1"/>
  <c r="D151" i="100"/>
  <c r="E151" i="100" s="1"/>
  <c r="G150" i="100"/>
  <c r="J151" i="68"/>
  <c r="G153" i="64"/>
  <c r="D154" i="64"/>
  <c r="E154" i="64" s="1"/>
  <c r="E155" i="64" s="1"/>
  <c r="H153" i="63"/>
  <c r="I153" i="63"/>
  <c r="H72" i="101" l="1"/>
  <c r="E151" i="26"/>
  <c r="F151" i="26" s="1"/>
  <c r="B151" i="26"/>
  <c r="H150" i="26"/>
  <c r="I150" i="26"/>
  <c r="I72" i="13"/>
  <c r="I73" i="13" s="1"/>
  <c r="H72" i="80"/>
  <c r="H73" i="80" s="1"/>
  <c r="I72" i="101"/>
  <c r="I73" i="101" s="1"/>
  <c r="H73" i="101"/>
  <c r="D151" i="101"/>
  <c r="G150" i="101"/>
  <c r="E151" i="101"/>
  <c r="J151" i="25"/>
  <c r="G152" i="25"/>
  <c r="D153" i="25"/>
  <c r="I70" i="98"/>
  <c r="E150" i="87"/>
  <c r="F150" i="87" s="1"/>
  <c r="I149" i="87"/>
  <c r="H149" i="87"/>
  <c r="H72" i="75"/>
  <c r="I72" i="75" s="1"/>
  <c r="I73" i="75" s="1"/>
  <c r="D152" i="95"/>
  <c r="G151" i="95"/>
  <c r="H73" i="86"/>
  <c r="H69" i="100"/>
  <c r="G69" i="99"/>
  <c r="D70" i="99"/>
  <c r="E70" i="99" s="1"/>
  <c r="H69" i="99"/>
  <c r="H73" i="83"/>
  <c r="I72" i="83"/>
  <c r="I73" i="83" s="1"/>
  <c r="I71" i="95"/>
  <c r="B72" i="92"/>
  <c r="F72" i="92"/>
  <c r="H72" i="92" s="1"/>
  <c r="D152" i="33"/>
  <c r="G151" i="33"/>
  <c r="B72" i="95"/>
  <c r="G72" i="78"/>
  <c r="G73" i="78" s="1"/>
  <c r="E72" i="95"/>
  <c r="E73" i="95" s="1"/>
  <c r="F70" i="97"/>
  <c r="H70" i="97" s="1"/>
  <c r="B70" i="97"/>
  <c r="G71" i="98"/>
  <c r="D72" i="98"/>
  <c r="G70" i="90"/>
  <c r="I70" i="90" s="1"/>
  <c r="J150" i="33"/>
  <c r="H71" i="98"/>
  <c r="I71" i="98" s="1"/>
  <c r="G71" i="88"/>
  <c r="I71" i="88" s="1"/>
  <c r="I72" i="91"/>
  <c r="I73" i="91" s="1"/>
  <c r="J152" i="66"/>
  <c r="I154" i="60"/>
  <c r="H154" i="60"/>
  <c r="H155" i="60" s="1"/>
  <c r="D154" i="66"/>
  <c r="E154" i="66" s="1"/>
  <c r="E155" i="66" s="1"/>
  <c r="G153" i="66"/>
  <c r="D71" i="87"/>
  <c r="E71" i="87" s="1"/>
  <c r="G70" i="87"/>
  <c r="H70" i="87"/>
  <c r="B152" i="79"/>
  <c r="I149" i="88"/>
  <c r="H149" i="88"/>
  <c r="F154" i="64"/>
  <c r="G154" i="64" s="1"/>
  <c r="B154" i="64"/>
  <c r="H73" i="78"/>
  <c r="I149" i="98"/>
  <c r="H149" i="98"/>
  <c r="F152" i="77"/>
  <c r="B152" i="77"/>
  <c r="H151" i="79"/>
  <c r="I151" i="79"/>
  <c r="B152" i="76"/>
  <c r="F152" i="76"/>
  <c r="J154" i="54"/>
  <c r="J155" i="54" s="1"/>
  <c r="I155" i="54"/>
  <c r="I152" i="82"/>
  <c r="H152" i="82"/>
  <c r="B70" i="25"/>
  <c r="F70" i="25"/>
  <c r="H70" i="25" s="1"/>
  <c r="B150" i="92"/>
  <c r="F150" i="92"/>
  <c r="F151" i="99"/>
  <c r="B151" i="99"/>
  <c r="H153" i="64"/>
  <c r="I153" i="64"/>
  <c r="D71" i="90"/>
  <c r="E71" i="90" s="1"/>
  <c r="H150" i="99"/>
  <c r="I150" i="99"/>
  <c r="I150" i="80"/>
  <c r="H150" i="80"/>
  <c r="J154" i="46"/>
  <c r="J155" i="46" s="1"/>
  <c r="I155" i="46"/>
  <c r="I149" i="86"/>
  <c r="H149" i="86"/>
  <c r="D152" i="97"/>
  <c r="G151" i="97"/>
  <c r="H151" i="76"/>
  <c r="I151" i="76"/>
  <c r="J151" i="76" s="1"/>
  <c r="B154" i="75"/>
  <c r="F154" i="75"/>
  <c r="G154" i="75" s="1"/>
  <c r="J154" i="67"/>
  <c r="J155" i="67" s="1"/>
  <c r="I155" i="67"/>
  <c r="B153" i="82"/>
  <c r="F153" i="82"/>
  <c r="B151" i="81"/>
  <c r="I151" i="77"/>
  <c r="H151" i="77"/>
  <c r="B151" i="80"/>
  <c r="F151" i="80"/>
  <c r="B150" i="86"/>
  <c r="F150" i="86"/>
  <c r="F150" i="90"/>
  <c r="B150" i="90"/>
  <c r="D71" i="89"/>
  <c r="E71" i="89" s="1"/>
  <c r="D72" i="88"/>
  <c r="I153" i="75"/>
  <c r="H153" i="75"/>
  <c r="D70" i="96"/>
  <c r="E70" i="96" s="1"/>
  <c r="B154" i="61"/>
  <c r="F154" i="61"/>
  <c r="G154" i="61" s="1"/>
  <c r="B150" i="98"/>
  <c r="G152" i="13"/>
  <c r="D153" i="13"/>
  <c r="E153" i="13" s="1"/>
  <c r="J154" i="58"/>
  <c r="J155" i="58" s="1"/>
  <c r="I155" i="58"/>
  <c r="I150" i="100"/>
  <c r="H150" i="100"/>
  <c r="H149" i="90"/>
  <c r="I149" i="90"/>
  <c r="J152" i="78"/>
  <c r="G70" i="89"/>
  <c r="I149" i="91"/>
  <c r="H149" i="91"/>
  <c r="F154" i="59"/>
  <c r="G154" i="59" s="1"/>
  <c r="B154" i="59"/>
  <c r="I153" i="61"/>
  <c r="H153" i="61"/>
  <c r="H73" i="75"/>
  <c r="B153" i="65"/>
  <c r="F153" i="65"/>
  <c r="I149" i="89"/>
  <c r="H149" i="89"/>
  <c r="J154" i="53"/>
  <c r="J155" i="53" s="1"/>
  <c r="I155" i="53"/>
  <c r="F150" i="91"/>
  <c r="B150" i="91"/>
  <c r="H152" i="68"/>
  <c r="I152" i="68"/>
  <c r="I149" i="84"/>
  <c r="H149" i="84"/>
  <c r="I153" i="59"/>
  <c r="H153" i="59"/>
  <c r="I150" i="83"/>
  <c r="H150" i="83"/>
  <c r="J154" i="57"/>
  <c r="J155" i="57" s="1"/>
  <c r="I155" i="57"/>
  <c r="G69" i="96"/>
  <c r="I69" i="96" s="1"/>
  <c r="F153" i="85"/>
  <c r="B153" i="85"/>
  <c r="J153" i="63"/>
  <c r="B151" i="100"/>
  <c r="F151" i="100"/>
  <c r="I152" i="65"/>
  <c r="H152" i="65"/>
  <c r="E151" i="81"/>
  <c r="F151" i="81" s="1"/>
  <c r="F150" i="89"/>
  <c r="B150" i="89"/>
  <c r="D70" i="100"/>
  <c r="E70" i="100" s="1"/>
  <c r="F150" i="96"/>
  <c r="B150" i="96"/>
  <c r="H70" i="89"/>
  <c r="B153" i="68"/>
  <c r="F153" i="68"/>
  <c r="F150" i="84"/>
  <c r="B150" i="84"/>
  <c r="H154" i="63"/>
  <c r="H155" i="63" s="1"/>
  <c r="I154" i="63"/>
  <c r="F151" i="83"/>
  <c r="B151" i="83"/>
  <c r="J154" i="56"/>
  <c r="J155" i="56" s="1"/>
  <c r="I155" i="56"/>
  <c r="H152" i="85"/>
  <c r="I152" i="85"/>
  <c r="D154" i="78"/>
  <c r="G153" i="78"/>
  <c r="E150" i="98"/>
  <c r="F150" i="98" s="1"/>
  <c r="I150" i="81"/>
  <c r="H150" i="81"/>
  <c r="I69" i="100"/>
  <c r="E152" i="79"/>
  <c r="F152" i="79" s="1"/>
  <c r="I149" i="96"/>
  <c r="H149" i="96"/>
  <c r="B150" i="88"/>
  <c r="F150" i="88"/>
  <c r="I149" i="92"/>
  <c r="H149" i="92"/>
  <c r="I154" i="72"/>
  <c r="H154" i="72"/>
  <c r="H155" i="72" s="1"/>
  <c r="I72" i="80" l="1"/>
  <c r="I73" i="80" s="1"/>
  <c r="G151" i="26"/>
  <c r="D152" i="26"/>
  <c r="J150" i="26"/>
  <c r="I69" i="99"/>
  <c r="H150" i="101"/>
  <c r="I150" i="101"/>
  <c r="B151" i="101"/>
  <c r="F151" i="101"/>
  <c r="J153" i="59"/>
  <c r="E153" i="25"/>
  <c r="F153" i="25" s="1"/>
  <c r="B153" i="25"/>
  <c r="H152" i="25"/>
  <c r="I152" i="25"/>
  <c r="J152" i="25" s="1"/>
  <c r="G72" i="92"/>
  <c r="G73" i="92" s="1"/>
  <c r="I70" i="89"/>
  <c r="F72" i="95"/>
  <c r="H72" i="95" s="1"/>
  <c r="H73" i="95" s="1"/>
  <c r="D151" i="87"/>
  <c r="G150" i="87"/>
  <c r="J152" i="68"/>
  <c r="I72" i="78"/>
  <c r="I73" i="78" s="1"/>
  <c r="H151" i="95"/>
  <c r="I151" i="95"/>
  <c r="I70" i="87"/>
  <c r="E152" i="95"/>
  <c r="F152" i="95"/>
  <c r="B152" i="95"/>
  <c r="H73" i="92"/>
  <c r="H151" i="33"/>
  <c r="I151" i="33"/>
  <c r="F70" i="99"/>
  <c r="H70" i="99" s="1"/>
  <c r="B70" i="99"/>
  <c r="D71" i="97"/>
  <c r="E71" i="97" s="1"/>
  <c r="F71" i="97" s="1"/>
  <c r="B72" i="98"/>
  <c r="E72" i="98"/>
  <c r="G70" i="97"/>
  <c r="I70" i="97" s="1"/>
  <c r="G72" i="95"/>
  <c r="G73" i="95" s="1"/>
  <c r="E152" i="33"/>
  <c r="F152" i="33" s="1"/>
  <c r="B152" i="33"/>
  <c r="I155" i="60"/>
  <c r="J154" i="60"/>
  <c r="J155" i="60" s="1"/>
  <c r="J153" i="61"/>
  <c r="D153" i="79"/>
  <c r="E153" i="79" s="1"/>
  <c r="G152" i="79"/>
  <c r="D152" i="81"/>
  <c r="G151" i="81"/>
  <c r="E152" i="81"/>
  <c r="D151" i="98"/>
  <c r="G150" i="98"/>
  <c r="G151" i="80"/>
  <c r="D152" i="80"/>
  <c r="E152" i="80" s="1"/>
  <c r="G150" i="92"/>
  <c r="D151" i="92"/>
  <c r="H153" i="78"/>
  <c r="I153" i="78"/>
  <c r="G150" i="89"/>
  <c r="D151" i="89"/>
  <c r="E151" i="89" s="1"/>
  <c r="G153" i="85"/>
  <c r="D154" i="85"/>
  <c r="E154" i="85" s="1"/>
  <c r="E155" i="85" s="1"/>
  <c r="B152" i="97"/>
  <c r="G150" i="88"/>
  <c r="D151" i="88"/>
  <c r="E151" i="88" s="1"/>
  <c r="B154" i="78"/>
  <c r="D152" i="83"/>
  <c r="E152" i="83" s="1"/>
  <c r="G151" i="83"/>
  <c r="B70" i="96"/>
  <c r="F70" i="96"/>
  <c r="H70" i="96" s="1"/>
  <c r="F71" i="90"/>
  <c r="H71" i="90" s="1"/>
  <c r="B71" i="90"/>
  <c r="I154" i="64"/>
  <c r="H154" i="64"/>
  <c r="H155" i="64" s="1"/>
  <c r="E154" i="78"/>
  <c r="E155" i="78" s="1"/>
  <c r="J154" i="63"/>
  <c r="J155" i="63" s="1"/>
  <c r="I155" i="63"/>
  <c r="G150" i="96"/>
  <c r="D151" i="96"/>
  <c r="E151" i="96" s="1"/>
  <c r="F153" i="13"/>
  <c r="B153" i="13"/>
  <c r="J151" i="77"/>
  <c r="H154" i="75"/>
  <c r="H155" i="75" s="1"/>
  <c r="I154" i="75"/>
  <c r="D71" i="25"/>
  <c r="E71" i="25" s="1"/>
  <c r="F71" i="87"/>
  <c r="G71" i="87" s="1"/>
  <c r="B71" i="87"/>
  <c r="F70" i="100"/>
  <c r="H70" i="100" s="1"/>
  <c r="B70" i="100"/>
  <c r="J152" i="65"/>
  <c r="H154" i="59"/>
  <c r="H155" i="59" s="1"/>
  <c r="I154" i="59"/>
  <c r="H152" i="13"/>
  <c r="I152" i="13"/>
  <c r="J153" i="75"/>
  <c r="G150" i="90"/>
  <c r="D151" i="90"/>
  <c r="J153" i="64"/>
  <c r="G152" i="76"/>
  <c r="D153" i="76"/>
  <c r="E153" i="76" s="1"/>
  <c r="G152" i="77"/>
  <c r="D153" i="77"/>
  <c r="E153" i="77" s="1"/>
  <c r="I153" i="66"/>
  <c r="H153" i="66"/>
  <c r="I151" i="97"/>
  <c r="H151" i="97"/>
  <c r="D152" i="100"/>
  <c r="E152" i="100" s="1"/>
  <c r="G151" i="100"/>
  <c r="D154" i="65"/>
  <c r="G153" i="65"/>
  <c r="B72" i="88"/>
  <c r="D151" i="86"/>
  <c r="G150" i="86"/>
  <c r="G70" i="25"/>
  <c r="I70" i="25" s="1"/>
  <c r="J154" i="72"/>
  <c r="J155" i="72" s="1"/>
  <c r="I155" i="72"/>
  <c r="D151" i="84"/>
  <c r="E151" i="84" s="1"/>
  <c r="G150" i="84"/>
  <c r="D151" i="91"/>
  <c r="E151" i="91" s="1"/>
  <c r="G150" i="91"/>
  <c r="E72" i="88"/>
  <c r="E73" i="88" s="1"/>
  <c r="G153" i="82"/>
  <c r="D154" i="82"/>
  <c r="E154" i="82" s="1"/>
  <c r="E155" i="82" s="1"/>
  <c r="J151" i="79"/>
  <c r="B154" i="66"/>
  <c r="F154" i="66"/>
  <c r="G154" i="66" s="1"/>
  <c r="G153" i="68"/>
  <c r="D154" i="68"/>
  <c r="I154" i="61"/>
  <c r="H154" i="61"/>
  <c r="H155" i="61" s="1"/>
  <c r="B71" i="89"/>
  <c r="F71" i="89"/>
  <c r="H71" i="89" s="1"/>
  <c r="E152" i="97"/>
  <c r="F152" i="97" s="1"/>
  <c r="G151" i="99"/>
  <c r="D152" i="99"/>
  <c r="E152" i="99" s="1"/>
  <c r="E152" i="26" l="1"/>
  <c r="B152" i="26"/>
  <c r="F152" i="26"/>
  <c r="H151" i="26"/>
  <c r="I151" i="26"/>
  <c r="D152" i="101"/>
  <c r="E152" i="101" s="1"/>
  <c r="G151" i="101"/>
  <c r="D154" i="25"/>
  <c r="G153" i="25"/>
  <c r="I72" i="92"/>
  <c r="I73" i="92" s="1"/>
  <c r="I150" i="87"/>
  <c r="H150" i="87"/>
  <c r="B151" i="87"/>
  <c r="E151" i="87"/>
  <c r="F151" i="87" s="1"/>
  <c r="G152" i="95"/>
  <c r="D153" i="95"/>
  <c r="G71" i="90"/>
  <c r="I71" i="90" s="1"/>
  <c r="I72" i="95"/>
  <c r="I73" i="95" s="1"/>
  <c r="D153" i="33"/>
  <c r="G152" i="33"/>
  <c r="E73" i="98"/>
  <c r="F72" i="98"/>
  <c r="D72" i="97"/>
  <c r="E72" i="97" s="1"/>
  <c r="E73" i="97" s="1"/>
  <c r="D71" i="99"/>
  <c r="E71" i="99" s="1"/>
  <c r="G70" i="99"/>
  <c r="I70" i="99" s="1"/>
  <c r="B71" i="97"/>
  <c r="G71" i="97"/>
  <c r="H71" i="97"/>
  <c r="J151" i="33"/>
  <c r="G70" i="100"/>
  <c r="I70" i="100" s="1"/>
  <c r="J153" i="66"/>
  <c r="F154" i="78"/>
  <c r="G154" i="78" s="1"/>
  <c r="H154" i="78" s="1"/>
  <c r="H155" i="78" s="1"/>
  <c r="D153" i="97"/>
  <c r="E153" i="97" s="1"/>
  <c r="G152" i="97"/>
  <c r="B151" i="92"/>
  <c r="D72" i="89"/>
  <c r="E72" i="89" s="1"/>
  <c r="E73" i="89" s="1"/>
  <c r="H153" i="68"/>
  <c r="I153" i="68"/>
  <c r="B151" i="86"/>
  <c r="H151" i="100"/>
  <c r="I151" i="100"/>
  <c r="F153" i="77"/>
  <c r="B153" i="77"/>
  <c r="I150" i="90"/>
  <c r="H150" i="90"/>
  <c r="D72" i="87"/>
  <c r="E72" i="87" s="1"/>
  <c r="E73" i="87" s="1"/>
  <c r="D71" i="96"/>
  <c r="E71" i="96" s="1"/>
  <c r="H153" i="85"/>
  <c r="I153" i="85"/>
  <c r="H150" i="92"/>
  <c r="I150" i="92"/>
  <c r="B154" i="65"/>
  <c r="G153" i="13"/>
  <c r="D154" i="13"/>
  <c r="E154" i="13" s="1"/>
  <c r="E155" i="13" s="1"/>
  <c r="B151" i="98"/>
  <c r="G71" i="89"/>
  <c r="I71" i="89" s="1"/>
  <c r="I154" i="66"/>
  <c r="H154" i="66"/>
  <c r="H155" i="66" s="1"/>
  <c r="I150" i="91"/>
  <c r="H150" i="91"/>
  <c r="H152" i="77"/>
  <c r="I152" i="77"/>
  <c r="F151" i="96"/>
  <c r="B151" i="96"/>
  <c r="J154" i="64"/>
  <c r="J155" i="64" s="1"/>
  <c r="I155" i="64"/>
  <c r="E151" i="92"/>
  <c r="F151" i="92" s="1"/>
  <c r="H151" i="81"/>
  <c r="I151" i="81"/>
  <c r="F154" i="85"/>
  <c r="G154" i="85" s="1"/>
  <c r="B154" i="85"/>
  <c r="F151" i="91"/>
  <c r="B151" i="91"/>
  <c r="F152" i="100"/>
  <c r="B152" i="100"/>
  <c r="D71" i="100"/>
  <c r="E71" i="100" s="1"/>
  <c r="F71" i="25"/>
  <c r="B71" i="25"/>
  <c r="H150" i="96"/>
  <c r="I150" i="96"/>
  <c r="B152" i="81"/>
  <c r="F152" i="81"/>
  <c r="B151" i="90"/>
  <c r="B152" i="99"/>
  <c r="F152" i="99"/>
  <c r="F153" i="76"/>
  <c r="B153" i="76"/>
  <c r="J154" i="75"/>
  <c r="J155" i="75" s="1"/>
  <c r="I155" i="75"/>
  <c r="F151" i="88"/>
  <c r="B151" i="88"/>
  <c r="F151" i="89"/>
  <c r="B151" i="89"/>
  <c r="B152" i="80"/>
  <c r="F152" i="80"/>
  <c r="F72" i="88"/>
  <c r="H152" i="76"/>
  <c r="I152" i="76"/>
  <c r="J154" i="59"/>
  <c r="J155" i="59" s="1"/>
  <c r="I155" i="59"/>
  <c r="H150" i="88"/>
  <c r="I150" i="88"/>
  <c r="H150" i="89"/>
  <c r="I150" i="89"/>
  <c r="H151" i="80"/>
  <c r="I151" i="80"/>
  <c r="I152" i="79"/>
  <c r="H152" i="79"/>
  <c r="B154" i="68"/>
  <c r="H150" i="86"/>
  <c r="I150" i="86"/>
  <c r="I151" i="99"/>
  <c r="H151" i="99"/>
  <c r="J154" i="61"/>
  <c r="J155" i="61" s="1"/>
  <c r="I155" i="61"/>
  <c r="F154" i="82"/>
  <c r="G154" i="82" s="1"/>
  <c r="B154" i="82"/>
  <c r="I150" i="84"/>
  <c r="H150" i="84"/>
  <c r="E154" i="65"/>
  <c r="E155" i="65" s="1"/>
  <c r="H71" i="87"/>
  <c r="I71" i="87" s="1"/>
  <c r="D72" i="90"/>
  <c r="J153" i="78"/>
  <c r="E151" i="98"/>
  <c r="F151" i="98" s="1"/>
  <c r="F153" i="79"/>
  <c r="B153" i="79"/>
  <c r="F152" i="83"/>
  <c r="B152" i="83"/>
  <c r="E154" i="68"/>
  <c r="E155" i="68" s="1"/>
  <c r="I153" i="82"/>
  <c r="H153" i="82"/>
  <c r="F151" i="84"/>
  <c r="B151" i="84"/>
  <c r="E151" i="86"/>
  <c r="F151" i="86" s="1"/>
  <c r="I153" i="65"/>
  <c r="H153" i="65"/>
  <c r="E151" i="90"/>
  <c r="F151" i="90" s="1"/>
  <c r="G70" i="96"/>
  <c r="I70" i="96" s="1"/>
  <c r="H151" i="83"/>
  <c r="I151" i="83"/>
  <c r="H150" i="98"/>
  <c r="I150" i="98"/>
  <c r="D153" i="26" l="1"/>
  <c r="G152" i="26"/>
  <c r="J151" i="26"/>
  <c r="H151" i="101"/>
  <c r="I151" i="101"/>
  <c r="F152" i="101"/>
  <c r="B152" i="101"/>
  <c r="I71" i="97"/>
  <c r="I153" i="25"/>
  <c r="H153" i="25"/>
  <c r="E154" i="25"/>
  <c r="E155" i="25" s="1"/>
  <c r="B154" i="25"/>
  <c r="D152" i="87"/>
  <c r="B152" i="87" s="1"/>
  <c r="G151" i="87"/>
  <c r="E152" i="87"/>
  <c r="F152" i="87" s="1"/>
  <c r="I154" i="78"/>
  <c r="J152" i="77"/>
  <c r="E153" i="95"/>
  <c r="F153" i="95"/>
  <c r="B153" i="95"/>
  <c r="I152" i="95"/>
  <c r="H152" i="95"/>
  <c r="B72" i="97"/>
  <c r="F72" i="97"/>
  <c r="G72" i="97" s="1"/>
  <c r="G73" i="97" s="1"/>
  <c r="E153" i="33"/>
  <c r="F153" i="33" s="1"/>
  <c r="B153" i="33"/>
  <c r="I152" i="33"/>
  <c r="H152" i="33"/>
  <c r="G72" i="98"/>
  <c r="G73" i="98" s="1"/>
  <c r="H72" i="98"/>
  <c r="J153" i="65"/>
  <c r="F71" i="99"/>
  <c r="B71" i="99"/>
  <c r="F154" i="65"/>
  <c r="G154" i="65" s="1"/>
  <c r="H154" i="65" s="1"/>
  <c r="H155" i="65" s="1"/>
  <c r="G151" i="98"/>
  <c r="D152" i="98"/>
  <c r="E152" i="98" s="1"/>
  <c r="G151" i="90"/>
  <c r="D152" i="90"/>
  <c r="E152" i="90" s="1"/>
  <c r="G151" i="86"/>
  <c r="D152" i="86"/>
  <c r="G151" i="92"/>
  <c r="D152" i="92"/>
  <c r="J152" i="79"/>
  <c r="F72" i="89"/>
  <c r="H72" i="89" s="1"/>
  <c r="B72" i="89"/>
  <c r="D153" i="99"/>
  <c r="G152" i="99"/>
  <c r="F71" i="100"/>
  <c r="G71" i="100" s="1"/>
  <c r="B71" i="100"/>
  <c r="D154" i="77"/>
  <c r="G153" i="77"/>
  <c r="G153" i="79"/>
  <c r="D154" i="79"/>
  <c r="E154" i="79" s="1"/>
  <c r="E155" i="79" s="1"/>
  <c r="H154" i="85"/>
  <c r="H155" i="85" s="1"/>
  <c r="I154" i="85"/>
  <c r="I155" i="85" s="1"/>
  <c r="J154" i="66"/>
  <c r="J155" i="66" s="1"/>
  <c r="I155" i="66"/>
  <c r="F71" i="96"/>
  <c r="G71" i="96" s="1"/>
  <c r="B71" i="96"/>
  <c r="J152" i="76"/>
  <c r="G151" i="88"/>
  <c r="D152" i="88"/>
  <c r="E152" i="88" s="1"/>
  <c r="B72" i="87"/>
  <c r="F72" i="87"/>
  <c r="G72" i="87" s="1"/>
  <c r="G73" i="87" s="1"/>
  <c r="G151" i="96"/>
  <c r="D152" i="96"/>
  <c r="I154" i="65"/>
  <c r="G153" i="76"/>
  <c r="D154" i="76"/>
  <c r="I154" i="82"/>
  <c r="I155" i="82" s="1"/>
  <c r="H154" i="82"/>
  <c r="H155" i="82" s="1"/>
  <c r="D153" i="100"/>
  <c r="E153" i="100" s="1"/>
  <c r="G152" i="100"/>
  <c r="D152" i="84"/>
  <c r="E152" i="84" s="1"/>
  <c r="G151" i="84"/>
  <c r="D153" i="81"/>
  <c r="E153" i="81" s="1"/>
  <c r="G152" i="81"/>
  <c r="D72" i="25"/>
  <c r="G71" i="25"/>
  <c r="G151" i="89"/>
  <c r="D152" i="89"/>
  <c r="E152" i="89" s="1"/>
  <c r="B72" i="90"/>
  <c r="G72" i="88"/>
  <c r="G73" i="88" s="1"/>
  <c r="H72" i="88"/>
  <c r="H71" i="25"/>
  <c r="B154" i="13"/>
  <c r="F154" i="13"/>
  <c r="G154" i="13" s="1"/>
  <c r="I152" i="97"/>
  <c r="H152" i="97"/>
  <c r="G152" i="83"/>
  <c r="D153" i="83"/>
  <c r="E153" i="83" s="1"/>
  <c r="E72" i="90"/>
  <c r="E73" i="90" s="1"/>
  <c r="F154" i="68"/>
  <c r="G154" i="68" s="1"/>
  <c r="D153" i="80"/>
  <c r="G152" i="80"/>
  <c r="G151" i="91"/>
  <c r="D152" i="91"/>
  <c r="E152" i="91" s="1"/>
  <c r="I153" i="13"/>
  <c r="H153" i="13"/>
  <c r="J154" i="78"/>
  <c r="J155" i="78" s="1"/>
  <c r="I155" i="78"/>
  <c r="J153" i="68"/>
  <c r="F153" i="97"/>
  <c r="B153" i="97"/>
  <c r="I152" i="26" l="1"/>
  <c r="H152" i="26"/>
  <c r="J153" i="25"/>
  <c r="E153" i="26"/>
  <c r="F153" i="26" s="1"/>
  <c r="B153" i="26"/>
  <c r="I71" i="25"/>
  <c r="D153" i="101"/>
  <c r="E153" i="101" s="1"/>
  <c r="G152" i="101"/>
  <c r="F154" i="25"/>
  <c r="G154" i="25" s="1"/>
  <c r="H72" i="97"/>
  <c r="H73" i="97" s="1"/>
  <c r="G152" i="87"/>
  <c r="D153" i="87"/>
  <c r="I151" i="87"/>
  <c r="H151" i="87"/>
  <c r="D154" i="95"/>
  <c r="G153" i="95"/>
  <c r="D154" i="33"/>
  <c r="G153" i="33"/>
  <c r="I72" i="98"/>
  <c r="I73" i="98" s="1"/>
  <c r="H73" i="98"/>
  <c r="J152" i="33"/>
  <c r="G72" i="89"/>
  <c r="G73" i="89" s="1"/>
  <c r="G71" i="99"/>
  <c r="D72" i="99"/>
  <c r="H71" i="99"/>
  <c r="H71" i="96"/>
  <c r="I71" i="96" s="1"/>
  <c r="H152" i="80"/>
  <c r="I152" i="80"/>
  <c r="B154" i="76"/>
  <c r="B152" i="96"/>
  <c r="H151" i="88"/>
  <c r="I151" i="88"/>
  <c r="H153" i="77"/>
  <c r="I153" i="77"/>
  <c r="H152" i="99"/>
  <c r="I152" i="99"/>
  <c r="B152" i="86"/>
  <c r="B153" i="80"/>
  <c r="H154" i="13"/>
  <c r="H155" i="13" s="1"/>
  <c r="I154" i="13"/>
  <c r="I155" i="13" s="1"/>
  <c r="H152" i="81"/>
  <c r="I152" i="81"/>
  <c r="I152" i="100"/>
  <c r="H152" i="100"/>
  <c r="I153" i="76"/>
  <c r="H153" i="76"/>
  <c r="I151" i="96"/>
  <c r="H151" i="96"/>
  <c r="B154" i="77"/>
  <c r="B153" i="99"/>
  <c r="H151" i="86"/>
  <c r="I151" i="86"/>
  <c r="F152" i="89"/>
  <c r="B152" i="89"/>
  <c r="H72" i="87"/>
  <c r="B154" i="79"/>
  <c r="F154" i="79"/>
  <c r="G154" i="79" s="1"/>
  <c r="D72" i="100"/>
  <c r="F152" i="90"/>
  <c r="B152" i="90"/>
  <c r="F153" i="81"/>
  <c r="B153" i="81"/>
  <c r="I72" i="88"/>
  <c r="I73" i="88" s="1"/>
  <c r="H73" i="88"/>
  <c r="I151" i="89"/>
  <c r="H151" i="89"/>
  <c r="I151" i="84"/>
  <c r="H151" i="84"/>
  <c r="I153" i="79"/>
  <c r="H153" i="79"/>
  <c r="B152" i="92"/>
  <c r="H151" i="90"/>
  <c r="I151" i="90"/>
  <c r="F152" i="91"/>
  <c r="B152" i="91"/>
  <c r="F153" i="83"/>
  <c r="B153" i="83"/>
  <c r="F152" i="84"/>
  <c r="B152" i="84"/>
  <c r="J154" i="65"/>
  <c r="J155" i="65" s="1"/>
  <c r="I155" i="65"/>
  <c r="D72" i="96"/>
  <c r="E72" i="96" s="1"/>
  <c r="E73" i="96" s="1"/>
  <c r="H71" i="100"/>
  <c r="I71" i="100" s="1"/>
  <c r="H73" i="89"/>
  <c r="E152" i="92"/>
  <c r="F152" i="92" s="1"/>
  <c r="I154" i="68"/>
  <c r="H154" i="68"/>
  <c r="H155" i="68" s="1"/>
  <c r="H151" i="91"/>
  <c r="I151" i="91"/>
  <c r="I152" i="83"/>
  <c r="H152" i="83"/>
  <c r="B72" i="25"/>
  <c r="I151" i="92"/>
  <c r="H151" i="92"/>
  <c r="B152" i="98"/>
  <c r="F152" i="98"/>
  <c r="B153" i="100"/>
  <c r="F153" i="100"/>
  <c r="G153" i="97"/>
  <c r="D154" i="97"/>
  <c r="E154" i="97" s="1"/>
  <c r="E155" i="97" s="1"/>
  <c r="E153" i="80"/>
  <c r="F153" i="80" s="1"/>
  <c r="F72" i="90"/>
  <c r="E72" i="25"/>
  <c r="E73" i="25" s="1"/>
  <c r="E154" i="76"/>
  <c r="E155" i="76" s="1"/>
  <c r="E152" i="96"/>
  <c r="F152" i="96" s="1"/>
  <c r="B152" i="88"/>
  <c r="F152" i="88"/>
  <c r="E154" i="77"/>
  <c r="E155" i="77" s="1"/>
  <c r="E153" i="99"/>
  <c r="F153" i="99" s="1"/>
  <c r="E152" i="86"/>
  <c r="F152" i="86" s="1"/>
  <c r="I151" i="98"/>
  <c r="H151" i="98"/>
  <c r="G153" i="26" l="1"/>
  <c r="D154" i="26"/>
  <c r="J152" i="26"/>
  <c r="H152" i="101"/>
  <c r="I152" i="101"/>
  <c r="B153" i="101"/>
  <c r="F153" i="101"/>
  <c r="I154" i="25"/>
  <c r="H154" i="25"/>
  <c r="H155" i="25" s="1"/>
  <c r="I72" i="97"/>
  <c r="I73" i="97" s="1"/>
  <c r="I72" i="89"/>
  <c r="I73" i="89" s="1"/>
  <c r="B153" i="87"/>
  <c r="E153" i="87"/>
  <c r="F153" i="87" s="1"/>
  <c r="H152" i="87"/>
  <c r="I152" i="87"/>
  <c r="J153" i="77"/>
  <c r="I153" i="95"/>
  <c r="H153" i="95"/>
  <c r="I71" i="99"/>
  <c r="E154" i="95"/>
  <c r="E155" i="95" s="1"/>
  <c r="B154" i="95"/>
  <c r="E72" i="99"/>
  <c r="E73" i="99" s="1"/>
  <c r="B72" i="99"/>
  <c r="I153" i="33"/>
  <c r="H153" i="33"/>
  <c r="E154" i="33"/>
  <c r="E155" i="33" s="1"/>
  <c r="B154" i="33"/>
  <c r="F72" i="25"/>
  <c r="J153" i="79"/>
  <c r="G152" i="96"/>
  <c r="D153" i="96"/>
  <c r="E153" i="96" s="1"/>
  <c r="G152" i="92"/>
  <c r="D153" i="92"/>
  <c r="E153" i="92" s="1"/>
  <c r="I72" i="87"/>
  <c r="I73" i="87" s="1"/>
  <c r="H73" i="87"/>
  <c r="G153" i="99"/>
  <c r="D154" i="99"/>
  <c r="E154" i="99" s="1"/>
  <c r="E155" i="99" s="1"/>
  <c r="G152" i="86"/>
  <c r="D153" i="86"/>
  <c r="E153" i="86" s="1"/>
  <c r="F154" i="97"/>
  <c r="G154" i="97" s="1"/>
  <c r="B154" i="97"/>
  <c r="G153" i="81"/>
  <c r="D154" i="81"/>
  <c r="E154" i="81" s="1"/>
  <c r="E155" i="81" s="1"/>
  <c r="J153" i="76"/>
  <c r="F154" i="76"/>
  <c r="G154" i="76" s="1"/>
  <c r="G152" i="91"/>
  <c r="D153" i="91"/>
  <c r="E153" i="91" s="1"/>
  <c r="G152" i="98"/>
  <c r="D153" i="98"/>
  <c r="E153" i="98" s="1"/>
  <c r="F154" i="77"/>
  <c r="G154" i="77" s="1"/>
  <c r="D154" i="83"/>
  <c r="E154" i="83" s="1"/>
  <c r="E155" i="83" s="1"/>
  <c r="G153" i="83"/>
  <c r="D154" i="80"/>
  <c r="E154" i="80" s="1"/>
  <c r="E155" i="80" s="1"/>
  <c r="G153" i="80"/>
  <c r="D153" i="88"/>
  <c r="G152" i="88"/>
  <c r="J154" i="68"/>
  <c r="J155" i="68" s="1"/>
  <c r="I155" i="68"/>
  <c r="G72" i="90"/>
  <c r="G73" i="90" s="1"/>
  <c r="H72" i="90"/>
  <c r="G152" i="84"/>
  <c r="D153" i="84"/>
  <c r="E153" i="84" s="1"/>
  <c r="B72" i="100"/>
  <c r="D153" i="89"/>
  <c r="E153" i="89" s="1"/>
  <c r="G152" i="89"/>
  <c r="H154" i="79"/>
  <c r="H155" i="79" s="1"/>
  <c r="I154" i="79"/>
  <c r="I153" i="97"/>
  <c r="H153" i="97"/>
  <c r="F72" i="96"/>
  <c r="H72" i="96" s="1"/>
  <c r="B72" i="96"/>
  <c r="D154" i="100"/>
  <c r="G153" i="100"/>
  <c r="D153" i="90"/>
  <c r="E153" i="90" s="1"/>
  <c r="G152" i="90"/>
  <c r="E72" i="100"/>
  <c r="E73" i="100" s="1"/>
  <c r="E154" i="26" l="1"/>
  <c r="E155" i="26" s="1"/>
  <c r="B154" i="26"/>
  <c r="F154" i="26"/>
  <c r="G154" i="26" s="1"/>
  <c r="H153" i="26"/>
  <c r="I153" i="26"/>
  <c r="F72" i="99"/>
  <c r="G153" i="101"/>
  <c r="D154" i="101"/>
  <c r="F154" i="33"/>
  <c r="G154" i="33" s="1"/>
  <c r="I154" i="33" s="1"/>
  <c r="J154" i="25"/>
  <c r="J155" i="25" s="1"/>
  <c r="I155" i="25"/>
  <c r="D154" i="87"/>
  <c r="E154" i="87" s="1"/>
  <c r="E155" i="87" s="1"/>
  <c r="G153" i="87"/>
  <c r="F154" i="95"/>
  <c r="G154" i="95" s="1"/>
  <c r="J153" i="33"/>
  <c r="H154" i="33"/>
  <c r="H155" i="33" s="1"/>
  <c r="G72" i="96"/>
  <c r="G73" i="96" s="1"/>
  <c r="H72" i="25"/>
  <c r="G72" i="25"/>
  <c r="G73" i="25" s="1"/>
  <c r="H73" i="96"/>
  <c r="B153" i="92"/>
  <c r="F153" i="92"/>
  <c r="H152" i="89"/>
  <c r="I152" i="89"/>
  <c r="I152" i="84"/>
  <c r="H152" i="84"/>
  <c r="F153" i="98"/>
  <c r="B153" i="98"/>
  <c r="H152" i="86"/>
  <c r="I152" i="86"/>
  <c r="H152" i="92"/>
  <c r="I152" i="92"/>
  <c r="I154" i="77"/>
  <c r="H154" i="77"/>
  <c r="H155" i="77" s="1"/>
  <c r="B153" i="86"/>
  <c r="F153" i="86"/>
  <c r="F153" i="89"/>
  <c r="B153" i="89"/>
  <c r="I72" i="90"/>
  <c r="I73" i="90" s="1"/>
  <c r="H73" i="90"/>
  <c r="I153" i="80"/>
  <c r="H153" i="80"/>
  <c r="H152" i="98"/>
  <c r="I152" i="98"/>
  <c r="B153" i="84"/>
  <c r="F153" i="84"/>
  <c r="H152" i="90"/>
  <c r="I152" i="90"/>
  <c r="F154" i="80"/>
  <c r="G154" i="80" s="1"/>
  <c r="B154" i="80"/>
  <c r="B154" i="81"/>
  <c r="F154" i="81"/>
  <c r="G154" i="81" s="1"/>
  <c r="F154" i="99"/>
  <c r="G154" i="99" s="1"/>
  <c r="B154" i="99"/>
  <c r="F153" i="96"/>
  <c r="B153" i="96"/>
  <c r="B154" i="100"/>
  <c r="I152" i="88"/>
  <c r="H152" i="88"/>
  <c r="B153" i="88"/>
  <c r="B153" i="90"/>
  <c r="F153" i="90"/>
  <c r="B153" i="91"/>
  <c r="F153" i="91"/>
  <c r="I153" i="81"/>
  <c r="H153" i="81"/>
  <c r="I153" i="99"/>
  <c r="H153" i="99"/>
  <c r="I152" i="96"/>
  <c r="H152" i="96"/>
  <c r="I153" i="100"/>
  <c r="H153" i="100"/>
  <c r="F72" i="100"/>
  <c r="I153" i="83"/>
  <c r="H153" i="83"/>
  <c r="I152" i="91"/>
  <c r="H152" i="91"/>
  <c r="E154" i="100"/>
  <c r="E155" i="100" s="1"/>
  <c r="J154" i="79"/>
  <c r="J155" i="79" s="1"/>
  <c r="I155" i="79"/>
  <c r="E153" i="88"/>
  <c r="F153" i="88" s="1"/>
  <c r="B154" i="83"/>
  <c r="F154" i="83"/>
  <c r="G154" i="83" s="1"/>
  <c r="H154" i="76"/>
  <c r="H155" i="76" s="1"/>
  <c r="I154" i="76"/>
  <c r="I154" i="97"/>
  <c r="I155" i="97" s="1"/>
  <c r="H154" i="97"/>
  <c r="H155" i="97" s="1"/>
  <c r="H154" i="26" l="1"/>
  <c r="H155" i="26" s="1"/>
  <c r="I154" i="26"/>
  <c r="J153" i="26"/>
  <c r="H72" i="99"/>
  <c r="G72" i="99"/>
  <c r="G73" i="99" s="1"/>
  <c r="B154" i="101"/>
  <c r="E154" i="101"/>
  <c r="E155" i="101" s="1"/>
  <c r="H153" i="101"/>
  <c r="I153" i="101"/>
  <c r="H153" i="87"/>
  <c r="I153" i="87"/>
  <c r="B154" i="87"/>
  <c r="F154" i="87"/>
  <c r="G154" i="87" s="1"/>
  <c r="H154" i="95"/>
  <c r="H155" i="95" s="1"/>
  <c r="I154" i="95"/>
  <c r="I155" i="95" s="1"/>
  <c r="I72" i="96"/>
  <c r="I73" i="96" s="1"/>
  <c r="J154" i="33"/>
  <c r="J155" i="33" s="1"/>
  <c r="I155" i="33"/>
  <c r="I72" i="25"/>
  <c r="I73" i="25" s="1"/>
  <c r="H73" i="25"/>
  <c r="G153" i="88"/>
  <c r="D154" i="88"/>
  <c r="E154" i="88" s="1"/>
  <c r="E155" i="88" s="1"/>
  <c r="D154" i="96"/>
  <c r="E154" i="96" s="1"/>
  <c r="E155" i="96" s="1"/>
  <c r="G153" i="96"/>
  <c r="G153" i="84"/>
  <c r="D154" i="84"/>
  <c r="G153" i="92"/>
  <c r="D154" i="92"/>
  <c r="E154" i="92" s="1"/>
  <c r="E155" i="92" s="1"/>
  <c r="G72" i="100"/>
  <c r="G73" i="100" s="1"/>
  <c r="H72" i="100"/>
  <c r="I154" i="99"/>
  <c r="I155" i="99" s="1"/>
  <c r="H154" i="99"/>
  <c r="H155" i="99" s="1"/>
  <c r="D154" i="89"/>
  <c r="E154" i="89" s="1"/>
  <c r="E155" i="89" s="1"/>
  <c r="G153" i="89"/>
  <c r="G153" i="91"/>
  <c r="D154" i="91"/>
  <c r="E154" i="91" s="1"/>
  <c r="E155" i="91" s="1"/>
  <c r="H154" i="81"/>
  <c r="H155" i="81" s="1"/>
  <c r="I154" i="81"/>
  <c r="I155" i="81" s="1"/>
  <c r="D154" i="86"/>
  <c r="E154" i="86" s="1"/>
  <c r="E155" i="86" s="1"/>
  <c r="G153" i="86"/>
  <c r="G153" i="98"/>
  <c r="D154" i="98"/>
  <c r="E154" i="98" s="1"/>
  <c r="E155" i="98" s="1"/>
  <c r="H154" i="83"/>
  <c r="H155" i="83" s="1"/>
  <c r="I154" i="83"/>
  <c r="I155" i="83" s="1"/>
  <c r="G153" i="90"/>
  <c r="D154" i="90"/>
  <c r="E154" i="90" s="1"/>
  <c r="E155" i="90" s="1"/>
  <c r="F154" i="100"/>
  <c r="G154" i="100" s="1"/>
  <c r="J154" i="76"/>
  <c r="J155" i="76" s="1"/>
  <c r="I155" i="76"/>
  <c r="I154" i="80"/>
  <c r="I155" i="80" s="1"/>
  <c r="H154" i="80"/>
  <c r="H155" i="80" s="1"/>
  <c r="J154" i="77"/>
  <c r="J155" i="77" s="1"/>
  <c r="I155" i="77"/>
  <c r="J154" i="26" l="1"/>
  <c r="J155" i="26" s="1"/>
  <c r="I155" i="26"/>
  <c r="I72" i="99"/>
  <c r="I73" i="99" s="1"/>
  <c r="H73" i="99"/>
  <c r="F154" i="101"/>
  <c r="G154" i="101" s="1"/>
  <c r="H154" i="87"/>
  <c r="H155" i="87" s="1"/>
  <c r="I154" i="87"/>
  <c r="I155" i="87" s="1"/>
  <c r="H153" i="84"/>
  <c r="I153" i="84"/>
  <c r="I72" i="100"/>
  <c r="I73" i="100" s="1"/>
  <c r="H73" i="100"/>
  <c r="B154" i="98"/>
  <c r="F154" i="98"/>
  <c r="G154" i="98" s="1"/>
  <c r="B154" i="91"/>
  <c r="F154" i="91"/>
  <c r="G154" i="91" s="1"/>
  <c r="H153" i="96"/>
  <c r="I153" i="96"/>
  <c r="I154" i="100"/>
  <c r="I155" i="100" s="1"/>
  <c r="H154" i="100"/>
  <c r="H155" i="100" s="1"/>
  <c r="H153" i="98"/>
  <c r="I153" i="98"/>
  <c r="H153" i="91"/>
  <c r="I153" i="91"/>
  <c r="F154" i="96"/>
  <c r="G154" i="96" s="1"/>
  <c r="B154" i="96"/>
  <c r="B154" i="92"/>
  <c r="F154" i="92"/>
  <c r="G154" i="92" s="1"/>
  <c r="B154" i="90"/>
  <c r="F154" i="90"/>
  <c r="G154" i="90" s="1"/>
  <c r="I153" i="86"/>
  <c r="H153" i="86"/>
  <c r="I153" i="89"/>
  <c r="H153" i="89"/>
  <c r="I153" i="92"/>
  <c r="H153" i="92"/>
  <c r="B154" i="88"/>
  <c r="F154" i="88"/>
  <c r="G154" i="88" s="1"/>
  <c r="B154" i="84"/>
  <c r="H153" i="90"/>
  <c r="I153" i="90"/>
  <c r="F154" i="86"/>
  <c r="G154" i="86" s="1"/>
  <c r="B154" i="86"/>
  <c r="F154" i="89"/>
  <c r="G154" i="89" s="1"/>
  <c r="B154" i="89"/>
  <c r="E154" i="84"/>
  <c r="E155" i="84" s="1"/>
  <c r="I153" i="88"/>
  <c r="H153" i="88"/>
  <c r="I154" i="101" l="1"/>
  <c r="I155" i="101" s="1"/>
  <c r="H154" i="101"/>
  <c r="H155" i="101" s="1"/>
  <c r="H154" i="88"/>
  <c r="H155" i="88" s="1"/>
  <c r="I154" i="88"/>
  <c r="I155" i="88" s="1"/>
  <c r="I154" i="90"/>
  <c r="I155" i="90" s="1"/>
  <c r="H154" i="90"/>
  <c r="H155" i="90" s="1"/>
  <c r="I154" i="98"/>
  <c r="I155" i="98" s="1"/>
  <c r="H154" i="98"/>
  <c r="H155" i="98" s="1"/>
  <c r="H154" i="89"/>
  <c r="H155" i="89" s="1"/>
  <c r="I154" i="89"/>
  <c r="I155" i="89" s="1"/>
  <c r="I154" i="92"/>
  <c r="I155" i="92" s="1"/>
  <c r="H154" i="92"/>
  <c r="H155" i="92" s="1"/>
  <c r="F154" i="84"/>
  <c r="G154" i="84" s="1"/>
  <c r="H154" i="86"/>
  <c r="H155" i="86" s="1"/>
  <c r="I154" i="86"/>
  <c r="I155" i="86" s="1"/>
  <c r="I154" i="91"/>
  <c r="I155" i="91" s="1"/>
  <c r="H154" i="91"/>
  <c r="H155" i="91" s="1"/>
  <c r="H154" i="96"/>
  <c r="I154" i="96"/>
  <c r="H155" i="96" l="1"/>
  <c r="M88" i="96"/>
  <c r="I155" i="96"/>
  <c r="N88" i="96"/>
  <c r="I154" i="84"/>
  <c r="I155" i="84" s="1"/>
  <c r="H154" i="84"/>
  <c r="H155" i="84" s="1"/>
  <c r="M89" i="96" l="1"/>
  <c r="N17" i="2"/>
  <c r="O88" i="96"/>
  <c r="O89" i="96" s="1"/>
  <c r="N89" i="96"/>
  <c r="O17" i="2"/>
  <c r="I86" i="36"/>
  <c r="V86" i="36" l="1"/>
  <c r="I93" i="36"/>
  <c r="N18" i="2"/>
  <c r="O18" i="2"/>
  <c r="P17" i="2"/>
  <c r="P18" i="2" s="1"/>
  <c r="P19" i="2" s="1"/>
  <c r="K93" i="36" l="1"/>
  <c r="K94" i="36" s="1"/>
  <c r="L18" i="36"/>
  <c r="V18" i="36" s="1"/>
  <c r="V93" i="36" l="1"/>
  <c r="Q91" i="36" s="1"/>
  <c r="R91" i="36" s="1"/>
  <c r="T91" i="36" s="1"/>
  <c r="L93" i="36"/>
  <c r="Q23" i="36" l="1"/>
  <c r="R23" i="36" s="1"/>
  <c r="T23" i="36" s="1"/>
  <c r="Q69" i="36"/>
  <c r="R69" i="36" s="1"/>
  <c r="T69" i="36" s="1"/>
  <c r="Q42" i="36"/>
  <c r="R42" i="36" s="1"/>
  <c r="T42" i="36" s="1"/>
  <c r="Q78" i="36"/>
  <c r="R78" i="36" s="1"/>
  <c r="T78" i="36" s="1"/>
  <c r="Q81" i="36"/>
  <c r="R81" i="36" s="1"/>
  <c r="T81" i="36" s="1"/>
  <c r="Q43" i="36"/>
  <c r="R43" i="36" s="1"/>
  <c r="T43" i="36" s="1"/>
  <c r="Q88" i="36"/>
  <c r="R88" i="36" s="1"/>
  <c r="T88" i="36" s="1"/>
  <c r="Q28" i="36"/>
  <c r="R28" i="36" s="1"/>
  <c r="T28" i="36" s="1"/>
  <c r="Q52" i="36"/>
  <c r="R52" i="36" s="1"/>
  <c r="T52" i="36" s="1"/>
  <c r="Q74" i="36"/>
  <c r="R74" i="36" s="1"/>
  <c r="T74" i="36" s="1"/>
  <c r="Q21" i="36"/>
  <c r="R21" i="36" s="1"/>
  <c r="T21" i="36" s="1"/>
  <c r="Q73" i="36"/>
  <c r="R73" i="36" s="1"/>
  <c r="T73" i="36" s="1"/>
  <c r="Q46" i="36"/>
  <c r="R46" i="36" s="1"/>
  <c r="T46" i="36" s="1"/>
  <c r="Q40" i="36"/>
  <c r="R40" i="36" s="1"/>
  <c r="T40" i="36" s="1"/>
  <c r="Q72" i="36"/>
  <c r="R72" i="36" s="1"/>
  <c r="T72" i="36" s="1"/>
  <c r="Q34" i="36"/>
  <c r="R34" i="36" s="1"/>
  <c r="T34" i="36" s="1"/>
  <c r="Q83" i="36"/>
  <c r="R83" i="36" s="1"/>
  <c r="T83" i="36" s="1"/>
  <c r="Q33" i="36"/>
  <c r="R33" i="36" s="1"/>
  <c r="T33" i="36" s="1"/>
  <c r="Q62" i="36"/>
  <c r="R62" i="36" s="1"/>
  <c r="T62" i="36" s="1"/>
  <c r="Q61" i="36"/>
  <c r="R61" i="36" s="1"/>
  <c r="T61" i="36" s="1"/>
  <c r="Q26" i="36"/>
  <c r="R26" i="36" s="1"/>
  <c r="T26" i="36" s="1"/>
  <c r="Q29" i="36"/>
  <c r="R29" i="36" s="1"/>
  <c r="T29" i="36" s="1"/>
  <c r="Q70" i="36"/>
  <c r="R70" i="36" s="1"/>
  <c r="T70" i="36" s="1"/>
  <c r="Q36" i="36"/>
  <c r="R36" i="36" s="1"/>
  <c r="T36" i="36" s="1"/>
  <c r="Q49" i="36"/>
  <c r="R49" i="36" s="1"/>
  <c r="T49" i="36" s="1"/>
  <c r="Q77" i="36"/>
  <c r="R77" i="36" s="1"/>
  <c r="T77" i="36" s="1"/>
  <c r="Q25" i="36"/>
  <c r="R25" i="36" s="1"/>
  <c r="T25" i="36" s="1"/>
  <c r="Q41" i="36"/>
  <c r="R41" i="36" s="1"/>
  <c r="T41" i="36" s="1"/>
  <c r="Q58" i="36"/>
  <c r="R58" i="36" s="1"/>
  <c r="T58" i="36" s="1"/>
  <c r="Q87" i="36"/>
  <c r="R87" i="36" s="1"/>
  <c r="T87" i="36" s="1"/>
  <c r="Q66" i="36"/>
  <c r="R66" i="36" s="1"/>
  <c r="T66" i="36" s="1"/>
  <c r="Q63" i="36"/>
  <c r="R63" i="36" s="1"/>
  <c r="T63" i="36" s="1"/>
  <c r="Q20" i="36"/>
  <c r="R20" i="36" s="1"/>
  <c r="T20" i="36" s="1"/>
  <c r="Q60" i="36"/>
  <c r="R60" i="36" s="1"/>
  <c r="T60" i="36" s="1"/>
  <c r="Q71" i="36"/>
  <c r="R71" i="36" s="1"/>
  <c r="T71" i="36" s="1"/>
  <c r="Q76" i="36"/>
  <c r="R76" i="36" s="1"/>
  <c r="T76" i="36" s="1"/>
  <c r="Q55" i="36"/>
  <c r="R55" i="36" s="1"/>
  <c r="T55" i="36" s="1"/>
  <c r="Q82" i="36"/>
  <c r="R82" i="36" s="1"/>
  <c r="T82" i="36" s="1"/>
  <c r="Q56" i="36"/>
  <c r="R56" i="36" s="1"/>
  <c r="T56" i="36" s="1"/>
  <c r="Q57" i="36"/>
  <c r="R57" i="36" s="1"/>
  <c r="T57" i="36" s="1"/>
  <c r="Q38" i="36"/>
  <c r="R38" i="36" s="1"/>
  <c r="T38" i="36" s="1"/>
  <c r="Q37" i="36"/>
  <c r="R37" i="36" s="1"/>
  <c r="T37" i="36" s="1"/>
  <c r="Q67" i="36"/>
  <c r="R67" i="36" s="1"/>
  <c r="T67" i="36" s="1"/>
  <c r="Q27" i="36"/>
  <c r="R27" i="36" s="1"/>
  <c r="T27" i="36" s="1"/>
  <c r="Q47" i="36"/>
  <c r="R47" i="36" s="1"/>
  <c r="T47" i="36" s="1"/>
  <c r="Q19" i="36"/>
  <c r="R19" i="36" s="1"/>
  <c r="T19" i="36" s="1"/>
  <c r="Q89" i="36"/>
  <c r="R89" i="36" s="1"/>
  <c r="T89" i="36" s="1"/>
  <c r="Q79" i="36"/>
  <c r="R79" i="36" s="1"/>
  <c r="T79" i="36" s="1"/>
  <c r="Q45" i="36"/>
  <c r="R45" i="36" s="1"/>
  <c r="T45" i="36" s="1"/>
  <c r="Q35" i="36"/>
  <c r="R35" i="36" s="1"/>
  <c r="T35" i="36" s="1"/>
  <c r="Q51" i="36"/>
  <c r="R51" i="36" s="1"/>
  <c r="T51" i="36" s="1"/>
  <c r="Q22" i="36"/>
  <c r="R22" i="36" s="1"/>
  <c r="T22" i="36" s="1"/>
  <c r="Q32" i="36"/>
  <c r="R32" i="36" s="1"/>
  <c r="T32" i="36" s="1"/>
  <c r="Q30" i="36"/>
  <c r="R30" i="36" s="1"/>
  <c r="T30" i="36" s="1"/>
  <c r="Q50" i="36"/>
  <c r="R50" i="36" s="1"/>
  <c r="T50" i="36" s="1"/>
  <c r="Q39" i="36"/>
  <c r="R39" i="36" s="1"/>
  <c r="T39" i="36" s="1"/>
  <c r="Q80" i="36"/>
  <c r="R80" i="36" s="1"/>
  <c r="T80" i="36" s="1"/>
  <c r="Q44" i="36"/>
  <c r="R44" i="36" s="1"/>
  <c r="T44" i="36" s="1"/>
  <c r="Q54" i="36"/>
  <c r="R54" i="36" s="1"/>
  <c r="T54" i="36" s="1"/>
  <c r="Q85" i="36"/>
  <c r="R85" i="36" s="1"/>
  <c r="T85" i="36" s="1"/>
  <c r="Q64" i="36"/>
  <c r="R64" i="36" s="1"/>
  <c r="T64" i="36" s="1"/>
  <c r="Q48" i="36"/>
  <c r="R48" i="36" s="1"/>
  <c r="T48" i="36" s="1"/>
  <c r="Q24" i="36"/>
  <c r="R24" i="36" s="1"/>
  <c r="T24" i="36" s="1"/>
  <c r="Q90" i="36"/>
  <c r="R90" i="36" s="1"/>
  <c r="T90" i="36" s="1"/>
  <c r="Q75" i="36"/>
  <c r="R75" i="36" s="1"/>
  <c r="T75" i="36" s="1"/>
  <c r="Q65" i="36"/>
  <c r="R65" i="36" s="1"/>
  <c r="T65" i="36" s="1"/>
  <c r="Q68" i="36"/>
  <c r="R68" i="36" s="1"/>
  <c r="T68" i="36" s="1"/>
  <c r="Q53" i="36"/>
  <c r="R53" i="36" s="1"/>
  <c r="T53" i="36" s="1"/>
  <c r="Q31" i="36"/>
  <c r="R31" i="36" s="1"/>
  <c r="T31" i="36" s="1"/>
  <c r="Q59" i="36"/>
  <c r="R59" i="36" s="1"/>
  <c r="T59" i="36" s="1"/>
  <c r="Q84" i="36"/>
  <c r="R84" i="36" s="1"/>
  <c r="T84" i="36" s="1"/>
  <c r="Q86" i="36"/>
  <c r="R86" i="36" s="1"/>
  <c r="T86" i="36" s="1"/>
  <c r="Q18" i="36"/>
  <c r="Q94" i="36" l="1"/>
  <c r="R18" i="36"/>
  <c r="R93" i="36" l="1"/>
  <c r="T18" i="36"/>
  <c r="T93" i="36" s="1"/>
</calcChain>
</file>

<file path=xl/comments1.xml><?xml version="1.0" encoding="utf-8"?>
<comments xmlns="http://schemas.openxmlformats.org/spreadsheetml/2006/main">
  <authors>
    <author>R.Pennybaker</author>
    <author>AEP</author>
    <author>Jim Martin</author>
  </authors>
  <commentList>
    <comment ref="C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3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3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</commentList>
</comments>
</file>

<file path=xl/comments10.xml><?xml version="1.0" encoding="utf-8"?>
<comments xmlns="http://schemas.openxmlformats.org/spreadsheetml/2006/main">
  <authors>
    <author>rlp</author>
  </authors>
  <commentLis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>
  <authors>
    <author>dtsoa33</author>
  </authors>
  <commentList>
    <comment ref="M87" authorId="0" shapeId="0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>
  <authors>
    <author>Jim Martin</author>
  </authors>
  <commentList>
    <comment ref="C99" authorId="0" shapeId="0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>
  <authors>
    <author>Jim Martin</author>
  </authors>
  <commentList>
    <comment ref="G17" authorId="0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>
  <authors>
    <author>R.Pennybaker</author>
  </authors>
  <commentList>
    <comment ref="K17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>
  <authors>
    <author>R.Pennybaker</author>
  </authors>
  <commentList>
    <comment ref="M15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>
  <authors>
    <author>rlp</author>
  </authors>
  <commentList>
    <comment ref="E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>
  <authors>
    <author>R.Pennybaker</author>
  </authors>
  <commentList>
    <comment ref="K18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>
  <authors>
    <author>rlp</author>
  </authors>
  <commentList>
    <comment ref="B2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<sst xmlns="http://schemas.openxmlformats.org/spreadsheetml/2006/main" count="9224" uniqueCount="515">
  <si>
    <t>I.</t>
  </si>
  <si>
    <t xml:space="preserve">   Project ROE Incentive Adder (Enter as whole number)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</si>
  <si>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</si>
  <si>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</si>
  <si>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</si>
  <si>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</si>
  <si>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</si>
  <si>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</si>
  <si>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</si>
  <si>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</si>
  <si>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</si>
  <si>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</si>
  <si>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</si>
  <si>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</si>
  <si>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</si>
  <si>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</si>
  <si>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</si>
  <si>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</si>
  <si>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</si>
  <si>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</si>
  <si>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</si>
  <si>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</si>
  <si>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</si>
  <si>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</si>
  <si>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</si>
  <si>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</si>
  <si>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</si>
  <si>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</si>
  <si>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</si>
  <si>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</si>
  <si>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</si>
  <si>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</si>
  <si>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</si>
  <si>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</si>
  <si>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</si>
  <si>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</si>
  <si>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&lt;==From Input on Worksheet B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</si>
  <si>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</si>
  <si>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</si>
  <si>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</si>
  <si>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</si>
  <si>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</si>
  <si>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</si>
  <si>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</si>
  <si>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</si>
  <si>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</si>
  <si>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</si>
  <si>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</si>
  <si>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</si>
  <si>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</si>
  <si>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</si>
  <si>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</si>
  <si>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</si>
  <si>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</si>
  <si>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</si>
  <si>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</si>
  <si>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</si>
  <si>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</si>
  <si>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</si>
  <si>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</si>
  <si>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</si>
  <si>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</si>
  <si>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</si>
  <si>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</si>
  <si>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</si>
  <si>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</si>
  <si>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</si>
  <si>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</si>
  <si>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</si>
  <si>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</si>
  <si>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</si>
  <si>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</si>
  <si>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</si>
  <si>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</si>
  <si>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</si>
  <si>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</si>
  <si>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</si>
  <si>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</si>
  <si>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</si>
  <si>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</si>
  <si>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</si>
  <si>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</si>
  <si>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</si>
  <si>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</si>
  <si>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</si>
  <si>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</si>
  <si>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</si>
  <si>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</si>
  <si>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</si>
  <si>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</si>
  <si>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</si>
  <si>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</si>
  <si>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</si>
  <si>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</si>
  <si>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</si>
  <si>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</si>
  <si>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</si>
  <si>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</si>
  <si>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</si>
  <si>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</si>
  <si>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</si>
  <si>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</si>
  <si>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</si>
  <si>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</si>
  <si>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</si>
  <si>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</si>
  <si>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</si>
  <si>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</si>
  <si>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</si>
  <si>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</si>
  <si>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</si>
  <si>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</si>
  <si>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</si>
  <si>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</si>
  <si>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</si>
  <si>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</si>
  <si>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</si>
  <si>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</si>
  <si>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</si>
  <si>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</si>
  <si>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</si>
  <si>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</si>
  <si>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</si>
  <si>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</si>
  <si>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</si>
  <si>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</si>
  <si>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</si>
  <si>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</si>
  <si>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</si>
  <si>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</si>
  <si>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</si>
  <si>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</si>
  <si>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</si>
  <si>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</si>
  <si>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</si>
  <si>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</si>
  <si>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</si>
  <si>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</si>
  <si>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</si>
  <si>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</si>
  <si>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</si>
  <si>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</si>
  <si>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</si>
  <si>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</si>
  <si>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</si>
  <si>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</si>
  <si>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</si>
  <si>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</si>
  <si>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</si>
  <si>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</si>
  <si>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</si>
  <si>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</si>
  <si>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</si>
  <si>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</si>
  <si>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</si>
  <si>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</si>
  <si>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</si>
  <si>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</si>
  <si>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</si>
  <si>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</si>
  <si>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</si>
  <si>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</si>
  <si>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</si>
  <si>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</si>
  <si>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</si>
  <si>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</si>
  <si>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</si>
  <si>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</si>
  <si>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</si>
  <si>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</si>
  <si>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</si>
  <si>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</si>
  <si>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</si>
  <si>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</si>
  <si>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</si>
  <si>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</si>
  <si>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</si>
  <si>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</si>
  <si>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</si>
  <si>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</si>
  <si>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</si>
  <si>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</si>
  <si>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</si>
  <si>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</si>
  <si>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</si>
  <si>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</si>
  <si>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</si>
  <si>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</si>
  <si>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</si>
  <si>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</si>
  <si>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</si>
  <si>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</si>
  <si>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</si>
  <si>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</si>
  <si>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</si>
  <si>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</si>
  <si>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</si>
  <si>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</si>
  <si>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</si>
  <si>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</si>
  <si>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</si>
  <si>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</si>
  <si>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</si>
  <si>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</si>
  <si>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</si>
  <si>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t>(J)</t>
  </si>
  <si>
    <t>from WS-F &amp; G</t>
  </si>
  <si>
    <t>Do NOT delete.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</si>
  <si>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</si>
  <si>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</si>
  <si>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</si>
  <si>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</si>
  <si>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</si>
  <si>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</si>
  <si>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</si>
  <si>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</si>
  <si>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</si>
  <si>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</si>
  <si>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</si>
  <si>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</si>
  <si>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</si>
  <si>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</si>
  <si>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</si>
  <si>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</si>
  <si>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</si>
  <si>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</si>
  <si>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</si>
  <si>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</si>
  <si>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</si>
  <si>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</si>
  <si>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</si>
  <si>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</si>
  <si>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</si>
  <si>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</si>
  <si>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</si>
  <si>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</si>
  <si>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</si>
  <si>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</si>
  <si>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</si>
  <si>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</si>
  <si>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</si>
  <si>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</si>
  <si>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</si>
  <si>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</si>
  <si>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</si>
  <si>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</si>
  <si>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</si>
  <si>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</si>
  <si>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</si>
  <si>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</si>
  <si>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</si>
  <si>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</si>
  <si>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</si>
  <si>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Port Robson (SW 138 kV Loop -- 2008)</t>
  </si>
  <si>
    <t>*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</si>
  <si>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</si>
  <si>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</si>
  <si>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</si>
  <si>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</si>
  <si>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</si>
  <si>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</si>
  <si>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</si>
  <si>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</si>
  <si>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</si>
  <si>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</si>
  <si>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</si>
  <si>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</si>
  <si>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</si>
  <si>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</si>
  <si>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</si>
  <si>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</si>
  <si>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</si>
  <si>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</si>
  <si>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</si>
  <si>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</si>
  <si>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</si>
  <si>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</si>
  <si>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</si>
  <si>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</si>
  <si>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</si>
  <si>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</si>
  <si>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</si>
  <si>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</si>
  <si>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</si>
  <si>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</si>
  <si>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</si>
  <si>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</si>
  <si>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</si>
  <si>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</si>
  <si>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</si>
  <si>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</si>
  <si>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</si>
  <si>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</si>
  <si>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</si>
  <si>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</si>
  <si>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</si>
  <si>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</si>
  <si>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</si>
  <si>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</si>
  <si>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</si>
  <si>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</si>
  <si>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</si>
  <si>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</si>
  <si>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</si>
  <si>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</si>
  <si>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</si>
  <si>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</si>
  <si>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</si>
  <si>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</si>
  <si>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</si>
  <si>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</si>
  <si>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</si>
  <si>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</si>
  <si>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</si>
  <si>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</si>
  <si>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</si>
  <si>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</si>
  <si>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</si>
  <si>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</si>
  <si>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</si>
  <si>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</si>
  <si>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</si>
  <si>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</si>
  <si>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</si>
  <si>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</si>
  <si>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</si>
  <si>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</si>
  <si>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</si>
  <si>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</si>
  <si>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</si>
  <si>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</si>
  <si>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</si>
  <si>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</si>
  <si>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</si>
  <si>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</si>
  <si>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</si>
  <si>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</si>
  <si>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</si>
  <si>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</si>
  <si>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</si>
  <si>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</si>
  <si>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</si>
  <si>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</si>
  <si>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</si>
  <si>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</si>
  <si>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</si>
  <si>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</si>
  <si>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</si>
  <si>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</si>
  <si>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</si>
  <si>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</si>
  <si>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</si>
  <si>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</si>
  <si>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</si>
  <si>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</si>
  <si>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</si>
  <si>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</si>
  <si>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</si>
  <si>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</si>
  <si>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</si>
  <si>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</si>
  <si>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</si>
  <si>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</si>
  <si>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</si>
  <si>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</si>
  <si>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</si>
  <si>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</si>
  <si>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</si>
  <si>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</si>
  <si>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</si>
  <si>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</si>
  <si>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</si>
  <si>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</si>
  <si>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</si>
  <si>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</si>
  <si>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</si>
  <si>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</si>
  <si>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</si>
  <si>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</si>
  <si>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</si>
  <si>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</si>
  <si>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</si>
  <si>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</si>
  <si>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Excess DFIT Adjustment  (TCOS, ln 107)</t>
  </si>
  <si>
    <t xml:space="preserve">   Tax Effect of Permanent and Flow Through Differences (TCOS, ln 108)</t>
  </si>
  <si>
    <t>S.068</t>
  </si>
  <si>
    <t>S.069</t>
  </si>
  <si>
    <t>S.070</t>
  </si>
  <si>
    <t>S.071</t>
  </si>
  <si>
    <t>*&lt;$100K investment,</t>
  </si>
  <si>
    <t>Everside - Northwest Henderson 69KV Line Rebuild</t>
  </si>
  <si>
    <t>Hallsville - Longview Heights 69 KV Line Rebuild</t>
  </si>
  <si>
    <t>Linwood - South Shreveport 138 KV Line Rebuild</t>
  </si>
  <si>
    <t>IPC 138 KV Capacitor Bank Addtion</t>
  </si>
  <si>
    <t xml:space="preserve">  SPP Project ID = 108, 507, 30144, 30145, 30146 &amp; 30147</t>
  </si>
  <si>
    <t xml:space="preserve">  SPP Project ID = 224 &amp; 581</t>
  </si>
  <si>
    <t xml:space="preserve">  SPP Project ID = 107 &amp; 229</t>
  </si>
  <si>
    <t xml:space="preserve">  SPP Project ID = 225 &amp; 30154</t>
  </si>
  <si>
    <t xml:space="preserve">  SPP Project ID = 217, 218, 219 &amp; 222</t>
  </si>
  <si>
    <t xml:space="preserve">  SPP Project ID = 113</t>
  </si>
  <si>
    <t xml:space="preserve">  SPP Project ID = 30151</t>
  </si>
  <si>
    <t xml:space="preserve">  SPP Project ID = 109</t>
  </si>
  <si>
    <t xml:space="preserve">  SPP Project ID = 115 &amp; 116</t>
  </si>
  <si>
    <t xml:space="preserve">  SPP Project ID = 43</t>
  </si>
  <si>
    <t xml:space="preserve">  SPP Project ID = 6 &amp; 42</t>
  </si>
  <si>
    <t xml:space="preserve">  SPP Project ID = 41 &amp; 44</t>
  </si>
  <si>
    <t xml:space="preserve">  SPP Project ID = 5 &amp; 7</t>
  </si>
  <si>
    <t xml:space="preserve">  SPP Project ID = 48</t>
  </si>
  <si>
    <t xml:space="preserve">  SPP Project ID = 30000</t>
  </si>
  <si>
    <t xml:space="preserve">  SPP Project ID = 227</t>
  </si>
  <si>
    <t xml:space="preserve">  SPP Project ID = 120</t>
  </si>
  <si>
    <t xml:space="preserve">  SPP Project ID = 349</t>
  </si>
  <si>
    <t xml:space="preserve">  SPP Project ID = 30153</t>
  </si>
  <si>
    <t xml:space="preserve">  SPP Project ID = 292 &amp; 297</t>
  </si>
  <si>
    <t xml:space="preserve">  SPP Project ID = 296, 348 &amp; 30149</t>
  </si>
  <si>
    <t xml:space="preserve">  SPP Project ID = 613</t>
  </si>
  <si>
    <t xml:space="preserve">  SPP Project ID = 452</t>
  </si>
  <si>
    <t xml:space="preserve">  SPP Project ID = 30152</t>
  </si>
  <si>
    <t xml:space="preserve">  SPP Project ID = 30156 &amp; 30157</t>
  </si>
  <si>
    <t xml:space="preserve">  SPP Project ID = 30317, 30318 &amp; 30319</t>
  </si>
  <si>
    <t xml:space="preserve">  SPP Project ID = 349 &amp; 30142</t>
  </si>
  <si>
    <t xml:space="preserve">  SPP Project ID = 391</t>
  </si>
  <si>
    <t xml:space="preserve">  SPP Project ID = 392</t>
  </si>
  <si>
    <t xml:space="preserve">  SPP Project ID = 450</t>
  </si>
  <si>
    <t xml:space="preserve">  SPP Project ID = 1081 &amp; 30148</t>
  </si>
  <si>
    <t xml:space="preserve">  SPP Project ID = 30316</t>
  </si>
  <si>
    <t xml:space="preserve">  SPP Project ID = 443</t>
  </si>
  <si>
    <t xml:space="preserve">  SPP Project ID = 1023</t>
  </si>
  <si>
    <t xml:space="preserve">  SPP Project ID = 1024</t>
  </si>
  <si>
    <t xml:space="preserve">  SPP Project ID = 1012, 503 &amp; 30436</t>
  </si>
  <si>
    <t xml:space="preserve">  SPP Project ID = 10 &amp; 40</t>
  </si>
  <si>
    <t xml:space="preserve">  SPP Project ID = 45</t>
  </si>
  <si>
    <t xml:space="preserve">  SPP Project ID = 117</t>
  </si>
  <si>
    <t xml:space="preserve">  SPP Project ID = 221</t>
  </si>
  <si>
    <t xml:space="preserve">  SPP Project ID = 294</t>
  </si>
  <si>
    <t xml:space="preserve">  SPP Project ID = 875</t>
  </si>
  <si>
    <t xml:space="preserve">  SPP Project ID = 30471</t>
  </si>
  <si>
    <t xml:space="preserve">  SPP Project ID = 30472</t>
  </si>
  <si>
    <t xml:space="preserve">  SPP Project ID = 30473, 30474 &amp; 30475</t>
  </si>
  <si>
    <t xml:space="preserve">  SPP Project ID = 30731</t>
  </si>
  <si>
    <t xml:space="preserve">  SPP Project ID = 30769</t>
  </si>
  <si>
    <t xml:space="preserve">  SPP Project ID = 478 &amp; 512</t>
  </si>
  <si>
    <t xml:space="preserve">  SPP Project ID = 30298</t>
  </si>
  <si>
    <t xml:space="preserve">  SPP Project ID = 30296</t>
  </si>
  <si>
    <t xml:space="preserve">  SPP Project ID = 30449</t>
  </si>
  <si>
    <t xml:space="preserve">  SPP Project ID = 504</t>
  </si>
  <si>
    <t xml:space="preserve">  SPP Project ID = 936</t>
  </si>
  <si>
    <t xml:space="preserve">  SPP Project ID = 30495</t>
  </si>
  <si>
    <t xml:space="preserve">  SPP Project ID = 30598</t>
  </si>
  <si>
    <t xml:space="preserve">  SPP Project ID = 30895</t>
  </si>
  <si>
    <t xml:space="preserve">  SPP Project ID = 30576</t>
  </si>
  <si>
    <t xml:space="preserve">  SPP Project ID = 30574</t>
  </si>
  <si>
    <t xml:space="preserve">  SPP Project ID = 30573</t>
  </si>
  <si>
    <t xml:space="preserve">  SPP Project ID = 451</t>
  </si>
  <si>
    <t xml:space="preserve">  SPP Project ID = 501</t>
  </si>
  <si>
    <t xml:space="preserve">  SPP Project ID = 30575</t>
  </si>
  <si>
    <t xml:space="preserve">  SPP Project ID = 30889</t>
  </si>
  <si>
    <t xml:space="preserve">  SPP Project ID = 31186</t>
  </si>
  <si>
    <t>Projected Year</t>
  </si>
  <si>
    <t xml:space="preserve">   Net Transmission Plant  (TCOS, ln 37)</t>
  </si>
  <si>
    <t xml:space="preserve">   FCR less Depreciation  (TCOS, ln 10)</t>
  </si>
  <si>
    <t>Transmission Plant @ Beginning of Period (Worksheet A ln 9 col. ((D))</t>
  </si>
  <si>
    <t>Transmission Plant @ End of Period (Worksheet A ln 9 col. ((C))</t>
  </si>
  <si>
    <t xml:space="preserve">       Taxable Percentage of Revenue</t>
  </si>
  <si>
    <t>&lt;==Incentive ROE</t>
  </si>
  <si>
    <t>Note: Worksheets F and G are both populated from the TCOS worksheet every update. Worksheet F is only used in Projections. Worksheet G is used only in True-Ups. These worksheets add up all of the individual SPP Base Plan projects, Requested Upgrades, Economic Upgrades, or any other projects billed by SPP through other than the NITS rate.</t>
  </si>
  <si>
    <t>WS F INPUT/OUTPUT ranges. Do not include in print range or tariff</t>
  </si>
  <si>
    <t xml:space="preserve">   Determine R  (cost of long term debt, cost of preferred stock and percent is from TCOS, lns 139 through 141)</t>
  </si>
  <si>
    <t>Line</t>
  </si>
  <si>
    <t>Number</t>
  </si>
  <si>
    <t xml:space="preserve">∑ True-Up Year Projected  (WS-F)  </t>
  </si>
  <si>
    <t xml:space="preserve">∑ True-Up Year True-Up  (WS-G)  </t>
  </si>
  <si>
    <t xml:space="preserve">   Rate Base  (True-Up TCOS, ln 63)</t>
  </si>
  <si>
    <t xml:space="preserve">   Net Transmission Plant  (True-Up TCOS, ln 39)</t>
  </si>
  <si>
    <t xml:space="preserve">   FCR less Depreciation  (True-Up TCOS, ln 12)</t>
  </si>
  <si>
    <t>Transmission Plant @ Beginning of Period (P.206, ln 58)</t>
  </si>
  <si>
    <t>Transmission Plant @ End of Period (P.207, ln 58)</t>
  </si>
  <si>
    <r>
      <t xml:space="preserve">TRUE-UP Adjustment </t>
    </r>
    <r>
      <rPr>
        <sz val="10"/>
        <rFont val="Arial"/>
        <family val="2"/>
      </rPr>
      <t>(WS-G)</t>
    </r>
  </si>
  <si>
    <t>Projected ADJUSTED ARR from Prior Update</t>
  </si>
  <si>
    <r>
      <t xml:space="preserve">As Billed
by SPP
</t>
    </r>
    <r>
      <rPr>
        <sz val="10"/>
        <rFont val="Arial"/>
        <family val="2"/>
      </rPr>
      <t>(for Prior Yr
T-Service)</t>
    </r>
  </si>
  <si>
    <t>COLLECTION Adjustment</t>
  </si>
  <si>
    <t>Interest</t>
  </si>
  <si>
    <t xml:space="preserve">  SPP Project ID = 30762</t>
  </si>
  <si>
    <t>Ellerbe Road - Lucas 69 kV Rebuild</t>
  </si>
  <si>
    <t>Siloam Springs - Siloam Springs City 161 kV Rebuild</t>
  </si>
  <si>
    <t xml:space="preserve">  SPP Project ID = 31131</t>
  </si>
  <si>
    <t>S.072</t>
  </si>
  <si>
    <t>S.073</t>
  </si>
  <si>
    <t xml:space="preserve">  SPP Project ID = 503/1012/30436</t>
  </si>
  <si>
    <t xml:space="preserve">   ROE w/o incentives  (True-Up TCOS, ln 135)</t>
  </si>
  <si>
    <t xml:space="preserve">   Tax Rate  (True-Up TCOS, ln 95)</t>
  </si>
  <si>
    <t xml:space="preserve">   ITC Adjustment  (True-Up TCOS, ln 102)</t>
  </si>
  <si>
    <t xml:space="preserve">   Net Revenue Requirement  (True-Up TCOS, ln 109)</t>
  </si>
  <si>
    <t xml:space="preserve">   Return  (True-Up TCOS, ln 104)</t>
  </si>
  <si>
    <t xml:space="preserve">   Income Taxes  (True-Up TCOS, ln 103)</t>
  </si>
  <si>
    <t xml:space="preserve">  Gross Margin Taxes  (True-Up TCOS, ln 108)</t>
  </si>
  <si>
    <t xml:space="preserve">   Less: Depreciation  (True-Up TCOS, ln 82)</t>
  </si>
  <si>
    <t xml:space="preserve">Transmission Plant Average Balance for 2017 </t>
  </si>
  <si>
    <t>Annual Depreciation Expense  (True-Up TCOS,  ln 82)</t>
  </si>
  <si>
    <t xml:space="preserve">                         -  </t>
  </si>
  <si>
    <t>Figure Five - VBI North 69 kV Rebuild</t>
  </si>
  <si>
    <t>S.074</t>
  </si>
  <si>
    <t>Transmission Plant Average Balance for 2020 (WS A-1 Ln 14 Col (d))</t>
  </si>
  <si>
    <t>Annual Depreciation Expense  (TCOS, ln 86)</t>
  </si>
  <si>
    <t xml:space="preserve">   ROE w/o incentives  (TCOS, ln 143)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</si>
  <si>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</si>
  <si>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</si>
  <si>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</si>
  <si>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Excess DFIT Adjustment  (TCOS, ln 109)</t>
  </si>
  <si>
    <t xml:space="preserve">   Tax Effect of Permanent and Flow Through Differences  (TCOS, ln 110)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</si>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</sst>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0.0000%"/>
    <numFmt numFmtId="179" formatCode="0.0%"/>
    <numFmt numFmtId="180" formatCode="&quot;$&quot;#,##0\ ;\(&quot;$&quot;#,##0\)"/>
    <numFmt numFmtId="181" formatCode="_(* #,##0.0,_);_(* \(#,##0.0,\);_(* &quot;-   &quot;_);_(@_)"/>
  </numFmts>
  <fonts count="121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33CC"/>
      <name val="Arial"/>
      <family val="2"/>
    </font>
    <font>
      <sz val="10"/>
      <color rgb="FF0000FF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CC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65">
    <xf numFmtId="0" fontId="0" fillId="0" borderId="0"/>
    <xf numFmtId="0" fontId="2" fillId="2" borderId="0" applyNumberFormat="0" applyBorder="0" applyAlignment="0" applyProtection="0"/>
    <xf numFmtId="0" fontId="101" fillId="28" borderId="0" applyNumberFormat="0" applyBorder="0" applyAlignment="0" applyProtection="0"/>
    <xf numFmtId="0" fontId="79" fillId="2" borderId="0" applyNumberFormat="0" applyBorder="0" applyAlignment="0" applyProtection="0"/>
    <xf numFmtId="0" fontId="101" fillId="28" borderId="0" applyNumberFormat="0" applyBorder="0" applyAlignment="0" applyProtection="0"/>
    <xf numFmtId="0" fontId="2" fillId="2" borderId="0" applyNumberFormat="0" applyBorder="0" applyAlignment="0" applyProtection="0"/>
    <xf numFmtId="0" fontId="79" fillId="2" borderId="0" applyNumberFormat="0" applyBorder="0" applyAlignment="0" applyProtection="0"/>
    <xf numFmtId="0" fontId="2" fillId="3" borderId="0" applyNumberFormat="0" applyBorder="0" applyAlignment="0" applyProtection="0"/>
    <xf numFmtId="0" fontId="101" fillId="29" borderId="0" applyNumberFormat="0" applyBorder="0" applyAlignment="0" applyProtection="0"/>
    <xf numFmtId="0" fontId="79" fillId="3" borderId="0" applyNumberFormat="0" applyBorder="0" applyAlignment="0" applyProtection="0"/>
    <xf numFmtId="0" fontId="101" fillId="29" borderId="0" applyNumberFormat="0" applyBorder="0" applyAlignment="0" applyProtection="0"/>
    <xf numFmtId="0" fontId="2" fillId="3" borderId="0" applyNumberFormat="0" applyBorder="0" applyAlignment="0" applyProtection="0"/>
    <xf numFmtId="0" fontId="79" fillId="3" borderId="0" applyNumberFormat="0" applyBorder="0" applyAlignment="0" applyProtection="0"/>
    <xf numFmtId="0" fontId="2" fillId="4" borderId="0" applyNumberFormat="0" applyBorder="0" applyAlignment="0" applyProtection="0"/>
    <xf numFmtId="0" fontId="101" fillId="30" borderId="0" applyNumberFormat="0" applyBorder="0" applyAlignment="0" applyProtection="0"/>
    <xf numFmtId="0" fontId="79" fillId="4" borderId="0" applyNumberFormat="0" applyBorder="0" applyAlignment="0" applyProtection="0"/>
    <xf numFmtId="0" fontId="101" fillId="30" borderId="0" applyNumberFormat="0" applyBorder="0" applyAlignment="0" applyProtection="0"/>
    <xf numFmtId="0" fontId="2" fillId="4" borderId="0" applyNumberFormat="0" applyBorder="0" applyAlignment="0" applyProtection="0"/>
    <xf numFmtId="0" fontId="79" fillId="4" borderId="0" applyNumberFormat="0" applyBorder="0" applyAlignment="0" applyProtection="0"/>
    <xf numFmtId="0" fontId="2" fillId="5" borderId="0" applyNumberFormat="0" applyBorder="0" applyAlignment="0" applyProtection="0"/>
    <xf numFmtId="0" fontId="101" fillId="31" borderId="0" applyNumberFormat="0" applyBorder="0" applyAlignment="0" applyProtection="0"/>
    <xf numFmtId="0" fontId="79" fillId="5" borderId="0" applyNumberFormat="0" applyBorder="0" applyAlignment="0" applyProtection="0"/>
    <xf numFmtId="0" fontId="101" fillId="31" borderId="0" applyNumberFormat="0" applyBorder="0" applyAlignment="0" applyProtection="0"/>
    <xf numFmtId="0" fontId="2" fillId="5" borderId="0" applyNumberFormat="0" applyBorder="0" applyAlignment="0" applyProtection="0"/>
    <xf numFmtId="0" fontId="79" fillId="5" borderId="0" applyNumberFormat="0" applyBorder="0" applyAlignment="0" applyProtection="0"/>
    <xf numFmtId="0" fontId="2" fillId="6" borderId="0" applyNumberFormat="0" applyBorder="0" applyAlignment="0" applyProtection="0"/>
    <xf numFmtId="0" fontId="101" fillId="32" borderId="0" applyNumberFormat="0" applyBorder="0" applyAlignment="0" applyProtection="0"/>
    <xf numFmtId="0" fontId="79" fillId="6" borderId="0" applyNumberFormat="0" applyBorder="0" applyAlignment="0" applyProtection="0"/>
    <xf numFmtId="0" fontId="101" fillId="32" borderId="0" applyNumberFormat="0" applyBorder="0" applyAlignment="0" applyProtection="0"/>
    <xf numFmtId="0" fontId="2" fillId="6" borderId="0" applyNumberFormat="0" applyBorder="0" applyAlignment="0" applyProtection="0"/>
    <xf numFmtId="0" fontId="79" fillId="6" borderId="0" applyNumberFormat="0" applyBorder="0" applyAlignment="0" applyProtection="0"/>
    <xf numFmtId="0" fontId="2" fillId="7" borderId="0" applyNumberFormat="0" applyBorder="0" applyAlignment="0" applyProtection="0"/>
    <xf numFmtId="0" fontId="101" fillId="33" borderId="0" applyNumberFormat="0" applyBorder="0" applyAlignment="0" applyProtection="0"/>
    <xf numFmtId="0" fontId="79" fillId="7" borderId="0" applyNumberFormat="0" applyBorder="0" applyAlignment="0" applyProtection="0"/>
    <xf numFmtId="0" fontId="101" fillId="33" borderId="0" applyNumberFormat="0" applyBorder="0" applyAlignment="0" applyProtection="0"/>
    <xf numFmtId="0" fontId="2" fillId="7" borderId="0" applyNumberFormat="0" applyBorder="0" applyAlignment="0" applyProtection="0"/>
    <xf numFmtId="0" fontId="79" fillId="7" borderId="0" applyNumberFormat="0" applyBorder="0" applyAlignment="0" applyProtection="0"/>
    <xf numFmtId="0" fontId="2" fillId="8" borderId="0" applyNumberFormat="0" applyBorder="0" applyAlignment="0" applyProtection="0"/>
    <xf numFmtId="0" fontId="101" fillId="34" borderId="0" applyNumberFormat="0" applyBorder="0" applyAlignment="0" applyProtection="0"/>
    <xf numFmtId="0" fontId="79" fillId="8" borderId="0" applyNumberFormat="0" applyBorder="0" applyAlignment="0" applyProtection="0"/>
    <xf numFmtId="0" fontId="101" fillId="34" borderId="0" applyNumberFormat="0" applyBorder="0" applyAlignment="0" applyProtection="0"/>
    <xf numFmtId="0" fontId="2" fillId="8" borderId="0" applyNumberFormat="0" applyBorder="0" applyAlignment="0" applyProtection="0"/>
    <xf numFmtId="0" fontId="79" fillId="8" borderId="0" applyNumberFormat="0" applyBorder="0" applyAlignment="0" applyProtection="0"/>
    <xf numFmtId="0" fontId="2" fillId="9" borderId="0" applyNumberFormat="0" applyBorder="0" applyAlignment="0" applyProtection="0"/>
    <xf numFmtId="0" fontId="101" fillId="35" borderId="0" applyNumberFormat="0" applyBorder="0" applyAlignment="0" applyProtection="0"/>
    <xf numFmtId="0" fontId="79" fillId="9" borderId="0" applyNumberFormat="0" applyBorder="0" applyAlignment="0" applyProtection="0"/>
    <xf numFmtId="0" fontId="101" fillId="35" borderId="0" applyNumberFormat="0" applyBorder="0" applyAlignment="0" applyProtection="0"/>
    <xf numFmtId="0" fontId="2" fillId="9" borderId="0" applyNumberFormat="0" applyBorder="0" applyAlignment="0" applyProtection="0"/>
    <xf numFmtId="0" fontId="79" fillId="9" borderId="0" applyNumberFormat="0" applyBorder="0" applyAlignment="0" applyProtection="0"/>
    <xf numFmtId="0" fontId="2" fillId="10" borderId="0" applyNumberFormat="0" applyBorder="0" applyAlignment="0" applyProtection="0"/>
    <xf numFmtId="0" fontId="101" fillId="36" borderId="0" applyNumberFormat="0" applyBorder="0" applyAlignment="0" applyProtection="0"/>
    <xf numFmtId="0" fontId="79" fillId="10" borderId="0" applyNumberFormat="0" applyBorder="0" applyAlignment="0" applyProtection="0"/>
    <xf numFmtId="0" fontId="101" fillId="36" borderId="0" applyNumberFormat="0" applyBorder="0" applyAlignment="0" applyProtection="0"/>
    <xf numFmtId="0" fontId="2" fillId="10" borderId="0" applyNumberFormat="0" applyBorder="0" applyAlignment="0" applyProtection="0"/>
    <xf numFmtId="0" fontId="79" fillId="10" borderId="0" applyNumberFormat="0" applyBorder="0" applyAlignment="0" applyProtection="0"/>
    <xf numFmtId="0" fontId="2" fillId="5" borderId="0" applyNumberFormat="0" applyBorder="0" applyAlignment="0" applyProtection="0"/>
    <xf numFmtId="0" fontId="101" fillId="37" borderId="0" applyNumberFormat="0" applyBorder="0" applyAlignment="0" applyProtection="0"/>
    <xf numFmtId="0" fontId="79" fillId="5" borderId="0" applyNumberFormat="0" applyBorder="0" applyAlignment="0" applyProtection="0"/>
    <xf numFmtId="0" fontId="101" fillId="37" borderId="0" applyNumberFormat="0" applyBorder="0" applyAlignment="0" applyProtection="0"/>
    <xf numFmtId="0" fontId="2" fillId="5" borderId="0" applyNumberFormat="0" applyBorder="0" applyAlignment="0" applyProtection="0"/>
    <xf numFmtId="0" fontId="79" fillId="5" borderId="0" applyNumberFormat="0" applyBorder="0" applyAlignment="0" applyProtection="0"/>
    <xf numFmtId="0" fontId="2" fillId="8" borderId="0" applyNumberFormat="0" applyBorder="0" applyAlignment="0" applyProtection="0"/>
    <xf numFmtId="0" fontId="101" fillId="38" borderId="0" applyNumberFormat="0" applyBorder="0" applyAlignment="0" applyProtection="0"/>
    <xf numFmtId="0" fontId="79" fillId="8" borderId="0" applyNumberFormat="0" applyBorder="0" applyAlignment="0" applyProtection="0"/>
    <xf numFmtId="0" fontId="101" fillId="38" borderId="0" applyNumberFormat="0" applyBorder="0" applyAlignment="0" applyProtection="0"/>
    <xf numFmtId="0" fontId="2" fillId="8" borderId="0" applyNumberFormat="0" applyBorder="0" applyAlignment="0" applyProtection="0"/>
    <xf numFmtId="0" fontId="79" fillId="8" borderId="0" applyNumberFormat="0" applyBorder="0" applyAlignment="0" applyProtection="0"/>
    <xf numFmtId="0" fontId="2" fillId="11" borderId="0" applyNumberFormat="0" applyBorder="0" applyAlignment="0" applyProtection="0"/>
    <xf numFmtId="0" fontId="101" fillId="39" borderId="0" applyNumberFormat="0" applyBorder="0" applyAlignment="0" applyProtection="0"/>
    <xf numFmtId="0" fontId="79" fillId="11" borderId="0" applyNumberFormat="0" applyBorder="0" applyAlignment="0" applyProtection="0"/>
    <xf numFmtId="0" fontId="101" fillId="39" borderId="0" applyNumberFormat="0" applyBorder="0" applyAlignment="0" applyProtection="0"/>
    <xf numFmtId="0" fontId="2" fillId="11" borderId="0" applyNumberFormat="0" applyBorder="0" applyAlignment="0" applyProtection="0"/>
    <xf numFmtId="0" fontId="79" fillId="11" borderId="0" applyNumberFormat="0" applyBorder="0" applyAlignment="0" applyProtection="0"/>
    <xf numFmtId="0" fontId="3" fillId="12" borderId="0" applyNumberFormat="0" applyBorder="0" applyAlignment="0" applyProtection="0"/>
    <xf numFmtId="0" fontId="102" fillId="40" borderId="0" applyNumberFormat="0" applyBorder="0" applyAlignment="0" applyProtection="0"/>
    <xf numFmtId="0" fontId="85" fillId="12" borderId="0" applyNumberFormat="0" applyBorder="0" applyAlignment="0" applyProtection="0"/>
    <xf numFmtId="0" fontId="102" fillId="40" borderId="0" applyNumberFormat="0" applyBorder="0" applyAlignment="0" applyProtection="0"/>
    <xf numFmtId="0" fontId="3" fillId="12" borderId="0" applyNumberFormat="0" applyBorder="0" applyAlignment="0" applyProtection="0"/>
    <xf numFmtId="0" fontId="85" fillId="12" borderId="0" applyNumberFormat="0" applyBorder="0" applyAlignment="0" applyProtection="0"/>
    <xf numFmtId="0" fontId="3" fillId="9" borderId="0" applyNumberFormat="0" applyBorder="0" applyAlignment="0" applyProtection="0"/>
    <xf numFmtId="0" fontId="102" fillId="41" borderId="0" applyNumberFormat="0" applyBorder="0" applyAlignment="0" applyProtection="0"/>
    <xf numFmtId="0" fontId="85" fillId="9" borderId="0" applyNumberFormat="0" applyBorder="0" applyAlignment="0" applyProtection="0"/>
    <xf numFmtId="0" fontId="102" fillId="41" borderId="0" applyNumberFormat="0" applyBorder="0" applyAlignment="0" applyProtection="0"/>
    <xf numFmtId="0" fontId="3" fillId="9" borderId="0" applyNumberFormat="0" applyBorder="0" applyAlignment="0" applyProtection="0"/>
    <xf numFmtId="0" fontId="85" fillId="9" borderId="0" applyNumberFormat="0" applyBorder="0" applyAlignment="0" applyProtection="0"/>
    <xf numFmtId="0" fontId="3" fillId="10" borderId="0" applyNumberFormat="0" applyBorder="0" applyAlignment="0" applyProtection="0"/>
    <xf numFmtId="0" fontId="102" fillId="42" borderId="0" applyNumberFormat="0" applyBorder="0" applyAlignment="0" applyProtection="0"/>
    <xf numFmtId="0" fontId="85" fillId="10" borderId="0" applyNumberFormat="0" applyBorder="0" applyAlignment="0" applyProtection="0"/>
    <xf numFmtId="0" fontId="102" fillId="42" borderId="0" applyNumberFormat="0" applyBorder="0" applyAlignment="0" applyProtection="0"/>
    <xf numFmtId="0" fontId="3" fillId="10" borderId="0" applyNumberFormat="0" applyBorder="0" applyAlignment="0" applyProtection="0"/>
    <xf numFmtId="0" fontId="85" fillId="10" borderId="0" applyNumberFormat="0" applyBorder="0" applyAlignment="0" applyProtection="0"/>
    <xf numFmtId="0" fontId="3" fillId="13" borderId="0" applyNumberFormat="0" applyBorder="0" applyAlignment="0" applyProtection="0"/>
    <xf numFmtId="0" fontId="102" fillId="43" borderId="0" applyNumberFormat="0" applyBorder="0" applyAlignment="0" applyProtection="0"/>
    <xf numFmtId="0" fontId="85" fillId="13" borderId="0" applyNumberFormat="0" applyBorder="0" applyAlignment="0" applyProtection="0"/>
    <xf numFmtId="0" fontId="102" fillId="43" borderId="0" applyNumberFormat="0" applyBorder="0" applyAlignment="0" applyProtection="0"/>
    <xf numFmtId="0" fontId="3" fillId="13" borderId="0" applyNumberFormat="0" applyBorder="0" applyAlignment="0" applyProtection="0"/>
    <xf numFmtId="0" fontId="85" fillId="13" borderId="0" applyNumberFormat="0" applyBorder="0" applyAlignment="0" applyProtection="0"/>
    <xf numFmtId="0" fontId="3" fillId="14" borderId="0" applyNumberFormat="0" applyBorder="0" applyAlignment="0" applyProtection="0"/>
    <xf numFmtId="0" fontId="102" fillId="44" borderId="0" applyNumberFormat="0" applyBorder="0" applyAlignment="0" applyProtection="0"/>
    <xf numFmtId="0" fontId="85" fillId="14" borderId="0" applyNumberFormat="0" applyBorder="0" applyAlignment="0" applyProtection="0"/>
    <xf numFmtId="0" fontId="102" fillId="44" borderId="0" applyNumberFormat="0" applyBorder="0" applyAlignment="0" applyProtection="0"/>
    <xf numFmtId="0" fontId="3" fillId="14" borderId="0" applyNumberFormat="0" applyBorder="0" applyAlignment="0" applyProtection="0"/>
    <xf numFmtId="0" fontId="85" fillId="14" borderId="0" applyNumberFormat="0" applyBorder="0" applyAlignment="0" applyProtection="0"/>
    <xf numFmtId="0" fontId="3" fillId="15" borderId="0" applyNumberFormat="0" applyBorder="0" applyAlignment="0" applyProtection="0"/>
    <xf numFmtId="0" fontId="102" fillId="45" borderId="0" applyNumberFormat="0" applyBorder="0" applyAlignment="0" applyProtection="0"/>
    <xf numFmtId="0" fontId="85" fillId="15" borderId="0" applyNumberFormat="0" applyBorder="0" applyAlignment="0" applyProtection="0"/>
    <xf numFmtId="0" fontId="102" fillId="45" borderId="0" applyNumberFormat="0" applyBorder="0" applyAlignment="0" applyProtection="0"/>
    <xf numFmtId="0" fontId="3" fillId="15" borderId="0" applyNumberFormat="0" applyBorder="0" applyAlignment="0" applyProtection="0"/>
    <xf numFmtId="0" fontId="85" fillId="15" borderId="0" applyNumberFormat="0" applyBorder="0" applyAlignment="0" applyProtection="0"/>
    <xf numFmtId="0" fontId="3" fillId="16" borderId="0" applyNumberFormat="0" applyBorder="0" applyAlignment="0" applyProtection="0"/>
    <xf numFmtId="0" fontId="102" fillId="46" borderId="0" applyNumberFormat="0" applyBorder="0" applyAlignment="0" applyProtection="0"/>
    <xf numFmtId="0" fontId="85" fillId="16" borderId="0" applyNumberFormat="0" applyBorder="0" applyAlignment="0" applyProtection="0"/>
    <xf numFmtId="0" fontId="102" fillId="46" borderId="0" applyNumberFormat="0" applyBorder="0" applyAlignment="0" applyProtection="0"/>
    <xf numFmtId="0" fontId="3" fillId="16" borderId="0" applyNumberFormat="0" applyBorder="0" applyAlignment="0" applyProtection="0"/>
    <xf numFmtId="0" fontId="85" fillId="16" borderId="0" applyNumberFormat="0" applyBorder="0" applyAlignment="0" applyProtection="0"/>
    <xf numFmtId="0" fontId="3" fillId="17" borderId="0" applyNumberFormat="0" applyBorder="0" applyAlignment="0" applyProtection="0"/>
    <xf numFmtId="0" fontId="102" fillId="47" borderId="0" applyNumberFormat="0" applyBorder="0" applyAlignment="0" applyProtection="0"/>
    <xf numFmtId="0" fontId="85" fillId="17" borderId="0" applyNumberFormat="0" applyBorder="0" applyAlignment="0" applyProtection="0"/>
    <xf numFmtId="0" fontId="102" fillId="47" borderId="0" applyNumberFormat="0" applyBorder="0" applyAlignment="0" applyProtection="0"/>
    <xf numFmtId="0" fontId="3" fillId="17" borderId="0" applyNumberFormat="0" applyBorder="0" applyAlignment="0" applyProtection="0"/>
    <xf numFmtId="0" fontId="85" fillId="17" borderId="0" applyNumberFormat="0" applyBorder="0" applyAlignment="0" applyProtection="0"/>
    <xf numFmtId="0" fontId="3" fillId="18" borderId="0" applyNumberFormat="0" applyBorder="0" applyAlignment="0" applyProtection="0"/>
    <xf numFmtId="0" fontId="102" fillId="48" borderId="0" applyNumberFormat="0" applyBorder="0" applyAlignment="0" applyProtection="0"/>
    <xf numFmtId="0" fontId="85" fillId="18" borderId="0" applyNumberFormat="0" applyBorder="0" applyAlignment="0" applyProtection="0"/>
    <xf numFmtId="0" fontId="102" fillId="48" borderId="0" applyNumberFormat="0" applyBorder="0" applyAlignment="0" applyProtection="0"/>
    <xf numFmtId="0" fontId="3" fillId="18" borderId="0" applyNumberFormat="0" applyBorder="0" applyAlignment="0" applyProtection="0"/>
    <xf numFmtId="0" fontId="85" fillId="18" borderId="0" applyNumberFormat="0" applyBorder="0" applyAlignment="0" applyProtection="0"/>
    <xf numFmtId="0" fontId="3" fillId="13" borderId="0" applyNumberFormat="0" applyBorder="0" applyAlignment="0" applyProtection="0"/>
    <xf numFmtId="0" fontId="102" fillId="49" borderId="0" applyNumberFormat="0" applyBorder="0" applyAlignment="0" applyProtection="0"/>
    <xf numFmtId="0" fontId="85" fillId="13" borderId="0" applyNumberFormat="0" applyBorder="0" applyAlignment="0" applyProtection="0"/>
    <xf numFmtId="0" fontId="102" fillId="49" borderId="0" applyNumberFormat="0" applyBorder="0" applyAlignment="0" applyProtection="0"/>
    <xf numFmtId="0" fontId="3" fillId="13" borderId="0" applyNumberFormat="0" applyBorder="0" applyAlignment="0" applyProtection="0"/>
    <xf numFmtId="0" fontId="85" fillId="13" borderId="0" applyNumberFormat="0" applyBorder="0" applyAlignment="0" applyProtection="0"/>
    <xf numFmtId="0" fontId="3" fillId="14" borderId="0" applyNumberFormat="0" applyBorder="0" applyAlignment="0" applyProtection="0"/>
    <xf numFmtId="0" fontId="102" fillId="50" borderId="0" applyNumberFormat="0" applyBorder="0" applyAlignment="0" applyProtection="0"/>
    <xf numFmtId="0" fontId="85" fillId="14" borderId="0" applyNumberFormat="0" applyBorder="0" applyAlignment="0" applyProtection="0"/>
    <xf numFmtId="0" fontId="102" fillId="50" borderId="0" applyNumberFormat="0" applyBorder="0" applyAlignment="0" applyProtection="0"/>
    <xf numFmtId="0" fontId="3" fillId="14" borderId="0" applyNumberFormat="0" applyBorder="0" applyAlignment="0" applyProtection="0"/>
    <xf numFmtId="0" fontId="85" fillId="14" borderId="0" applyNumberFormat="0" applyBorder="0" applyAlignment="0" applyProtection="0"/>
    <xf numFmtId="0" fontId="3" fillId="19" borderId="0" applyNumberFormat="0" applyBorder="0" applyAlignment="0" applyProtection="0"/>
    <xf numFmtId="0" fontId="102" fillId="51" borderId="0" applyNumberFormat="0" applyBorder="0" applyAlignment="0" applyProtection="0"/>
    <xf numFmtId="0" fontId="85" fillId="19" borderId="0" applyNumberFormat="0" applyBorder="0" applyAlignment="0" applyProtection="0"/>
    <xf numFmtId="0" fontId="102" fillId="51" borderId="0" applyNumberFormat="0" applyBorder="0" applyAlignment="0" applyProtection="0"/>
    <xf numFmtId="0" fontId="3" fillId="19" borderId="0" applyNumberFormat="0" applyBorder="0" applyAlignment="0" applyProtection="0"/>
    <xf numFmtId="0" fontId="85" fillId="19" borderId="0" applyNumberFormat="0" applyBorder="0" applyAlignment="0" applyProtection="0"/>
    <xf numFmtId="0" fontId="4" fillId="3" borderId="0" applyNumberFormat="0" applyBorder="0" applyAlignment="0" applyProtection="0"/>
    <xf numFmtId="0" fontId="103" fillId="52" borderId="0" applyNumberFormat="0" applyBorder="0" applyAlignment="0" applyProtection="0"/>
    <xf numFmtId="0" fontId="86" fillId="3" borderId="0" applyNumberFormat="0" applyBorder="0" applyAlignment="0" applyProtection="0"/>
    <xf numFmtId="0" fontId="103" fillId="52" borderId="0" applyNumberFormat="0" applyBorder="0" applyAlignment="0" applyProtection="0"/>
    <xf numFmtId="0" fontId="4" fillId="3" borderId="0" applyNumberFormat="0" applyBorder="0" applyAlignment="0" applyProtection="0"/>
    <xf numFmtId="0" fontId="86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04" fillId="53" borderId="48" applyNumberFormat="0" applyAlignment="0" applyProtection="0"/>
    <xf numFmtId="0" fontId="87" fillId="20" borderId="3" applyNumberFormat="0" applyAlignment="0" applyProtection="0"/>
    <xf numFmtId="0" fontId="104" fillId="53" borderId="48" applyNumberFormat="0" applyAlignment="0" applyProtection="0"/>
    <xf numFmtId="0" fontId="22" fillId="20" borderId="3" applyNumberFormat="0" applyAlignment="0" applyProtection="0"/>
    <xf numFmtId="0" fontId="87" fillId="20" borderId="3" applyNumberFormat="0" applyAlignment="0" applyProtection="0"/>
    <xf numFmtId="0" fontId="23" fillId="21" borderId="4" applyNumberFormat="0" applyAlignment="0" applyProtection="0"/>
    <xf numFmtId="0" fontId="105" fillId="54" borderId="49" applyNumberFormat="0" applyAlignment="0" applyProtection="0"/>
    <xf numFmtId="0" fontId="88" fillId="21" borderId="4" applyNumberFormat="0" applyAlignment="0" applyProtection="0"/>
    <xf numFmtId="0" fontId="105" fillId="54" borderId="49" applyNumberFormat="0" applyAlignment="0" applyProtection="0"/>
    <xf numFmtId="0" fontId="23" fillId="21" borderId="4" applyNumberFormat="0" applyAlignment="0" applyProtection="0"/>
    <xf numFmtId="0" fontId="88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5" fontId="7" fillId="0" borderId="0" applyFont="0" applyFill="0" applyBorder="0" applyAlignment="0" applyProtection="0"/>
    <xf numFmtId="180" fontId="97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80" fontId="9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7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97" fillId="0" borderId="0" applyFont="0" applyFill="0" applyBorder="0" applyAlignment="0" applyProtection="0"/>
    <xf numFmtId="2" fontId="9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7" fillId="0" borderId="0" applyFont="0" applyFill="0" applyBorder="0" applyAlignment="0" applyProtection="0"/>
    <xf numFmtId="0" fontId="25" fillId="4" borderId="0" applyNumberFormat="0" applyBorder="0" applyAlignment="0" applyProtection="0"/>
    <xf numFmtId="0" fontId="107" fillId="55" borderId="0" applyNumberFormat="0" applyBorder="0" applyAlignment="0" applyProtection="0"/>
    <xf numFmtId="0" fontId="90" fillId="4" borderId="0" applyNumberFormat="0" applyBorder="0" applyAlignment="0" applyProtection="0"/>
    <xf numFmtId="0" fontId="107" fillId="55" borderId="0" applyNumberFormat="0" applyBorder="0" applyAlignment="0" applyProtection="0"/>
    <xf numFmtId="0" fontId="25" fillId="4" borderId="0" applyNumberFormat="0" applyBorder="0" applyAlignment="0" applyProtection="0"/>
    <xf numFmtId="0" fontId="90" fillId="4" borderId="0" applyNumberFormat="0" applyBorder="0" applyAlignment="0" applyProtection="0"/>
    <xf numFmtId="0" fontId="26" fillId="0" borderId="0" applyFont="0" applyFill="0" applyBorder="0" applyAlignment="0" applyProtection="0"/>
    <xf numFmtId="0" fontId="108" fillId="0" borderId="50" applyNumberFormat="0" applyFill="0" applyAlignment="0" applyProtection="0"/>
    <xf numFmtId="0" fontId="98" fillId="0" borderId="0" applyNumberFormat="0" applyFill="0" applyBorder="0" applyAlignment="0" applyProtection="0"/>
    <xf numFmtId="0" fontId="108" fillId="0" borderId="50" applyNumberFormat="0" applyFill="0" applyAlignment="0" applyProtection="0"/>
    <xf numFmtId="0" fontId="26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09" fillId="0" borderId="51" applyNumberFormat="0" applyFill="0" applyAlignment="0" applyProtection="0"/>
    <xf numFmtId="0" fontId="99" fillId="0" borderId="0" applyNumberFormat="0" applyFill="0" applyBorder="0" applyAlignment="0" applyProtection="0"/>
    <xf numFmtId="0" fontId="109" fillId="0" borderId="51" applyNumberFormat="0" applyFill="0" applyAlignment="0" applyProtection="0"/>
    <xf numFmtId="0" fontId="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0" fillId="0" borderId="52" applyNumberFormat="0" applyFill="0" applyAlignment="0" applyProtection="0"/>
    <xf numFmtId="0" fontId="91" fillId="0" borderId="5" applyNumberFormat="0" applyFill="0" applyAlignment="0" applyProtection="0"/>
    <xf numFmtId="0" fontId="110" fillId="0" borderId="52" applyNumberFormat="0" applyFill="0" applyAlignment="0" applyProtection="0"/>
    <xf numFmtId="0" fontId="27" fillId="0" borderId="5" applyNumberFormat="0" applyFill="0" applyAlignment="0" applyProtection="0"/>
    <xf numFmtId="0" fontId="91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1" fillId="56" borderId="48" applyNumberFormat="0" applyAlignment="0" applyProtection="0"/>
    <xf numFmtId="0" fontId="92" fillId="7" borderId="3" applyNumberFormat="0" applyAlignment="0" applyProtection="0"/>
    <xf numFmtId="0" fontId="111" fillId="56" borderId="48" applyNumberFormat="0" applyAlignment="0" applyProtection="0"/>
    <xf numFmtId="0" fontId="30" fillId="7" borderId="3" applyNumberFormat="0" applyAlignment="0" applyProtection="0"/>
    <xf numFmtId="0" fontId="92" fillId="7" borderId="3" applyNumberFormat="0" applyAlignment="0" applyProtection="0"/>
    <xf numFmtId="0" fontId="31" fillId="0" borderId="7" applyNumberFormat="0" applyFill="0" applyAlignment="0" applyProtection="0"/>
    <xf numFmtId="0" fontId="112" fillId="0" borderId="53" applyNumberFormat="0" applyFill="0" applyAlignment="0" applyProtection="0"/>
    <xf numFmtId="0" fontId="93" fillId="0" borderId="7" applyNumberFormat="0" applyFill="0" applyAlignment="0" applyProtection="0"/>
    <xf numFmtId="0" fontId="112" fillId="0" borderId="53" applyNumberFormat="0" applyFill="0" applyAlignment="0" applyProtection="0"/>
    <xf numFmtId="0" fontId="31" fillId="0" borderId="7" applyNumberFormat="0" applyFill="0" applyAlignment="0" applyProtection="0"/>
    <xf numFmtId="0" fontId="93" fillId="0" borderId="7" applyNumberFormat="0" applyFill="0" applyAlignment="0" applyProtection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32" fillId="22" borderId="0" applyNumberFormat="0" applyBorder="0" applyAlignment="0" applyProtection="0"/>
    <xf numFmtId="0" fontId="113" fillId="57" borderId="0" applyNumberFormat="0" applyBorder="0" applyAlignment="0" applyProtection="0"/>
    <xf numFmtId="0" fontId="94" fillId="22" borderId="0" applyNumberFormat="0" applyBorder="0" applyAlignment="0" applyProtection="0"/>
    <xf numFmtId="0" fontId="113" fillId="57" borderId="0" applyNumberFormat="0" applyBorder="0" applyAlignment="0" applyProtection="0"/>
    <xf numFmtId="0" fontId="32" fillId="22" borderId="0" applyNumberFormat="0" applyBorder="0" applyAlignment="0" applyProtection="0"/>
    <xf numFmtId="0" fontId="94" fillId="22" borderId="0" applyNumberFormat="0" applyBorder="0" applyAlignment="0" applyProtection="0"/>
    <xf numFmtId="0" fontId="101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1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14" fillId="0" borderId="0"/>
    <xf numFmtId="0" fontId="100" fillId="0" borderId="0"/>
    <xf numFmtId="0" fontId="7" fillId="0" borderId="0"/>
    <xf numFmtId="0" fontId="7" fillId="0" borderId="0"/>
    <xf numFmtId="0" fontId="114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1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1" fillId="0" borderId="0"/>
    <xf numFmtId="0" fontId="7" fillId="0" borderId="0"/>
    <xf numFmtId="0" fontId="7" fillId="0" borderId="0"/>
    <xf numFmtId="0" fontId="101" fillId="0" borderId="0"/>
    <xf numFmtId="0" fontId="35" fillId="0" borderId="0"/>
    <xf numFmtId="0" fontId="7" fillId="0" borderId="0"/>
    <xf numFmtId="0" fontId="101" fillId="0" borderId="0"/>
    <xf numFmtId="0" fontId="35" fillId="0" borderId="0"/>
    <xf numFmtId="0" fontId="7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79" fillId="58" borderId="54" applyNumberFormat="0" applyFont="0" applyAlignment="0" applyProtection="0"/>
    <xf numFmtId="0" fontId="79" fillId="58" borderId="54" applyNumberFormat="0" applyFont="0" applyAlignment="0" applyProtection="0"/>
    <xf numFmtId="0" fontId="79" fillId="58" borderId="54" applyNumberFormat="0" applyFont="0" applyAlignment="0" applyProtection="0"/>
    <xf numFmtId="0" fontId="7" fillId="23" borderId="8" applyNumberFormat="0" applyFont="0" applyAlignment="0" applyProtection="0"/>
    <xf numFmtId="0" fontId="79" fillId="58" borderId="54" applyNumberFormat="0" applyFont="0" applyAlignment="0" applyProtection="0"/>
    <xf numFmtId="0" fontId="79" fillId="58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15" fillId="53" borderId="55" applyNumberFormat="0" applyAlignment="0" applyProtection="0"/>
    <xf numFmtId="0" fontId="95" fillId="20" borderId="9" applyNumberFormat="0" applyAlignment="0" applyProtection="0"/>
    <xf numFmtId="0" fontId="115" fillId="53" borderId="55" applyNumberFormat="0" applyAlignment="0" applyProtection="0"/>
    <xf numFmtId="0" fontId="34" fillId="20" borderId="9" applyNumberFormat="0" applyAlignment="0" applyProtection="0"/>
    <xf numFmtId="0" fontId="95" fillId="20" borderId="9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17" fillId="0" borderId="56" applyNumberFormat="0" applyFill="0" applyAlignment="0" applyProtection="0"/>
    <xf numFmtId="0" fontId="97" fillId="0" borderId="1" applyNumberFormat="0" applyFont="0" applyFill="0" applyAlignment="0" applyProtection="0"/>
    <xf numFmtId="0" fontId="117" fillId="0" borderId="56" applyNumberFormat="0" applyFill="0" applyAlignment="0" applyProtection="0"/>
    <xf numFmtId="0" fontId="7" fillId="0" borderId="0" applyFont="0" applyFill="0" applyBorder="0" applyAlignment="0" applyProtection="0"/>
    <xf numFmtId="0" fontId="97" fillId="0" borderId="1" applyNumberFormat="0" applyFont="0" applyFill="0" applyAlignment="0" applyProtection="0"/>
    <xf numFmtId="0" fontId="97" fillId="0" borderId="1" applyNumberFormat="0" applyFont="0" applyFill="0" applyAlignment="0" applyProtection="0"/>
    <xf numFmtId="0" fontId="97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</cellStyleXfs>
  <cellXfs count="497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70" fontId="1" fillId="0" borderId="0" xfId="198" applyNumberFormat="1"/>
    <xf numFmtId="0" fontId="7" fillId="0" borderId="0" xfId="834" applyNumberFormat="1" applyFont="1" applyBorder="1" applyAlignment="1" applyProtection="1">
      <protection locked="0"/>
    </xf>
    <xf numFmtId="3" fontId="7" fillId="0" borderId="0" xfId="834" applyNumberFormat="1" applyFont="1" applyAlignment="1" applyProtection="1">
      <protection locked="0"/>
    </xf>
    <xf numFmtId="10" fontId="7" fillId="0" borderId="0" xfId="834" applyNumberFormat="1" applyFont="1" applyAlignment="1" applyProtection="1">
      <protection locked="0"/>
    </xf>
    <xf numFmtId="166" fontId="7" fillId="0" borderId="0" xfId="834" applyNumberFormat="1" applyFont="1" applyAlignment="1" applyProtection="1">
      <protection locked="0"/>
    </xf>
    <xf numFmtId="43" fontId="7" fillId="0" borderId="0" xfId="198" applyFont="1" applyAlignment="1" applyProtection="1">
      <protection locked="0"/>
    </xf>
    <xf numFmtId="169" fontId="7" fillId="0" borderId="0" xfId="834" applyFont="1" applyAlignment="1" applyProtection="1">
      <protection locked="0"/>
    </xf>
    <xf numFmtId="169" fontId="7" fillId="0" borderId="0" xfId="834" applyFont="1" applyBorder="1" applyAlignment="1" applyProtection="1">
      <protection locked="0"/>
    </xf>
    <xf numFmtId="0" fontId="7" fillId="0" borderId="0" xfId="0" applyFont="1" applyFill="1"/>
    <xf numFmtId="10" fontId="7" fillId="0" borderId="0" xfId="834" applyNumberFormat="1" applyFont="1" applyFill="1" applyAlignment="1" applyProtection="1">
      <alignment horizontal="right"/>
      <protection locked="0"/>
    </xf>
    <xf numFmtId="3" fontId="39" fillId="0" borderId="0" xfId="834" applyNumberFormat="1" applyFont="1" applyAlignment="1" applyProtection="1">
      <protection locked="0"/>
    </xf>
    <xf numFmtId="0" fontId="7" fillId="0" borderId="0" xfId="0" applyFont="1" applyFill="1" applyBorder="1"/>
    <xf numFmtId="3" fontId="48" fillId="0" borderId="0" xfId="834" applyNumberFormat="1" applyFont="1" applyAlignment="1" applyProtection="1">
      <alignment horizontal="center"/>
      <protection locked="0"/>
    </xf>
    <xf numFmtId="10" fontId="48" fillId="0" borderId="0" xfId="834" applyNumberFormat="1" applyFont="1" applyFill="1" applyAlignment="1" applyProtection="1">
      <alignment horizontal="center"/>
      <protection locked="0"/>
    </xf>
    <xf numFmtId="0" fontId="7" fillId="0" borderId="0" xfId="834" applyNumberFormat="1" applyFont="1" applyFill="1" applyBorder="1" applyAlignment="1" applyProtection="1">
      <alignment horizontal="right"/>
      <protection locked="0"/>
    </xf>
    <xf numFmtId="10" fontId="0" fillId="0" borderId="0" xfId="0" applyNumberFormat="1" applyAlignment="1">
      <alignment horizontal="center"/>
    </xf>
    <xf numFmtId="166" fontId="7" fillId="0" borderId="0" xfId="834" applyNumberFormat="1" applyFont="1" applyAlignment="1" applyProtection="1">
      <alignment horizontal="center"/>
      <protection locked="0"/>
    </xf>
    <xf numFmtId="165" fontId="7" fillId="0" borderId="0" xfId="834" applyNumberFormat="1" applyFont="1" applyAlignment="1" applyProtection="1">
      <alignment horizontal="center"/>
      <protection locked="0"/>
    </xf>
    <xf numFmtId="165" fontId="7" fillId="0" borderId="0" xfId="834" applyNumberFormat="1" applyFont="1" applyBorder="1" applyAlignment="1" applyProtection="1">
      <alignment horizontal="center"/>
      <protection locked="0"/>
    </xf>
    <xf numFmtId="169" fontId="7" fillId="0" borderId="13" xfId="834" applyFont="1" applyBorder="1" applyAlignment="1" applyProtection="1">
      <protection locked="0"/>
    </xf>
    <xf numFmtId="0" fontId="7" fillId="0" borderId="0" xfId="834" applyNumberFormat="1" applyFont="1" applyBorder="1" applyAlignment="1" applyProtection="1">
      <alignment horizontal="center"/>
      <protection locked="0"/>
    </xf>
    <xf numFmtId="3" fontId="7" fillId="0" borderId="14" xfId="834" applyNumberFormat="1" applyFont="1" applyBorder="1" applyAlignment="1" applyProtection="1">
      <protection locked="0"/>
    </xf>
    <xf numFmtId="0" fontId="7" fillId="0" borderId="0" xfId="834" applyNumberFormat="1" applyFont="1" applyAlignment="1" applyProtection="1">
      <alignment horizontal="center"/>
      <protection locked="0"/>
    </xf>
    <xf numFmtId="41" fontId="7" fillId="0" borderId="0" xfId="834" applyNumberFormat="1" applyFont="1" applyAlignment="1" applyProtection="1">
      <protection locked="0"/>
    </xf>
    <xf numFmtId="41" fontId="7" fillId="0" borderId="0" xfId="834" applyNumberFormat="1" applyFont="1" applyAlignment="1" applyProtection="1">
      <alignment horizontal="center"/>
      <protection locked="0"/>
    </xf>
    <xf numFmtId="41" fontId="7" fillId="0" borderId="0" xfId="834" applyNumberFormat="1" applyFont="1" applyBorder="1" applyAlignment="1" applyProtection="1">
      <alignment horizontal="center"/>
      <protection locked="0"/>
    </xf>
    <xf numFmtId="0" fontId="0" fillId="0" borderId="13" xfId="0" applyBorder="1"/>
    <xf numFmtId="0" fontId="0" fillId="0" borderId="14" xfId="0" applyBorder="1"/>
    <xf numFmtId="0" fontId="7" fillId="0" borderId="0" xfId="834" applyNumberFormat="1" applyFont="1" applyBorder="1" applyAlignment="1" applyProtection="1">
      <alignment horizontal="right"/>
      <protection locked="0"/>
    </xf>
    <xf numFmtId="165" fontId="15" fillId="0" borderId="15" xfId="834" applyNumberFormat="1" applyFont="1" applyBorder="1" applyAlignment="1" applyProtection="1">
      <alignment horizontal="center"/>
      <protection locked="0"/>
    </xf>
    <xf numFmtId="0" fontId="7" fillId="0" borderId="6" xfId="834" applyNumberFormat="1" applyFont="1" applyBorder="1" applyAlignment="1" applyProtection="1">
      <alignment horizontal="center"/>
      <protection locked="0"/>
    </xf>
    <xf numFmtId="170" fontId="7" fillId="0" borderId="6" xfId="834" applyNumberFormat="1" applyFont="1" applyBorder="1" applyAlignment="1" applyProtection="1">
      <alignment horizontal="center"/>
      <protection locked="0"/>
    </xf>
    <xf numFmtId="171" fontId="0" fillId="0" borderId="16" xfId="0" applyNumberFormat="1" applyBorder="1"/>
    <xf numFmtId="3" fontId="7" fillId="0" borderId="0" xfId="834" applyNumberFormat="1" applyFont="1" applyAlignment="1" applyProtection="1">
      <alignment horizontal="right"/>
      <protection locked="0"/>
    </xf>
    <xf numFmtId="10" fontId="7" fillId="0" borderId="0" xfId="834" applyNumberFormat="1" applyFont="1" applyFill="1" applyAlignment="1" applyProtection="1">
      <alignment horizontal="left"/>
      <protection locked="0"/>
    </xf>
    <xf numFmtId="41" fontId="7" fillId="0" borderId="0" xfId="834" applyNumberFormat="1" applyFont="1" applyBorder="1" applyAlignment="1" applyProtection="1">
      <protection locked="0"/>
    </xf>
    <xf numFmtId="0" fontId="39" fillId="0" borderId="0" xfId="0" applyFont="1"/>
    <xf numFmtId="41" fontId="7" fillId="0" borderId="0" xfId="834" applyNumberFormat="1" applyFont="1" applyFill="1" applyAlignment="1" applyProtection="1">
      <protection locked="0"/>
    </xf>
    <xf numFmtId="170" fontId="0" fillId="0" borderId="0" xfId="0" applyNumberFormat="1"/>
    <xf numFmtId="41" fontId="7" fillId="0" borderId="0" xfId="834" quotePrefix="1" applyNumberFormat="1" applyFont="1" applyBorder="1" applyAlignment="1" applyProtection="1">
      <protection locked="0"/>
    </xf>
    <xf numFmtId="41" fontId="7" fillId="0" borderId="0" xfId="834" applyNumberFormat="1" applyFont="1" applyFill="1" applyBorder="1" applyAlignment="1" applyProtection="1">
      <alignment horizontal="right"/>
      <protection locked="0"/>
    </xf>
    <xf numFmtId="172" fontId="7" fillId="0" borderId="11" xfId="834" applyNumberFormat="1" applyFont="1" applyBorder="1" applyAlignment="1" applyProtection="1">
      <protection locked="0"/>
    </xf>
    <xf numFmtId="164" fontId="7" fillId="0" borderId="0" xfId="834" applyNumberFormat="1" applyFont="1" applyFill="1" applyBorder="1" applyAlignment="1" applyProtection="1">
      <alignment horizontal="left"/>
      <protection locked="0"/>
    </xf>
    <xf numFmtId="164" fontId="7" fillId="0" borderId="0" xfId="834" applyNumberFormat="1" applyFont="1" applyBorder="1" applyAlignment="1" applyProtection="1">
      <alignment horizontal="left"/>
      <protection locked="0"/>
    </xf>
    <xf numFmtId="3" fontId="7" fillId="0" borderId="0" xfId="834" applyNumberFormat="1" applyFont="1" applyAlignment="1" applyProtection="1">
      <alignment vertical="center" wrapText="1"/>
      <protection locked="0"/>
    </xf>
    <xf numFmtId="41" fontId="7" fillId="0" borderId="0" xfId="834" applyNumberFormat="1" applyFont="1" applyBorder="1" applyAlignment="1" applyProtection="1">
      <alignment vertical="center"/>
      <protection locked="0"/>
    </xf>
    <xf numFmtId="41" fontId="7" fillId="0" borderId="0" xfId="834" applyNumberFormat="1" applyFont="1" applyBorder="1" applyAlignment="1" applyProtection="1">
      <alignment horizontal="center" vertical="center"/>
      <protection locked="0"/>
    </xf>
    <xf numFmtId="41" fontId="7" fillId="0" borderId="0" xfId="834" applyNumberFormat="1" applyFont="1" applyAlignment="1" applyProtection="1">
      <alignment horizontal="right"/>
      <protection locked="0"/>
    </xf>
    <xf numFmtId="10" fontId="7" fillId="0" borderId="0" xfId="0" applyNumberFormat="1" applyFont="1" applyBorder="1"/>
    <xf numFmtId="0" fontId="7" fillId="0" borderId="0" xfId="0" applyFont="1" applyFill="1" applyAlignment="1">
      <alignment horizontal="center"/>
    </xf>
    <xf numFmtId="41" fontId="7" fillId="0" borderId="0" xfId="0" applyNumberFormat="1" applyFont="1"/>
    <xf numFmtId="0" fontId="7" fillId="0" borderId="0" xfId="0" applyFont="1" applyFill="1" applyBorder="1" applyAlignment="1"/>
    <xf numFmtId="3" fontId="14" fillId="0" borderId="0" xfId="834" applyNumberFormat="1" applyFont="1" applyFill="1" applyBorder="1" applyAlignment="1" applyProtection="1">
      <protection locked="0"/>
    </xf>
    <xf numFmtId="41" fontId="7" fillId="0" borderId="11" xfId="834" applyNumberFormat="1" applyFont="1" applyFill="1" applyBorder="1" applyAlignment="1" applyProtection="1">
      <protection locked="0"/>
    </xf>
    <xf numFmtId="3" fontId="14" fillId="0" borderId="0" xfId="834" applyNumberFormat="1" applyFont="1" applyFill="1" applyBorder="1" applyAlignment="1" applyProtection="1">
      <alignment horizontal="center"/>
      <protection locked="0"/>
    </xf>
    <xf numFmtId="41" fontId="7" fillId="0" borderId="0" xfId="834" applyNumberFormat="1" applyFont="1" applyFill="1" applyBorder="1" applyAlignment="1" applyProtection="1">
      <protection locked="0"/>
    </xf>
    <xf numFmtId="41" fontId="14" fillId="0" borderId="0" xfId="834" applyNumberFormat="1" applyFont="1" applyFill="1" applyBorder="1" applyAlignment="1" applyProtection="1">
      <protection locked="0"/>
    </xf>
    <xf numFmtId="0" fontId="14" fillId="0" borderId="0" xfId="834" applyNumberFormat="1" applyFont="1" applyFill="1" applyBorder="1" applyAlignment="1" applyProtection="1">
      <protection locked="0"/>
    </xf>
    <xf numFmtId="0" fontId="6" fillId="0" borderId="0" xfId="0" applyFont="1" applyFill="1"/>
    <xf numFmtId="0" fontId="14" fillId="0" borderId="0" xfId="834" applyNumberFormat="1" applyFont="1" applyFill="1" applyBorder="1" applyProtection="1">
      <protection locked="0"/>
    </xf>
    <xf numFmtId="0" fontId="7" fillId="0" borderId="0" xfId="834" applyNumberFormat="1" applyFont="1" applyFill="1" applyBorder="1" applyAlignment="1" applyProtection="1">
      <protection locked="0"/>
    </xf>
    <xf numFmtId="3" fontId="7" fillId="0" borderId="0" xfId="834" applyNumberFormat="1" applyFont="1" applyFill="1" applyBorder="1" applyAlignment="1" applyProtection="1">
      <protection locked="0"/>
    </xf>
    <xf numFmtId="41" fontId="7" fillId="0" borderId="0" xfId="834" applyNumberFormat="1" applyFont="1" applyFill="1" applyBorder="1" applyAlignment="1" applyProtection="1">
      <alignment horizontal="center"/>
      <protection locked="0"/>
    </xf>
    <xf numFmtId="0" fontId="7" fillId="0" borderId="0" xfId="834" applyNumberFormat="1" applyFont="1" applyFill="1" applyBorder="1" applyProtection="1">
      <protection locked="0"/>
    </xf>
    <xf numFmtId="3" fontId="7" fillId="0" borderId="0" xfId="834" applyNumberFormat="1" applyFont="1" applyFill="1" applyBorder="1" applyAlignment="1" applyProtection="1">
      <alignment horizontal="center"/>
      <protection locked="0"/>
    </xf>
    <xf numFmtId="0" fontId="7" fillId="0" borderId="0" xfId="834" applyNumberFormat="1" applyFont="1" applyFill="1" applyBorder="1" applyAlignment="1" applyProtection="1">
      <alignment horizontal="center"/>
      <protection locked="0"/>
    </xf>
    <xf numFmtId="10" fontId="7" fillId="0" borderId="0" xfId="834" applyNumberFormat="1" applyFont="1" applyFill="1" applyBorder="1" applyAlignment="1" applyProtection="1">
      <protection locked="0"/>
    </xf>
    <xf numFmtId="167" fontId="7" fillId="0" borderId="0" xfId="834" applyNumberFormat="1" applyFont="1" applyFill="1" applyBorder="1" applyAlignment="1" applyProtection="1">
      <protection locked="0"/>
    </xf>
    <xf numFmtId="169" fontId="7" fillId="0" borderId="0" xfId="834" applyFont="1" applyFill="1" applyBorder="1" applyAlignment="1" applyProtection="1">
      <protection locked="0"/>
    </xf>
    <xf numFmtId="3" fontId="7" fillId="0" borderId="0" xfId="834" quotePrefix="1" applyNumberFormat="1" applyFont="1" applyFill="1" applyBorder="1" applyAlignment="1" applyProtection="1">
      <protection locked="0"/>
    </xf>
    <xf numFmtId="3" fontId="39" fillId="0" borderId="0" xfId="834" applyNumberFormat="1" applyFont="1" applyFill="1" applyBorder="1" applyAlignment="1" applyProtection="1">
      <alignment horizontal="right"/>
      <protection locked="0"/>
    </xf>
    <xf numFmtId="167" fontId="39" fillId="0" borderId="0" xfId="834" applyNumberFormat="1" applyFont="1" applyFill="1" applyBorder="1" applyAlignment="1" applyProtection="1">
      <protection locked="0"/>
    </xf>
    <xf numFmtId="3" fontId="39" fillId="0" borderId="0" xfId="834" quotePrefix="1" applyNumberFormat="1" applyFont="1" applyFill="1" applyBorder="1" applyAlignment="1" applyProtection="1">
      <protection locked="0"/>
    </xf>
    <xf numFmtId="0" fontId="7" fillId="0" borderId="0" xfId="0" applyFont="1" applyFill="1" applyBorder="1" applyAlignment="1">
      <alignment horizontal="center"/>
    </xf>
    <xf numFmtId="41" fontId="7" fillId="0" borderId="0" xfId="0" applyNumberFormat="1" applyFont="1" applyFill="1" applyBorder="1"/>
    <xf numFmtId="170" fontId="7" fillId="0" borderId="0" xfId="198" applyNumberFormat="1" applyFont="1" applyFill="1" applyBorder="1"/>
    <xf numFmtId="41" fontId="48" fillId="0" borderId="0" xfId="834" applyNumberFormat="1" applyFont="1" applyFill="1" applyBorder="1" applyAlignment="1" applyProtection="1">
      <protection locked="0"/>
    </xf>
    <xf numFmtId="0" fontId="0" fillId="0" borderId="0" xfId="0" applyAlignment="1"/>
    <xf numFmtId="41" fontId="7" fillId="0" borderId="11" xfId="0" applyNumberFormat="1" applyFont="1" applyFill="1" applyBorder="1"/>
    <xf numFmtId="41" fontId="7" fillId="0" borderId="0" xfId="0" applyNumberFormat="1" applyFont="1" applyBorder="1"/>
    <xf numFmtId="41" fontId="48" fillId="0" borderId="0" xfId="0" applyNumberFormat="1" applyFont="1"/>
    <xf numFmtId="0" fontId="9" fillId="0" borderId="0" xfId="0" applyFont="1" applyFill="1" applyAlignment="1">
      <alignment horizontal="left"/>
    </xf>
    <xf numFmtId="0" fontId="0" fillId="0" borderId="0" xfId="0" applyFill="1" applyAlignment="1"/>
    <xf numFmtId="41" fontId="7" fillId="0" borderId="0" xfId="0" applyNumberFormat="1" applyFont="1" applyFill="1"/>
    <xf numFmtId="170" fontId="7" fillId="0" borderId="0" xfId="198" applyNumberFormat="1" applyFont="1" applyFill="1"/>
    <xf numFmtId="10" fontId="7" fillId="0" borderId="11" xfId="0" applyNumberFormat="1" applyFont="1" applyFill="1" applyBorder="1"/>
    <xf numFmtId="170" fontId="7" fillId="0" borderId="11" xfId="198" applyNumberFormat="1" applyFont="1" applyFill="1" applyBorder="1" applyAlignment="1"/>
    <xf numFmtId="41" fontId="0" fillId="0" borderId="0" xfId="0" applyNumberFormat="1"/>
    <xf numFmtId="41" fontId="7" fillId="0" borderId="11" xfId="0" applyNumberFormat="1" applyFont="1" applyBorder="1"/>
    <xf numFmtId="10" fontId="7" fillId="0" borderId="0" xfId="0" applyNumberFormat="1" applyFont="1"/>
    <xf numFmtId="10" fontId="48" fillId="0" borderId="0" xfId="0" applyNumberFormat="1" applyFont="1"/>
    <xf numFmtId="0" fontId="7" fillId="0" borderId="0" xfId="0" applyFont="1" applyFill="1" applyBorder="1" applyAlignment="1">
      <alignment wrapText="1"/>
    </xf>
    <xf numFmtId="170" fontId="7" fillId="0" borderId="11" xfId="198" applyNumberFormat="1" applyFont="1" applyFill="1" applyBorder="1"/>
    <xf numFmtId="0" fontId="0" fillId="0" borderId="0" xfId="0" applyFill="1"/>
    <xf numFmtId="175" fontId="7" fillId="0" borderId="0" xfId="0" applyNumberFormat="1" applyFont="1"/>
    <xf numFmtId="43" fontId="7" fillId="0" borderId="0" xfId="198" applyFont="1"/>
    <xf numFmtId="43" fontId="7" fillId="0" borderId="0" xfId="198" applyNumberFormat="1" applyFont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6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6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6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0" applyNumberFormat="1" applyFont="1" applyFill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7" fillId="0" borderId="0" xfId="0" applyNumberFormat="1" applyFont="1" applyBorder="1" applyAlignment="1">
      <alignment horizontal="center"/>
    </xf>
    <xf numFmtId="0" fontId="50" fillId="0" borderId="0" xfId="0" applyFont="1" applyFill="1"/>
    <xf numFmtId="0" fontId="7" fillId="0" borderId="0" xfId="198" applyNumberFormat="1" applyFont="1" applyFill="1" applyAlignment="1" applyProtection="1">
      <protection locked="0"/>
    </xf>
    <xf numFmtId="169" fontId="15" fillId="0" borderId="26" xfId="834" applyFont="1" applyBorder="1" applyAlignment="1" applyProtection="1">
      <protection locked="0"/>
    </xf>
    <xf numFmtId="169" fontId="7" fillId="0" borderId="17" xfId="834" applyFont="1" applyBorder="1" applyAlignment="1" applyProtection="1">
      <protection locked="0"/>
    </xf>
    <xf numFmtId="3" fontId="7" fillId="0" borderId="18" xfId="834" applyNumberFormat="1" applyFont="1" applyBorder="1" applyAlignment="1" applyProtection="1">
      <protection locked="0"/>
    </xf>
    <xf numFmtId="167" fontId="7" fillId="0" borderId="0" xfId="834" applyNumberFormat="1" applyFont="1" applyAlignment="1" applyProtection="1">
      <protection locked="0"/>
    </xf>
    <xf numFmtId="0" fontId="0" fillId="0" borderId="0" xfId="0" applyBorder="1" applyAlignment="1">
      <alignment horizontal="right"/>
    </xf>
    <xf numFmtId="171" fontId="0" fillId="0" borderId="0" xfId="0" applyNumberFormat="1" applyBorder="1"/>
    <xf numFmtId="171" fontId="0" fillId="0" borderId="14" xfId="0" applyNumberFormat="1" applyBorder="1"/>
    <xf numFmtId="171" fontId="0" fillId="0" borderId="6" xfId="0" applyNumberFormat="1" applyBorder="1"/>
    <xf numFmtId="167" fontId="48" fillId="0" borderId="0" xfId="834" applyNumberFormat="1" applyFont="1" applyAlignment="1" applyProtection="1">
      <protection locked="0"/>
    </xf>
    <xf numFmtId="170" fontId="0" fillId="0" borderId="0" xfId="0" applyNumberFormat="1" applyBorder="1"/>
    <xf numFmtId="170" fontId="0" fillId="0" borderId="18" xfId="0" applyNumberFormat="1" applyBorder="1"/>
    <xf numFmtId="173" fontId="7" fillId="0" borderId="0" xfId="834" applyNumberFormat="1" applyFont="1" applyAlignment="1" applyProtection="1">
      <protection locked="0"/>
    </xf>
    <xf numFmtId="165" fontId="7" fillId="0" borderId="15" xfId="834" applyNumberFormat="1" applyFont="1" applyBorder="1" applyAlignment="1" applyProtection="1">
      <alignment horizontal="center"/>
      <protection locked="0"/>
    </xf>
    <xf numFmtId="170" fontId="7" fillId="0" borderId="6" xfId="834" quotePrefix="1" applyNumberFormat="1" applyFont="1" applyBorder="1" applyAlignment="1" applyProtection="1">
      <alignment horizontal="center"/>
      <protection locked="0"/>
    </xf>
    <xf numFmtId="41" fontId="48" fillId="0" borderId="11" xfId="834" applyNumberFormat="1" applyFont="1" applyFill="1" applyBorder="1" applyAlignment="1" applyProtection="1">
      <protection locked="0"/>
    </xf>
    <xf numFmtId="9" fontId="7" fillId="0" borderId="0" xfId="850" applyFont="1" applyFill="1" applyBorder="1"/>
    <xf numFmtId="170" fontId="7" fillId="0" borderId="0" xfId="198" applyNumberFormat="1" applyFont="1" applyFill="1" applyBorder="1" applyAlignment="1"/>
    <xf numFmtId="41" fontId="56" fillId="0" borderId="0" xfId="0" applyNumberFormat="1" applyFont="1"/>
    <xf numFmtId="10" fontId="0" fillId="0" borderId="0" xfId="0" applyNumberFormat="1"/>
    <xf numFmtId="164" fontId="1" fillId="0" borderId="0" xfId="850" applyNumberFormat="1"/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7" fillId="27" borderId="6" xfId="834" applyNumberFormat="1" applyFont="1" applyFill="1" applyBorder="1" applyAlignment="1" applyProtection="1">
      <alignment horizontal="center"/>
      <protection locked="0"/>
    </xf>
    <xf numFmtId="0" fontId="7" fillId="27" borderId="0" xfId="834" applyNumberFormat="1" applyFont="1" applyFill="1" applyBorder="1" applyAlignment="1" applyProtection="1">
      <alignment horizontal="center"/>
      <protection locked="0"/>
    </xf>
    <xf numFmtId="0" fontId="52" fillId="26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7" borderId="21" xfId="0" applyFont="1" applyFill="1" applyBorder="1" applyAlignment="1">
      <alignment horizontal="center"/>
    </xf>
    <xf numFmtId="0" fontId="63" fillId="0" borderId="0" xfId="0" applyFont="1" applyAlignment="1">
      <alignment horizontal="center"/>
    </xf>
    <xf numFmtId="0" fontId="0" fillId="0" borderId="0" xfId="0" quotePrefix="1" applyAlignment="1">
      <alignment horizontal="left"/>
    </xf>
    <xf numFmtId="0" fontId="65" fillId="0" borderId="0" xfId="0" quotePrefix="1" applyFont="1" applyAlignment="1">
      <alignment horizontal="left"/>
    </xf>
    <xf numFmtId="0" fontId="0" fillId="0" borderId="27" xfId="0" applyBorder="1"/>
    <xf numFmtId="0" fontId="66" fillId="0" borderId="0" xfId="0" quotePrefix="1" applyFont="1" applyAlignment="1">
      <alignment horizontal="left"/>
    </xf>
    <xf numFmtId="0" fontId="64" fillId="0" borderId="0" xfId="0" quotePrefix="1" applyFont="1" applyAlignment="1">
      <alignment horizontal="left"/>
    </xf>
    <xf numFmtId="170" fontId="54" fillId="0" borderId="23" xfId="0" applyNumberFormat="1" applyFont="1" applyBorder="1"/>
    <xf numFmtId="170" fontId="54" fillId="0" borderId="24" xfId="0" applyNumberFormat="1" applyFont="1" applyBorder="1"/>
    <xf numFmtId="171" fontId="54" fillId="0" borderId="25" xfId="0" applyNumberFormat="1" applyFont="1" applyBorder="1"/>
    <xf numFmtId="0" fontId="39" fillId="0" borderId="0" xfId="0" quotePrefix="1" applyFont="1" applyAlignment="1">
      <alignment horizontal="left"/>
    </xf>
    <xf numFmtId="0" fontId="0" fillId="0" borderId="18" xfId="0" applyBorder="1"/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0" fontId="55" fillId="0" borderId="0" xfId="0" quotePrefix="1" applyFont="1" applyFill="1" applyAlignment="1">
      <alignment horizontal="lef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6" borderId="25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834" applyFont="1" applyBorder="1" applyAlignment="1" applyProtection="1">
      <alignment horizontal="center"/>
      <protection locked="0"/>
    </xf>
    <xf numFmtId="3" fontId="7" fillId="0" borderId="32" xfId="834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834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0" fontId="53" fillId="0" borderId="0" xfId="198" applyNumberFormat="1" applyFont="1" applyFill="1"/>
    <xf numFmtId="0" fontId="71" fillId="0" borderId="0" xfId="0" applyFont="1" applyFill="1"/>
    <xf numFmtId="0" fontId="14" fillId="0" borderId="0" xfId="0" applyNumberFormat="1" applyFont="1" applyAlignment="1">
      <alignment horizontal="center"/>
    </xf>
    <xf numFmtId="3" fontId="14" fillId="0" borderId="0" xfId="0" quotePrefix="1" applyNumberFormat="1" applyFont="1" applyFill="1" applyAlignment="1">
      <alignment horizontal="center"/>
    </xf>
    <xf numFmtId="0" fontId="14" fillId="0" borderId="0" xfId="0" applyNumberFormat="1" applyFont="1" applyFill="1" applyAlignment="1">
      <alignment horizontal="center"/>
    </xf>
    <xf numFmtId="169" fontId="14" fillId="0" borderId="0" xfId="834" applyFont="1" applyFill="1" applyAlignment="1"/>
    <xf numFmtId="49" fontId="72" fillId="0" borderId="0" xfId="834" applyNumberFormat="1" applyFont="1" applyFill="1" applyAlignment="1" applyProtection="1">
      <alignment horizontal="center"/>
      <protection locked="0"/>
    </xf>
    <xf numFmtId="3" fontId="6" fillId="0" borderId="0" xfId="0" applyNumberFormat="1" applyFont="1" applyAlignment="1">
      <alignment horizontal="center"/>
    </xf>
    <xf numFmtId="0" fontId="39" fillId="0" borderId="11" xfId="0" applyFont="1" applyBorder="1" applyAlignment="1">
      <alignment horizontal="centerContinuous"/>
    </xf>
    <xf numFmtId="0" fontId="65" fillId="0" borderId="0" xfId="0" applyFont="1" applyFill="1" applyBorder="1" applyAlignment="1">
      <alignment horizontal="center" wrapText="1"/>
    </xf>
    <xf numFmtId="0" fontId="39" fillId="0" borderId="0" xfId="0" applyFont="1" applyBorder="1" applyAlignment="1">
      <alignment horizontal="center"/>
    </xf>
    <xf numFmtId="0" fontId="65" fillId="0" borderId="0" xfId="0" quotePrefix="1" applyFont="1" applyBorder="1" applyAlignment="1">
      <alignment horizontal="centerContinuous"/>
    </xf>
    <xf numFmtId="0" fontId="73" fillId="0" borderId="0" xfId="0" applyFont="1" applyFill="1"/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applyFont="1" applyBorder="1" applyAlignment="1">
      <alignment horizontal="center" wrapText="1"/>
    </xf>
    <xf numFmtId="0" fontId="65" fillId="0" borderId="0" xfId="0" applyFont="1" applyBorder="1" applyAlignment="1">
      <alignment horizontal="center"/>
    </xf>
    <xf numFmtId="0" fontId="65" fillId="0" borderId="0" xfId="0" quotePrefix="1" applyFont="1" applyFill="1" applyBorder="1" applyAlignment="1">
      <alignment horizontal="center" wrapText="1"/>
    </xf>
    <xf numFmtId="0" fontId="65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70" fontId="64" fillId="26" borderId="0" xfId="198" applyNumberFormat="1" applyFont="1" applyFill="1" applyAlignment="1">
      <alignment vertical="center"/>
    </xf>
    <xf numFmtId="170" fontId="1" fillId="0" borderId="0" xfId="198" applyNumberFormat="1" applyAlignment="1">
      <alignment vertical="center"/>
    </xf>
    <xf numFmtId="170" fontId="39" fillId="0" borderId="0" xfId="198" applyNumberFormat="1" applyFont="1" applyAlignment="1">
      <alignment horizontal="center" vertical="center"/>
    </xf>
    <xf numFmtId="170" fontId="39" fillId="0" borderId="0" xfId="198" applyNumberFormat="1" applyFont="1" applyAlignment="1">
      <alignment vertical="center"/>
    </xf>
    <xf numFmtId="0" fontId="0" fillId="0" borderId="0" xfId="0" applyFill="1" applyAlignment="1">
      <alignment vertical="center" wrapText="1"/>
    </xf>
    <xf numFmtId="170" fontId="1" fillId="0" borderId="11" xfId="198" applyNumberFormat="1" applyBorder="1" applyAlignment="1">
      <alignment vertical="center"/>
    </xf>
    <xf numFmtId="170" fontId="39" fillId="0" borderId="11" xfId="19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43" fontId="1" fillId="0" borderId="0" xfId="198" applyAlignment="1">
      <alignment vertical="center"/>
    </xf>
    <xf numFmtId="0" fontId="0" fillId="0" borderId="0" xfId="0" quotePrefix="1" applyAlignment="1">
      <alignment horizontal="left" vertical="center"/>
    </xf>
    <xf numFmtId="170" fontId="64" fillId="26" borderId="0" xfId="0" applyNumberFormat="1" applyFont="1" applyFill="1" applyAlignment="1">
      <alignment vertical="center"/>
    </xf>
    <xf numFmtId="43" fontId="1" fillId="0" borderId="0" xfId="198"/>
    <xf numFmtId="0" fontId="0" fillId="0" borderId="33" xfId="0" applyBorder="1"/>
    <xf numFmtId="0" fontId="0" fillId="0" borderId="2" xfId="0" applyBorder="1"/>
    <xf numFmtId="170" fontId="1" fillId="0" borderId="2" xfId="198" applyNumberFormat="1" applyBorder="1"/>
    <xf numFmtId="0" fontId="0" fillId="0" borderId="34" xfId="0" applyBorder="1"/>
    <xf numFmtId="0" fontId="0" fillId="0" borderId="0" xfId="0" applyBorder="1" applyAlignment="1">
      <alignment horizontal="center"/>
    </xf>
    <xf numFmtId="49" fontId="72" fillId="0" borderId="0" xfId="834" applyNumberFormat="1" applyFont="1" applyFill="1" applyBorder="1" applyAlignment="1" applyProtection="1">
      <alignment horizontal="center"/>
      <protection locked="0"/>
    </xf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98" applyNumberFormat="1" applyBorder="1"/>
    <xf numFmtId="0" fontId="0" fillId="0" borderId="37" xfId="0" applyBorder="1"/>
    <xf numFmtId="0" fontId="0" fillId="0" borderId="0" xfId="0" quotePrefix="1" applyAlignment="1">
      <alignment horizontal="center" vertical="center"/>
    </xf>
    <xf numFmtId="170" fontId="74" fillId="0" borderId="0" xfId="198" applyNumberFormat="1" applyFont="1" applyAlignment="1">
      <alignment horizontal="center" vertical="center"/>
    </xf>
    <xf numFmtId="3" fontId="6" fillId="0" borderId="0" xfId="0" quotePrefix="1" applyNumberFormat="1" applyFont="1" applyAlignment="1">
      <alignment horizontal="center"/>
    </xf>
    <xf numFmtId="0" fontId="39" fillId="0" borderId="11" xfId="0" quotePrefix="1" applyFont="1" applyBorder="1" applyAlignment="1">
      <alignment horizontal="centerContinuous"/>
    </xf>
    <xf numFmtId="170" fontId="1" fillId="0" borderId="0" xfId="198" applyNumberFormat="1" applyFont="1" applyFill="1" applyAlignment="1">
      <alignment vertical="center"/>
    </xf>
    <xf numFmtId="170" fontId="1" fillId="0" borderId="0" xfId="198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65" fillId="0" borderId="11" xfId="0" applyFont="1" applyBorder="1" applyAlignment="1">
      <alignment horizontal="centerContinuous"/>
    </xf>
    <xf numFmtId="0" fontId="65" fillId="0" borderId="0" xfId="0" quotePrefix="1" applyFont="1" applyBorder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4" xfId="0" applyBorder="1"/>
    <xf numFmtId="0" fontId="0" fillId="0" borderId="28" xfId="0" applyBorder="1"/>
    <xf numFmtId="171" fontId="54" fillId="26" borderId="23" xfId="0" applyNumberFormat="1" applyFont="1" applyFill="1" applyBorder="1"/>
    <xf numFmtId="171" fontId="54" fillId="26" borderId="24" xfId="0" applyNumberFormat="1" applyFont="1" applyFill="1" applyBorder="1"/>
    <xf numFmtId="171" fontId="54" fillId="26" borderId="25" xfId="0" applyNumberFormat="1" applyFont="1" applyFill="1" applyBorder="1"/>
    <xf numFmtId="171" fontId="0" fillId="0" borderId="0" xfId="510" applyNumberFormat="1" applyFont="1"/>
    <xf numFmtId="170" fontId="53" fillId="0" borderId="0" xfId="198" quotePrefix="1" applyNumberFormat="1" applyFont="1" applyFill="1" applyAlignment="1">
      <alignment horizontal="left"/>
    </xf>
    <xf numFmtId="176" fontId="7" fillId="0" borderId="0" xfId="834" applyNumberFormat="1" applyFont="1" applyBorder="1" applyAlignment="1" applyProtection="1">
      <alignment horizontal="center" vertical="center"/>
      <protection locked="0"/>
    </xf>
    <xf numFmtId="173" fontId="7" fillId="0" borderId="0" xfId="834" applyNumberFormat="1" applyFont="1" applyBorder="1" applyAlignment="1" applyProtection="1">
      <protection locked="0"/>
    </xf>
    <xf numFmtId="174" fontId="7" fillId="0" borderId="0" xfId="834" applyNumberFormat="1" applyFont="1" applyBorder="1" applyAlignment="1" applyProtection="1">
      <alignment horizontal="center"/>
      <protection locked="0"/>
    </xf>
    <xf numFmtId="0" fontId="1" fillId="0" borderId="0" xfId="0" applyFont="1" applyFill="1" applyAlignment="1">
      <alignment vertical="center" wrapText="1"/>
    </xf>
    <xf numFmtId="0" fontId="53" fillId="0" borderId="0" xfId="0" quotePrefix="1" applyFont="1" applyAlignment="1">
      <alignment horizontal="left"/>
    </xf>
    <xf numFmtId="13" fontId="5" fillId="0" borderId="0" xfId="0" applyNumberFormat="1" applyFont="1" applyAlignment="1">
      <alignment horizontal="center" vertical="center"/>
    </xf>
    <xf numFmtId="43" fontId="76" fillId="0" borderId="0" xfId="198" applyFont="1" applyAlignment="1">
      <alignment horizontal="left" vertical="center"/>
    </xf>
    <xf numFmtId="171" fontId="39" fillId="0" borderId="0" xfId="51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44" fontId="7" fillId="0" borderId="0" xfId="510" applyFont="1"/>
    <xf numFmtId="170" fontId="7" fillId="0" borderId="0" xfId="0" applyNumberFormat="1" applyFont="1" applyFill="1" applyAlignment="1">
      <alignment wrapText="1"/>
    </xf>
    <xf numFmtId="44" fontId="7" fillId="0" borderId="0" xfId="0" applyNumberFormat="1" applyFont="1" applyFill="1" applyBorder="1" applyAlignment="1">
      <alignment wrapText="1"/>
    </xf>
    <xf numFmtId="170" fontId="7" fillId="0" borderId="0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170" fontId="1" fillId="0" borderId="0" xfId="198" applyNumberFormat="1" applyFont="1" applyAlignment="1">
      <alignment vertical="center"/>
    </xf>
    <xf numFmtId="170" fontId="0" fillId="0" borderId="25" xfId="0" applyNumberFormat="1" applyBorder="1"/>
    <xf numFmtId="170" fontId="39" fillId="0" borderId="24" xfId="0" applyNumberFormat="1" applyFont="1" applyBorder="1"/>
    <xf numFmtId="0" fontId="55" fillId="0" borderId="0" xfId="0" applyFont="1" applyAlignment="1">
      <alignment horizontal="left"/>
    </xf>
    <xf numFmtId="170" fontId="54" fillId="26" borderId="0" xfId="0" applyNumberFormat="1" applyFont="1" applyFill="1" applyBorder="1"/>
    <xf numFmtId="170" fontId="54" fillId="26" borderId="23" xfId="198" applyNumberFormat="1" applyFont="1" applyFill="1" applyBorder="1"/>
    <xf numFmtId="170" fontId="54" fillId="26" borderId="14" xfId="198" applyNumberFormat="1" applyFont="1" applyFill="1" applyBorder="1"/>
    <xf numFmtId="170" fontId="54" fillId="26" borderId="24" xfId="198" applyNumberFormat="1" applyFont="1" applyFill="1" applyBorder="1"/>
    <xf numFmtId="170" fontId="54" fillId="26" borderId="24" xfId="0" applyNumberFormat="1" applyFont="1" applyFill="1" applyBorder="1"/>
    <xf numFmtId="168" fontId="54" fillId="26" borderId="24" xfId="198" applyNumberFormat="1" applyFont="1" applyFill="1" applyBorder="1"/>
    <xf numFmtId="168" fontId="54" fillId="26" borderId="14" xfId="198" applyNumberFormat="1" applyFont="1" applyFill="1" applyBorder="1"/>
    <xf numFmtId="170" fontId="64" fillId="26" borderId="24" xfId="198" applyNumberFormat="1" applyFont="1" applyFill="1" applyBorder="1"/>
    <xf numFmtId="170" fontId="54" fillId="26" borderId="23" xfId="0" applyNumberFormat="1" applyFont="1" applyFill="1" applyBorder="1"/>
    <xf numFmtId="170" fontId="64" fillId="26" borderId="24" xfId="0" applyNumberFormat="1" applyFont="1" applyFill="1" applyBorder="1"/>
    <xf numFmtId="0" fontId="7" fillId="0" borderId="24" xfId="0" applyNumberFormat="1" applyFont="1" applyFill="1" applyBorder="1" applyAlignment="1">
      <alignment horizontal="center"/>
    </xf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0" fontId="39" fillId="27" borderId="21" xfId="0" applyFont="1" applyFill="1" applyBorder="1" applyAlignment="1">
      <alignment horizontal="center"/>
    </xf>
    <xf numFmtId="43" fontId="77" fillId="0" borderId="0" xfId="198" applyFont="1" applyAlignment="1">
      <alignment vertical="center"/>
    </xf>
    <xf numFmtId="170" fontId="0" fillId="0" borderId="24" xfId="0" applyNumberFormat="1" applyBorder="1" applyAlignment="1">
      <alignment vertical="center"/>
    </xf>
    <xf numFmtId="0" fontId="68" fillId="0" borderId="0" xfId="0" applyFont="1" applyAlignment="1">
      <alignment horizontal="center"/>
    </xf>
    <xf numFmtId="0" fontId="7" fillId="0" borderId="39" xfId="0" quotePrefix="1" applyFont="1" applyFill="1" applyBorder="1" applyAlignment="1">
      <alignment horizontal="left"/>
    </xf>
    <xf numFmtId="0" fontId="54" fillId="0" borderId="40" xfId="0" quotePrefix="1" applyFont="1" applyFill="1" applyBorder="1" applyAlignment="1">
      <alignment horizontal="right"/>
    </xf>
    <xf numFmtId="170" fontId="78" fillId="26" borderId="24" xfId="198" applyNumberFormat="1" applyFont="1" applyFill="1" applyBorder="1"/>
    <xf numFmtId="0" fontId="50" fillId="59" borderId="0" xfId="0" quotePrefix="1" applyFont="1" applyFill="1" applyAlignment="1">
      <alignment horizontal="left"/>
    </xf>
    <xf numFmtId="0" fontId="7" fillId="59" borderId="0" xfId="0" applyFont="1" applyFill="1"/>
    <xf numFmtId="0" fontId="7" fillId="59" borderId="0" xfId="0" applyFont="1" applyFill="1" applyBorder="1"/>
    <xf numFmtId="0" fontId="7" fillId="59" borderId="0" xfId="0" applyFont="1" applyFill="1" applyAlignment="1">
      <alignment horizontal="center"/>
    </xf>
    <xf numFmtId="10" fontId="7" fillId="59" borderId="0" xfId="0" applyNumberFormat="1" applyFont="1" applyFill="1"/>
    <xf numFmtId="170" fontId="7" fillId="59" borderId="0" xfId="198" applyNumberFormat="1" applyFont="1" applyFill="1"/>
    <xf numFmtId="0" fontId="0" fillId="59" borderId="0" xfId="0" applyFill="1"/>
    <xf numFmtId="0" fontId="0" fillId="59" borderId="0" xfId="0" applyFill="1" applyBorder="1"/>
    <xf numFmtId="0" fontId="52" fillId="59" borderId="0" xfId="0" applyFont="1" applyFill="1" applyAlignment="1">
      <alignment horizontal="left"/>
    </xf>
    <xf numFmtId="170" fontId="7" fillId="59" borderId="0" xfId="0" applyNumberFormat="1" applyFont="1" applyFill="1" applyBorder="1"/>
    <xf numFmtId="170" fontId="1" fillId="59" borderId="24" xfId="198" applyNumberFormat="1" applyFill="1" applyBorder="1"/>
    <xf numFmtId="170" fontId="7" fillId="59" borderId="24" xfId="0" applyNumberFormat="1" applyFont="1" applyFill="1" applyBorder="1"/>
    <xf numFmtId="170" fontId="7" fillId="59" borderId="24" xfId="198" applyNumberFormat="1" applyFont="1" applyFill="1" applyBorder="1"/>
    <xf numFmtId="170" fontId="7" fillId="59" borderId="14" xfId="198" applyNumberFormat="1" applyFont="1" applyFill="1" applyBorder="1"/>
    <xf numFmtId="177" fontId="1" fillId="0" borderId="0" xfId="198" applyNumberFormat="1" applyAlignment="1">
      <alignment vertical="center"/>
    </xf>
    <xf numFmtId="170" fontId="119" fillId="59" borderId="0" xfId="0" applyNumberFormat="1" applyFont="1" applyFill="1" applyBorder="1"/>
    <xf numFmtId="170" fontId="119" fillId="59" borderId="23" xfId="198" applyNumberFormat="1" applyFont="1" applyFill="1" applyBorder="1"/>
    <xf numFmtId="170" fontId="119" fillId="59" borderId="14" xfId="198" applyNumberFormat="1" applyFont="1" applyFill="1" applyBorder="1"/>
    <xf numFmtId="170" fontId="119" fillId="59" borderId="24" xfId="0" applyNumberFormat="1" applyFont="1" applyFill="1" applyBorder="1"/>
    <xf numFmtId="170" fontId="119" fillId="59" borderId="24" xfId="198" applyNumberFormat="1" applyFont="1" applyFill="1" applyBorder="1"/>
    <xf numFmtId="171" fontId="119" fillId="0" borderId="14" xfId="0" applyNumberFormat="1" applyFont="1" applyBorder="1"/>
    <xf numFmtId="171" fontId="119" fillId="0" borderId="14" xfId="0" applyNumberFormat="1" applyFont="1" applyFill="1" applyBorder="1"/>
    <xf numFmtId="0" fontId="7" fillId="0" borderId="0" xfId="0" quotePrefix="1" applyFont="1" applyAlignment="1">
      <alignment horizontal="center" vertical="center"/>
    </xf>
    <xf numFmtId="0" fontId="7" fillId="0" borderId="21" xfId="0" applyFont="1" applyFill="1" applyBorder="1" applyAlignment="1">
      <alignment horizontal="left"/>
    </xf>
    <xf numFmtId="170" fontId="0" fillId="0" borderId="0" xfId="198" applyNumberFormat="1" applyFont="1"/>
    <xf numFmtId="171" fontId="120" fillId="0" borderId="24" xfId="0" applyNumberFormat="1" applyFont="1" applyBorder="1"/>
    <xf numFmtId="171" fontId="120" fillId="0" borderId="14" xfId="0" applyNumberFormat="1" applyFont="1" applyBorder="1"/>
    <xf numFmtId="171" fontId="120" fillId="0" borderId="14" xfId="0" applyNumberFormat="1" applyFont="1" applyFill="1" applyBorder="1"/>
    <xf numFmtId="170" fontId="54" fillId="26" borderId="13" xfId="0" applyNumberFormat="1" applyFont="1" applyFill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120" fillId="59" borderId="0" xfId="0" applyNumberFormat="1" applyFont="1" applyFill="1" applyBorder="1"/>
    <xf numFmtId="170" fontId="120" fillId="59" borderId="24" xfId="198" applyNumberFormat="1" applyFont="1" applyFill="1" applyBorder="1"/>
    <xf numFmtId="170" fontId="120" fillId="59" borderId="24" xfId="0" applyNumberFormat="1" applyFont="1" applyFill="1" applyBorder="1"/>
    <xf numFmtId="170" fontId="120" fillId="59" borderId="23" xfId="0" applyNumberFormat="1" applyFont="1" applyFill="1" applyBorder="1"/>
    <xf numFmtId="168" fontId="120" fillId="59" borderId="24" xfId="198" applyNumberFormat="1" applyFont="1" applyFill="1" applyBorder="1"/>
    <xf numFmtId="168" fontId="120" fillId="59" borderId="14" xfId="198" applyNumberFormat="1" applyFont="1" applyFill="1" applyBorder="1"/>
    <xf numFmtId="170" fontId="120" fillId="59" borderId="23" xfId="198" applyNumberFormat="1" applyFont="1" applyFill="1" applyBorder="1"/>
    <xf numFmtId="170" fontId="120" fillId="59" borderId="14" xfId="198" applyNumberFormat="1" applyFont="1" applyFill="1" applyBorder="1"/>
    <xf numFmtId="170" fontId="120" fillId="59" borderId="14" xfId="198" applyNumberFormat="1" applyFont="1" applyFill="1" applyBorder="1" applyAlignment="1">
      <alignment horizontal="right"/>
    </xf>
    <xf numFmtId="0" fontId="7" fillId="0" borderId="0" xfId="0" applyFont="1" applyFill="1" applyAlignment="1">
      <alignment horizontal="left"/>
    </xf>
    <xf numFmtId="170" fontId="7" fillId="0" borderId="23" xfId="0" applyNumberFormat="1" applyFont="1" applyFill="1" applyBorder="1"/>
    <xf numFmtId="170" fontId="1" fillId="0" borderId="24" xfId="198" applyNumberFormat="1" applyFill="1" applyBorder="1"/>
    <xf numFmtId="170" fontId="7" fillId="0" borderId="0" xfId="0" applyNumberFormat="1" applyFont="1" applyAlignment="1">
      <alignment horizontal="left"/>
    </xf>
    <xf numFmtId="171" fontId="120" fillId="59" borderId="24" xfId="0" applyNumberFormat="1" applyFont="1" applyFill="1" applyBorder="1"/>
    <xf numFmtId="171" fontId="54" fillId="0" borderId="26" xfId="0" applyNumberFormat="1" applyFont="1" applyFill="1" applyBorder="1"/>
    <xf numFmtId="171" fontId="7" fillId="0" borderId="17" xfId="0" applyNumberFormat="1" applyFont="1" applyFill="1" applyBorder="1"/>
    <xf numFmtId="171" fontId="54" fillId="0" borderId="17" xfId="0" applyNumberFormat="1" applyFont="1" applyFill="1" applyBorder="1"/>
    <xf numFmtId="171" fontId="7" fillId="0" borderId="18" xfId="0" applyNumberFormat="1" applyFont="1" applyBorder="1"/>
    <xf numFmtId="170" fontId="64" fillId="59" borderId="0" xfId="198" applyNumberFormat="1" applyFont="1" applyFill="1" applyAlignment="1">
      <alignment vertical="center"/>
    </xf>
    <xf numFmtId="170" fontId="7" fillId="0" borderId="14" xfId="198" quotePrefix="1" applyNumberFormat="1" applyFont="1" applyFill="1" applyBorder="1" applyAlignment="1">
      <alignment horizontal="right"/>
    </xf>
    <xf numFmtId="170" fontId="54" fillId="0" borderId="23" xfId="198" applyNumberFormat="1" applyFont="1" applyBorder="1"/>
    <xf numFmtId="170" fontId="54" fillId="0" borderId="24" xfId="198" applyNumberFormat="1" applyFont="1" applyBorder="1"/>
    <xf numFmtId="170" fontId="54" fillId="0" borderId="25" xfId="198" applyNumberFormat="1" applyFont="1" applyBorder="1"/>
    <xf numFmtId="0" fontId="7" fillId="0" borderId="39" xfId="735" quotePrefix="1" applyFont="1" applyFill="1" applyBorder="1" applyAlignment="1">
      <alignment horizontal="left"/>
    </xf>
    <xf numFmtId="0" fontId="7" fillId="0" borderId="18" xfId="735" applyFont="1" applyFill="1" applyBorder="1"/>
    <xf numFmtId="170" fontId="39" fillId="0" borderId="18" xfId="306" applyNumberFormat="1" applyFont="1" applyFill="1" applyBorder="1" applyAlignment="1">
      <alignment horizontal="center" wrapText="1"/>
    </xf>
    <xf numFmtId="170" fontId="39" fillId="0" borderId="18" xfId="306" applyNumberFormat="1" applyFont="1" applyBorder="1" applyAlignment="1">
      <alignment horizontal="center" wrapText="1"/>
    </xf>
    <xf numFmtId="170" fontId="7" fillId="0" borderId="23" xfId="247" applyNumberFormat="1" applyFont="1" applyBorder="1"/>
    <xf numFmtId="10" fontId="7" fillId="0" borderId="0" xfId="0" applyNumberFormat="1" applyFont="1" applyFill="1"/>
    <xf numFmtId="41" fontId="54" fillId="0" borderId="13" xfId="0" applyNumberFormat="1" applyFont="1" applyFill="1" applyBorder="1"/>
    <xf numFmtId="10" fontId="54" fillId="0" borderId="13" xfId="0" applyNumberFormat="1" applyFont="1" applyFill="1" applyBorder="1"/>
    <xf numFmtId="170" fontId="54" fillId="0" borderId="40" xfId="0" applyNumberFormat="1" applyFont="1" applyFill="1" applyBorder="1"/>
    <xf numFmtId="170" fontId="54" fillId="0" borderId="41" xfId="0" applyNumberFormat="1" applyFont="1" applyFill="1" applyBorder="1"/>
    <xf numFmtId="41" fontId="54" fillId="0" borderId="40" xfId="0" applyNumberFormat="1" applyFont="1" applyFill="1" applyBorder="1"/>
    <xf numFmtId="0" fontId="7" fillId="0" borderId="14" xfId="0" applyFont="1" applyFill="1" applyBorder="1"/>
    <xf numFmtId="0" fontId="7" fillId="0" borderId="42" xfId="0" applyFont="1" applyFill="1" applyBorder="1"/>
    <xf numFmtId="0" fontId="7" fillId="0" borderId="43" xfId="0" applyFont="1" applyFill="1" applyBorder="1"/>
    <xf numFmtId="3" fontId="7" fillId="0" borderId="44" xfId="0" applyNumberFormat="1" applyFont="1" applyFill="1" applyBorder="1"/>
    <xf numFmtId="0" fontId="7" fillId="0" borderId="19" xfId="0" applyFont="1" applyFill="1" applyBorder="1"/>
    <xf numFmtId="0" fontId="7" fillId="0" borderId="45" xfId="0" applyFont="1" applyFill="1" applyBorder="1"/>
    <xf numFmtId="0" fontId="7" fillId="0" borderId="16" xfId="0" applyFont="1" applyFill="1" applyBorder="1"/>
    <xf numFmtId="10" fontId="54" fillId="0" borderId="40" xfId="0" applyNumberFormat="1" applyFont="1" applyFill="1" applyBorder="1"/>
    <xf numFmtId="166" fontId="54" fillId="0" borderId="40" xfId="0" applyNumberFormat="1" applyFont="1" applyFill="1" applyBorder="1"/>
    <xf numFmtId="170" fontId="54" fillId="0" borderId="46" xfId="0" applyNumberFormat="1" applyFont="1" applyFill="1" applyBorder="1"/>
    <xf numFmtId="170" fontId="54" fillId="0" borderId="47" xfId="0" applyNumberFormat="1" applyFont="1" applyFill="1" applyBorder="1"/>
    <xf numFmtId="170" fontId="54" fillId="0" borderId="40" xfId="209" applyNumberFormat="1" applyFont="1" applyFill="1" applyBorder="1"/>
    <xf numFmtId="170" fontId="7" fillId="59" borderId="23" xfId="0" applyNumberFormat="1" applyFont="1" applyFill="1" applyBorder="1"/>
    <xf numFmtId="168" fontId="7" fillId="59" borderId="24" xfId="198" applyNumberFormat="1" applyFont="1" applyFill="1" applyBorder="1"/>
    <xf numFmtId="168" fontId="7" fillId="59" borderId="14" xfId="198" applyNumberFormat="1" applyFont="1" applyFill="1" applyBorder="1"/>
    <xf numFmtId="171" fontId="7" fillId="59" borderId="24" xfId="0" applyNumberFormat="1" applyFont="1" applyFill="1" applyBorder="1"/>
    <xf numFmtId="0" fontId="39" fillId="0" borderId="0" xfId="0" quotePrefix="1" applyFont="1" applyFill="1" applyAlignment="1">
      <alignment horizontal="left"/>
    </xf>
    <xf numFmtId="170" fontId="43" fillId="26" borderId="0" xfId="209" applyNumberFormat="1" applyFont="1" applyFill="1" applyBorder="1"/>
    <xf numFmtId="10" fontId="7" fillId="0" borderId="0" xfId="850" applyNumberFormat="1" applyFont="1" applyFill="1" applyAlignment="1" applyProtection="1">
      <protection locked="0"/>
    </xf>
    <xf numFmtId="10" fontId="48" fillId="0" borderId="0" xfId="850" applyNumberFormat="1" applyFont="1" applyFill="1" applyAlignment="1" applyProtection="1">
      <protection locked="0"/>
    </xf>
    <xf numFmtId="10" fontId="7" fillId="0" borderId="0" xfId="850" applyNumberFormat="1" applyFont="1" applyAlignment="1" applyProtection="1">
      <alignment horizontal="center"/>
      <protection locked="0"/>
    </xf>
    <xf numFmtId="0" fontId="65" fillId="0" borderId="0" xfId="833" applyFont="1" applyAlignment="1">
      <alignment horizontal="center"/>
    </xf>
    <xf numFmtId="179" fontId="7" fillId="26" borderId="0" xfId="851" applyNumberFormat="1" applyFont="1" applyFill="1" applyBorder="1"/>
    <xf numFmtId="43" fontId="54" fillId="26" borderId="14" xfId="198" applyFont="1" applyFill="1" applyBorder="1" applyAlignment="1">
      <alignment horizontal="right"/>
    </xf>
    <xf numFmtId="179" fontId="7" fillId="26" borderId="11" xfId="899" applyNumberFormat="1" applyFont="1" applyFill="1" applyBorder="1"/>
    <xf numFmtId="0" fontId="7" fillId="0" borderId="14" xfId="198" applyNumberFormat="1" applyFont="1" applyFill="1" applyBorder="1" applyAlignment="1">
      <alignment horizontal="right"/>
    </xf>
    <xf numFmtId="0" fontId="65" fillId="0" borderId="0" xfId="720" applyFont="1" applyFill="1" applyBorder="1" applyAlignment="1">
      <alignment horizontal="center" wrapText="1"/>
    </xf>
    <xf numFmtId="178" fontId="54" fillId="0" borderId="40" xfId="858" applyNumberFormat="1" applyFont="1" applyFill="1" applyBorder="1"/>
    <xf numFmtId="44" fontId="0" fillId="0" borderId="0" xfId="0" applyNumberFormat="1" applyBorder="1"/>
    <xf numFmtId="44" fontId="0" fillId="0" borderId="6" xfId="0" applyNumberFormat="1" applyBorder="1"/>
    <xf numFmtId="175" fontId="0" fillId="0" borderId="0" xfId="0" applyNumberFormat="1"/>
    <xf numFmtId="0" fontId="0" fillId="0" borderId="0" xfId="0" applyAlignment="1">
      <alignment wrapText="1"/>
    </xf>
    <xf numFmtId="170" fontId="54" fillId="26" borderId="0" xfId="198" applyNumberFormat="1" applyFont="1" applyFill="1" applyAlignment="1">
      <alignment vertical="center"/>
    </xf>
    <xf numFmtId="0" fontId="39" fillId="0" borderId="11" xfId="0" applyFont="1" applyBorder="1" applyAlignment="1">
      <alignment horizontal="center"/>
    </xf>
    <xf numFmtId="0" fontId="65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left" wrapText="1"/>
    </xf>
    <xf numFmtId="169" fontId="7" fillId="0" borderId="26" xfId="834" applyFont="1" applyBorder="1" applyAlignment="1" applyProtection="1">
      <alignment wrapText="1"/>
      <protection locked="0"/>
    </xf>
    <xf numFmtId="0" fontId="7" fillId="0" borderId="17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Border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751" applyFont="1" applyBorder="1" applyAlignment="1">
      <alignment horizontal="center"/>
    </xf>
    <xf numFmtId="0" fontId="6" fillId="0" borderId="0" xfId="751" quotePrefix="1" applyFont="1" applyBorder="1" applyAlignment="1">
      <alignment horizontal="center"/>
    </xf>
    <xf numFmtId="3" fontId="6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0" fontId="7" fillId="0" borderId="0" xfId="0" applyFont="1" applyFill="1" applyAlignment="1">
      <alignment horizontal="left" wrapText="1"/>
    </xf>
    <xf numFmtId="0" fontId="4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</cellXfs>
  <cellStyles count="1065">
    <cellStyle name="20% - Accent1" xfId="1" builtinId="30" customBuiltin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2" xfId="7" builtinId="34" customBuiltin="1"/>
    <cellStyle name="20% - Accent2 2" xfId="8"/>
    <cellStyle name="20% - Accent2 2 2" xfId="9"/>
    <cellStyle name="20% - Accent2 2 3" xfId="10"/>
    <cellStyle name="20% - Accent2 2 4" xfId="11"/>
    <cellStyle name="20% - Accent2 2 5" xfId="12"/>
    <cellStyle name="20% - Accent3" xfId="13" builtinId="38" customBuiltin="1"/>
    <cellStyle name="20% - Accent3 2" xfId="14"/>
    <cellStyle name="20% - Accent3 2 2" xfId="15"/>
    <cellStyle name="20% - Accent3 2 3" xfId="16"/>
    <cellStyle name="20% - Accent3 2 4" xfId="17"/>
    <cellStyle name="20% - Accent3 2 5" xfId="18"/>
    <cellStyle name="20% - Accent4" xfId="19" builtinId="42" customBuiltin="1"/>
    <cellStyle name="20% - Accent4 2" xfId="20"/>
    <cellStyle name="20% - Accent4 2 2" xfId="21"/>
    <cellStyle name="20% - Accent4 2 3" xfId="22"/>
    <cellStyle name="20% - Accent4 2 4" xfId="23"/>
    <cellStyle name="20% - Accent4 2 5" xfId="24"/>
    <cellStyle name="20% - Accent5" xfId="25" builtinId="46" customBuiltin="1"/>
    <cellStyle name="20% - Accent5 2" xfId="26"/>
    <cellStyle name="20% - Accent5 2 2" xfId="27"/>
    <cellStyle name="20% - Accent5 2 3" xfId="28"/>
    <cellStyle name="20% - Accent5 2 4" xfId="29"/>
    <cellStyle name="20% - Accent5 2 5" xfId="30"/>
    <cellStyle name="20% - Accent6" xfId="31" builtinId="50" customBuiltin="1"/>
    <cellStyle name="20% - Accent6 2" xfId="32"/>
    <cellStyle name="20% - Accent6 2 2" xfId="33"/>
    <cellStyle name="20% - Accent6 2 3" xfId="34"/>
    <cellStyle name="20% - Accent6 2 4" xfId="35"/>
    <cellStyle name="20% - Accent6 2 5" xfId="36"/>
    <cellStyle name="40% - Accent1" xfId="37" builtinId="31" customBuiltin="1"/>
    <cellStyle name="40% - Accent1 2" xfId="38"/>
    <cellStyle name="40% - Accent1 2 2" xfId="39"/>
    <cellStyle name="40% - Accent1 2 3" xfId="40"/>
    <cellStyle name="40% - Accent1 2 4" xfId="41"/>
    <cellStyle name="40% - Accent1 2 5" xfId="42"/>
    <cellStyle name="40% - Accent2" xfId="43" builtinId="35" customBuiltin="1"/>
    <cellStyle name="40% - Accent2 2" xfId="44"/>
    <cellStyle name="40% - Accent2 2 2" xfId="45"/>
    <cellStyle name="40% - Accent2 2 3" xfId="46"/>
    <cellStyle name="40% - Accent2 2 4" xfId="47"/>
    <cellStyle name="40% - Accent2 2 5" xfId="48"/>
    <cellStyle name="40% - Accent3" xfId="49" builtinId="39" customBuiltin="1"/>
    <cellStyle name="40% - Accent3 2" xfId="50"/>
    <cellStyle name="40% - Accent3 2 2" xfId="51"/>
    <cellStyle name="40% - Accent3 2 3" xfId="52"/>
    <cellStyle name="40% - Accent3 2 4" xfId="53"/>
    <cellStyle name="40% - Accent3 2 5" xfId="54"/>
    <cellStyle name="40% - Accent4" xfId="55" builtinId="43" customBuiltin="1"/>
    <cellStyle name="40% - Accent4 2" xfId="56"/>
    <cellStyle name="40% - Accent4 2 2" xfId="57"/>
    <cellStyle name="40% - Accent4 2 3" xfId="58"/>
    <cellStyle name="40% - Accent4 2 4" xfId="59"/>
    <cellStyle name="40% - Accent4 2 5" xfId="60"/>
    <cellStyle name="40% - Accent5" xfId="61" builtinId="47" customBuiltin="1"/>
    <cellStyle name="40% - Accent5 2" xfId="62"/>
    <cellStyle name="40% - Accent5 2 2" xfId="63"/>
    <cellStyle name="40% - Accent5 2 3" xfId="64"/>
    <cellStyle name="40% - Accent5 2 4" xfId="65"/>
    <cellStyle name="40% - Accent5 2 5" xfId="66"/>
    <cellStyle name="40% - Accent6" xfId="67" builtinId="51" customBuiltin="1"/>
    <cellStyle name="40% - Accent6 2" xfId="68"/>
    <cellStyle name="40% - Accent6 2 2" xfId="69"/>
    <cellStyle name="40% - Accent6 2 3" xfId="70"/>
    <cellStyle name="40% - Accent6 2 4" xfId="71"/>
    <cellStyle name="40% - Accent6 2 5" xfId="72"/>
    <cellStyle name="60% - Accent1" xfId="73" builtinId="32" customBuiltin="1"/>
    <cellStyle name="60% - Accent1 2" xfId="74"/>
    <cellStyle name="60% - Accent1 2 2" xfId="75"/>
    <cellStyle name="60% - Accent1 2 3" xfId="76"/>
    <cellStyle name="60% - Accent1 2 4" xfId="77"/>
    <cellStyle name="60% - Accent1 2 5" xfId="78"/>
    <cellStyle name="60% - Accent2" xfId="79" builtinId="36" customBuiltin="1"/>
    <cellStyle name="60% - Accent2 2" xfId="80"/>
    <cellStyle name="60% - Accent2 2 2" xfId="81"/>
    <cellStyle name="60% - Accent2 2 3" xfId="82"/>
    <cellStyle name="60% - Accent2 2 4" xfId="83"/>
    <cellStyle name="60% - Accent2 2 5" xfId="84"/>
    <cellStyle name="60% - Accent3" xfId="85" builtinId="40" customBuiltin="1"/>
    <cellStyle name="60% - Accent3 2" xfId="86"/>
    <cellStyle name="60% - Accent3 2 2" xfId="87"/>
    <cellStyle name="60% - Accent3 2 3" xfId="88"/>
    <cellStyle name="60% - Accent3 2 4" xfId="89"/>
    <cellStyle name="60% - Accent3 2 5" xfId="90"/>
    <cellStyle name="60% - Accent4" xfId="91" builtinId="44" customBuiltin="1"/>
    <cellStyle name="60% - Accent4 2" xfId="92"/>
    <cellStyle name="60% - Accent4 2 2" xfId="93"/>
    <cellStyle name="60% - Accent4 2 3" xfId="94"/>
    <cellStyle name="60% - Accent4 2 4" xfId="95"/>
    <cellStyle name="60% - Accent4 2 5" xfId="96"/>
    <cellStyle name="60% - Accent5" xfId="97" builtinId="48" customBuiltin="1"/>
    <cellStyle name="60% - Accent5 2" xfId="98"/>
    <cellStyle name="60% - Accent5 2 2" xfId="99"/>
    <cellStyle name="60% - Accent5 2 3" xfId="100"/>
    <cellStyle name="60% - Accent5 2 4" xfId="101"/>
    <cellStyle name="60% - Accent5 2 5" xfId="102"/>
    <cellStyle name="60% - Accent6" xfId="103" builtinId="52" customBuiltin="1"/>
    <cellStyle name="60% - Accent6 2" xfId="104"/>
    <cellStyle name="60% - Accent6 2 2" xfId="105"/>
    <cellStyle name="60% - Accent6 2 3" xfId="106"/>
    <cellStyle name="60% - Accent6 2 4" xfId="107"/>
    <cellStyle name="60% - Accent6 2 5" xfId="108"/>
    <cellStyle name="Accent1" xfId="109" builtinId="29" customBuiltin="1"/>
    <cellStyle name="Accent1 2" xfId="110"/>
    <cellStyle name="Accent1 2 2" xfId="111"/>
    <cellStyle name="Accent1 2 3" xfId="112"/>
    <cellStyle name="Accent1 2 4" xfId="113"/>
    <cellStyle name="Accent1 2 5" xfId="114"/>
    <cellStyle name="Accent2" xfId="115" builtinId="33" customBuiltin="1"/>
    <cellStyle name="Accent2 2" xfId="116"/>
    <cellStyle name="Accent2 2 2" xfId="117"/>
    <cellStyle name="Accent2 2 3" xfId="118"/>
    <cellStyle name="Accent2 2 4" xfId="119"/>
    <cellStyle name="Accent2 2 5" xfId="120"/>
    <cellStyle name="Accent3" xfId="121" builtinId="37" customBuiltin="1"/>
    <cellStyle name="Accent3 2" xfId="122"/>
    <cellStyle name="Accent3 2 2" xfId="123"/>
    <cellStyle name="Accent3 2 3" xfId="124"/>
    <cellStyle name="Accent3 2 4" xfId="125"/>
    <cellStyle name="Accent3 2 5" xfId="126"/>
    <cellStyle name="Accent4" xfId="127" builtinId="41" customBuiltin="1"/>
    <cellStyle name="Accent4 2" xfId="128"/>
    <cellStyle name="Accent4 2 2" xfId="129"/>
    <cellStyle name="Accent4 2 3" xfId="130"/>
    <cellStyle name="Accent4 2 4" xfId="131"/>
    <cellStyle name="Accent4 2 5" xfId="132"/>
    <cellStyle name="Accent5" xfId="133" builtinId="45" customBuiltin="1"/>
    <cellStyle name="Accent5 2" xfId="134"/>
    <cellStyle name="Accent5 2 2" xfId="135"/>
    <cellStyle name="Accent5 2 3" xfId="136"/>
    <cellStyle name="Accent5 2 4" xfId="137"/>
    <cellStyle name="Accent5 2 5" xfId="138"/>
    <cellStyle name="Accent6" xfId="139" builtinId="49" customBuiltin="1"/>
    <cellStyle name="Accent6 2" xfId="140"/>
    <cellStyle name="Accent6 2 2" xfId="141"/>
    <cellStyle name="Accent6 2 3" xfId="142"/>
    <cellStyle name="Accent6 2 4" xfId="143"/>
    <cellStyle name="Accent6 2 5" xfId="144"/>
    <cellStyle name="Bad" xfId="145" builtinId="27" customBuiltin="1"/>
    <cellStyle name="Bad 2" xfId="146"/>
    <cellStyle name="Bad 2 2" xfId="147"/>
    <cellStyle name="Bad 2 3" xfId="148"/>
    <cellStyle name="Bad 2 4" xfId="149"/>
    <cellStyle name="Bad 2 5" xfId="150"/>
    <cellStyle name="C00A" xfId="151"/>
    <cellStyle name="C00B" xfId="152"/>
    <cellStyle name="C00L" xfId="153"/>
    <cellStyle name="C01A" xfId="154"/>
    <cellStyle name="C01B" xfId="155"/>
    <cellStyle name="C01B 2" xfId="156"/>
    <cellStyle name="C01H" xfId="157"/>
    <cellStyle name="C01L" xfId="158"/>
    <cellStyle name="C02A" xfId="159"/>
    <cellStyle name="C02B" xfId="160"/>
    <cellStyle name="C02B 2" xfId="161"/>
    <cellStyle name="C02H" xfId="162"/>
    <cellStyle name="C02L" xfId="163"/>
    <cellStyle name="C03A" xfId="164"/>
    <cellStyle name="C03B" xfId="165"/>
    <cellStyle name="C03H" xfId="166"/>
    <cellStyle name="C03L" xfId="167"/>
    <cellStyle name="C04A" xfId="168"/>
    <cellStyle name="C04A 2" xfId="169"/>
    <cellStyle name="C04B" xfId="170"/>
    <cellStyle name="C04H" xfId="171"/>
    <cellStyle name="C04L" xfId="172"/>
    <cellStyle name="C05A" xfId="173"/>
    <cellStyle name="C05B" xfId="174"/>
    <cellStyle name="C05H" xfId="175"/>
    <cellStyle name="C05L" xfId="176"/>
    <cellStyle name="C05L 2" xfId="177"/>
    <cellStyle name="C06A" xfId="178"/>
    <cellStyle name="C06B" xfId="179"/>
    <cellStyle name="C06H" xfId="180"/>
    <cellStyle name="C06L" xfId="181"/>
    <cellStyle name="C07A" xfId="182"/>
    <cellStyle name="C07B" xfId="183"/>
    <cellStyle name="C07H" xfId="184"/>
    <cellStyle name="C07L" xfId="185"/>
    <cellStyle name="Calculation" xfId="186" builtinId="22" customBuiltin="1"/>
    <cellStyle name="Calculation 2" xfId="187"/>
    <cellStyle name="Calculation 2 2" xfId="188"/>
    <cellStyle name="Calculation 2 3" xfId="189"/>
    <cellStyle name="Calculation 2 4" xfId="190"/>
    <cellStyle name="Calculation 2 5" xfId="191"/>
    <cellStyle name="Check Cell" xfId="192" builtinId="23" customBuiltin="1"/>
    <cellStyle name="Check Cell 2" xfId="193"/>
    <cellStyle name="Check Cell 2 2" xfId="194"/>
    <cellStyle name="Check Cell 2 3" xfId="195"/>
    <cellStyle name="Check Cell 2 4" xfId="196"/>
    <cellStyle name="Check Cell 2 5" xfId="197"/>
    <cellStyle name="Comma" xfId="198" builtinId="3"/>
    <cellStyle name="Comma [0] 2" xfId="199"/>
    <cellStyle name="Comma [0] 2 2" xfId="200"/>
    <cellStyle name="Comma 10" xfId="201"/>
    <cellStyle name="Comma 100" xfId="202"/>
    <cellStyle name="Comma 101" xfId="203"/>
    <cellStyle name="Comma 102" xfId="204"/>
    <cellStyle name="Comma 103" xfId="205"/>
    <cellStyle name="Comma 104" xfId="206"/>
    <cellStyle name="Comma 105" xfId="207"/>
    <cellStyle name="Comma 106" xfId="208"/>
    <cellStyle name="Comma 107" xfId="209"/>
    <cellStyle name="Comma 108" xfId="210"/>
    <cellStyle name="Comma 109" xfId="211"/>
    <cellStyle name="Comma 11" xfId="212"/>
    <cellStyle name="Comma 110" xfId="213"/>
    <cellStyle name="Comma 111" xfId="214"/>
    <cellStyle name="Comma 112" xfId="215"/>
    <cellStyle name="Comma 113" xfId="216"/>
    <cellStyle name="Comma 114" xfId="217"/>
    <cellStyle name="Comma 115" xfId="218"/>
    <cellStyle name="Comma 116" xfId="219"/>
    <cellStyle name="Comma 117" xfId="220"/>
    <cellStyle name="Comma 118" xfId="221"/>
    <cellStyle name="Comma 119" xfId="222"/>
    <cellStyle name="Comma 12" xfId="223"/>
    <cellStyle name="Comma 12 2" xfId="224"/>
    <cellStyle name="Comma 12 2 2" xfId="225"/>
    <cellStyle name="Comma 12 2 3" xfId="226"/>
    <cellStyle name="Comma 120" xfId="227"/>
    <cellStyle name="Comma 121" xfId="228"/>
    <cellStyle name="Comma 122" xfId="229"/>
    <cellStyle name="Comma 123" xfId="230"/>
    <cellStyle name="Comma 124" xfId="231"/>
    <cellStyle name="Comma 125" xfId="232"/>
    <cellStyle name="Comma 126" xfId="233"/>
    <cellStyle name="Comma 127" xfId="234"/>
    <cellStyle name="Comma 128" xfId="235"/>
    <cellStyle name="Comma 129" xfId="236"/>
    <cellStyle name="Comma 13" xfId="237"/>
    <cellStyle name="Comma 130" xfId="238"/>
    <cellStyle name="Comma 131" xfId="239"/>
    <cellStyle name="Comma 132" xfId="240"/>
    <cellStyle name="Comma 14" xfId="241"/>
    <cellStyle name="Comma 15" xfId="242"/>
    <cellStyle name="Comma 16" xfId="243"/>
    <cellStyle name="Comma 17" xfId="244"/>
    <cellStyle name="Comma 18" xfId="245"/>
    <cellStyle name="Comma 19" xfId="246"/>
    <cellStyle name="Comma 2" xfId="247"/>
    <cellStyle name="Comma 2 2" xfId="248"/>
    <cellStyle name="Comma 2 2 2" xfId="249"/>
    <cellStyle name="Comma 2 3" xfId="250"/>
    <cellStyle name="Comma 2 3 2" xfId="251"/>
    <cellStyle name="Comma 2 3 3" xfId="252"/>
    <cellStyle name="Comma 2 3 4" xfId="253"/>
    <cellStyle name="Comma 2 4" xfId="254"/>
    <cellStyle name="Comma 20" xfId="255"/>
    <cellStyle name="Comma 21" xfId="256"/>
    <cellStyle name="Comma 22" xfId="257"/>
    <cellStyle name="Comma 23" xfId="258"/>
    <cellStyle name="Comma 24" xfId="259"/>
    <cellStyle name="Comma 25" xfId="260"/>
    <cellStyle name="Comma 25 2" xfId="261"/>
    <cellStyle name="Comma 26" xfId="262"/>
    <cellStyle name="Comma 26 2" xfId="263"/>
    <cellStyle name="Comma 27" xfId="264"/>
    <cellStyle name="Comma 27 2" xfId="265"/>
    <cellStyle name="Comma 28" xfId="266"/>
    <cellStyle name="Comma 28 2" xfId="267"/>
    <cellStyle name="Comma 29" xfId="268"/>
    <cellStyle name="Comma 29 2" xfId="269"/>
    <cellStyle name="Comma 3" xfId="270"/>
    <cellStyle name="Comma 3 10" xfId="271"/>
    <cellStyle name="Comma 3 10 2" xfId="272"/>
    <cellStyle name="Comma 3 10 3" xfId="273"/>
    <cellStyle name="Comma 3 11" xfId="274"/>
    <cellStyle name="Comma 3 12" xfId="275"/>
    <cellStyle name="Comma 3 13" xfId="276"/>
    <cellStyle name="Comma 3 2" xfId="277"/>
    <cellStyle name="Comma 3 2 2" xfId="278"/>
    <cellStyle name="Comma 3 3" xfId="279"/>
    <cellStyle name="Comma 3 3 2" xfId="280"/>
    <cellStyle name="Comma 3 3 2 2" xfId="281"/>
    <cellStyle name="Comma 3 3 2 3" xfId="282"/>
    <cellStyle name="Comma 3 3 3" xfId="283"/>
    <cellStyle name="Comma 3 3 3 2" xfId="284"/>
    <cellStyle name="Comma 3 3 3 2 2" xfId="285"/>
    <cellStyle name="Comma 3 3 3 2 3" xfId="286"/>
    <cellStyle name="Comma 3 3 3 2 4" xfId="287"/>
    <cellStyle name="Comma 3 3 3 2 5" xfId="288"/>
    <cellStyle name="Comma 3 3 3 3" xfId="289"/>
    <cellStyle name="Comma 3 3 4" xfId="290"/>
    <cellStyle name="Comma 3 3 5" xfId="291"/>
    <cellStyle name="Comma 3 3 5 2" xfId="292"/>
    <cellStyle name="Comma 3 3 5 3" xfId="293"/>
    <cellStyle name="Comma 3 3 5 4" xfId="294"/>
    <cellStyle name="Comma 3 3 5 5" xfId="295"/>
    <cellStyle name="Comma 3 3 6" xfId="296"/>
    <cellStyle name="Comma 3 4" xfId="297"/>
    <cellStyle name="Comma 3 4 2" xfId="298"/>
    <cellStyle name="Comma 3 4 3" xfId="299"/>
    <cellStyle name="Comma 3 4 4" xfId="300"/>
    <cellStyle name="Comma 3 4 4 2" xfId="301"/>
    <cellStyle name="Comma 3 4 4 3" xfId="302"/>
    <cellStyle name="Comma 3 4 4 4" xfId="303"/>
    <cellStyle name="Comma 3 4 4 5" xfId="304"/>
    <cellStyle name="Comma 3 4 5" xfId="305"/>
    <cellStyle name="Comma 3 5" xfId="306"/>
    <cellStyle name="Comma 3 5 2" xfId="307"/>
    <cellStyle name="Comma 3 5 3" xfId="308"/>
    <cellStyle name="Comma 3 5 3 2" xfId="309"/>
    <cellStyle name="Comma 3 5 3 3" xfId="310"/>
    <cellStyle name="Comma 3 6" xfId="311"/>
    <cellStyle name="Comma 3 7" xfId="312"/>
    <cellStyle name="Comma 3 8" xfId="313"/>
    <cellStyle name="Comma 3 9" xfId="314"/>
    <cellStyle name="Comma 30" xfId="315"/>
    <cellStyle name="Comma 31" xfId="316"/>
    <cellStyle name="Comma 32" xfId="317"/>
    <cellStyle name="Comma 33" xfId="318"/>
    <cellStyle name="Comma 34" xfId="319"/>
    <cellStyle name="Comma 35" xfId="320"/>
    <cellStyle name="Comma 36" xfId="321"/>
    <cellStyle name="Comma 37" xfId="322"/>
    <cellStyle name="Comma 38" xfId="323"/>
    <cellStyle name="Comma 39" xfId="324"/>
    <cellStyle name="Comma 4" xfId="325"/>
    <cellStyle name="Comma 4 2" xfId="326"/>
    <cellStyle name="Comma 4 2 2" xfId="327"/>
    <cellStyle name="Comma 4 2 2 2" xfId="328"/>
    <cellStyle name="Comma 4 2 2 3" xfId="329"/>
    <cellStyle name="Comma 4 2 2 4" xfId="330"/>
    <cellStyle name="Comma 4 2 2 5" xfId="331"/>
    <cellStyle name="Comma 4 2 3" xfId="332"/>
    <cellStyle name="Comma 4 2 3 2" xfId="333"/>
    <cellStyle name="Comma 4 2 3 2 2" xfId="334"/>
    <cellStyle name="Comma 4 2 3 3" xfId="335"/>
    <cellStyle name="Comma 4 2 3 3 2" xfId="336"/>
    <cellStyle name="Comma 4 2 3 4" xfId="337"/>
    <cellStyle name="Comma 4 2 4" xfId="338"/>
    <cellStyle name="Comma 4 2 4 2" xfId="339"/>
    <cellStyle name="Comma 4 2 4 3" xfId="340"/>
    <cellStyle name="Comma 4 2 4 4" xfId="341"/>
    <cellStyle name="Comma 4 2 5" xfId="342"/>
    <cellStyle name="Comma 4 2 6" xfId="343"/>
    <cellStyle name="Comma 4 3" xfId="344"/>
    <cellStyle name="Comma 4 3 2" xfId="345"/>
    <cellStyle name="Comma 4 3 2 2" xfId="346"/>
    <cellStyle name="Comma 4 3 2 2 2" xfId="347"/>
    <cellStyle name="Comma 4 3 2 3" xfId="348"/>
    <cellStyle name="Comma 4 3 2 3 2" xfId="349"/>
    <cellStyle name="Comma 4 3 2 4" xfId="350"/>
    <cellStyle name="Comma 4 3 3" xfId="351"/>
    <cellStyle name="Comma 4 3 4" xfId="352"/>
    <cellStyle name="Comma 4 3 4 2" xfId="353"/>
    <cellStyle name="Comma 4 3 4 3" xfId="354"/>
    <cellStyle name="Comma 4 3 5" xfId="355"/>
    <cellStyle name="Comma 4 3 5 2" xfId="356"/>
    <cellStyle name="Comma 4 3 6" xfId="357"/>
    <cellStyle name="Comma 4 3 6 2" xfId="358"/>
    <cellStyle name="Comma 4 3 7" xfId="359"/>
    <cellStyle name="Comma 4 4" xfId="360"/>
    <cellStyle name="Comma 4 4 2" xfId="361"/>
    <cellStyle name="Comma 4 4 3" xfId="362"/>
    <cellStyle name="Comma 4 4 4" xfId="363"/>
    <cellStyle name="Comma 4 4 5" xfId="364"/>
    <cellStyle name="Comma 4 5" xfId="365"/>
    <cellStyle name="Comma 4 5 2" xfId="366"/>
    <cellStyle name="Comma 4 6" xfId="367"/>
    <cellStyle name="Comma 4 7" xfId="368"/>
    <cellStyle name="Comma 4 7 2" xfId="369"/>
    <cellStyle name="Comma 4 7 3" xfId="370"/>
    <cellStyle name="Comma 40" xfId="371"/>
    <cellStyle name="Comma 41" xfId="372"/>
    <cellStyle name="Comma 42" xfId="373"/>
    <cellStyle name="Comma 43" xfId="374"/>
    <cellStyle name="Comma 44" xfId="375"/>
    <cellStyle name="Comma 45" xfId="376"/>
    <cellStyle name="Comma 46" xfId="377"/>
    <cellStyle name="Comma 47" xfId="378"/>
    <cellStyle name="Comma 48" xfId="379"/>
    <cellStyle name="Comma 49" xfId="380"/>
    <cellStyle name="Comma 5" xfId="381"/>
    <cellStyle name="Comma 5 2" xfId="382"/>
    <cellStyle name="Comma 5 2 2" xfId="383"/>
    <cellStyle name="Comma 5 2 3" xfId="384"/>
    <cellStyle name="Comma 5 3" xfId="385"/>
    <cellStyle name="Comma 50" xfId="386"/>
    <cellStyle name="Comma 51" xfId="387"/>
    <cellStyle name="Comma 52" xfId="388"/>
    <cellStyle name="Comma 52 2" xfId="389"/>
    <cellStyle name="Comma 53" xfId="390"/>
    <cellStyle name="Comma 54" xfId="391"/>
    <cellStyle name="Comma 55" xfId="392"/>
    <cellStyle name="Comma 56" xfId="393"/>
    <cellStyle name="Comma 57" xfId="394"/>
    <cellStyle name="Comma 57 2" xfId="395"/>
    <cellStyle name="Comma 57 3" xfId="396"/>
    <cellStyle name="Comma 57 4" xfId="397"/>
    <cellStyle name="Comma 57 5" xfId="398"/>
    <cellStyle name="Comma 58" xfId="399"/>
    <cellStyle name="Comma 58 2" xfId="400"/>
    <cellStyle name="Comma 58 3" xfId="401"/>
    <cellStyle name="Comma 58 4" xfId="402"/>
    <cellStyle name="Comma 58 5" xfId="403"/>
    <cellStyle name="Comma 59" xfId="404"/>
    <cellStyle name="Comma 59 2" xfId="405"/>
    <cellStyle name="Comma 59 3" xfId="406"/>
    <cellStyle name="Comma 59 4" xfId="407"/>
    <cellStyle name="Comma 59 5" xfId="408"/>
    <cellStyle name="Comma 6" xfId="409"/>
    <cellStyle name="Comma 6 2" xfId="410"/>
    <cellStyle name="Comma 6 3" xfId="411"/>
    <cellStyle name="Comma 6 4" xfId="412"/>
    <cellStyle name="Comma 6 4 2" xfId="413"/>
    <cellStyle name="Comma 6 4 3" xfId="414"/>
    <cellStyle name="Comma 6 4 4" xfId="415"/>
    <cellStyle name="Comma 6 4 5" xfId="416"/>
    <cellStyle name="Comma 6 5" xfId="417"/>
    <cellStyle name="Comma 6 6" xfId="418"/>
    <cellStyle name="Comma 6 7" xfId="419"/>
    <cellStyle name="Comma 6 7 2" xfId="420"/>
    <cellStyle name="Comma 6 7 3" xfId="421"/>
    <cellStyle name="Comma 60" xfId="422"/>
    <cellStyle name="Comma 60 2" xfId="423"/>
    <cellStyle name="Comma 60 3" xfId="424"/>
    <cellStyle name="Comma 60 4" xfId="425"/>
    <cellStyle name="Comma 60 5" xfId="426"/>
    <cellStyle name="Comma 61" xfId="427"/>
    <cellStyle name="Comma 61 2" xfId="428"/>
    <cellStyle name="Comma 61 3" xfId="429"/>
    <cellStyle name="Comma 61 4" xfId="430"/>
    <cellStyle name="Comma 61 5" xfId="431"/>
    <cellStyle name="Comma 62" xfId="432"/>
    <cellStyle name="Comma 62 2" xfId="433"/>
    <cellStyle name="Comma 62 3" xfId="434"/>
    <cellStyle name="Comma 62 4" xfId="435"/>
    <cellStyle name="Comma 63" xfId="436"/>
    <cellStyle name="Comma 63 2" xfId="437"/>
    <cellStyle name="Comma 63 3" xfId="438"/>
    <cellStyle name="Comma 63 4" xfId="439"/>
    <cellStyle name="Comma 64" xfId="440"/>
    <cellStyle name="Comma 64 2" xfId="441"/>
    <cellStyle name="Comma 64 3" xfId="442"/>
    <cellStyle name="Comma 64 4" xfId="443"/>
    <cellStyle name="Comma 65" xfId="444"/>
    <cellStyle name="Comma 65 2" xfId="445"/>
    <cellStyle name="Comma 65 3" xfId="446"/>
    <cellStyle name="Comma 65 4" xfId="447"/>
    <cellStyle name="Comma 66" xfId="448"/>
    <cellStyle name="Comma 66 2" xfId="449"/>
    <cellStyle name="Comma 66 3" xfId="450"/>
    <cellStyle name="Comma 66 4" xfId="451"/>
    <cellStyle name="Comma 67" xfId="452"/>
    <cellStyle name="Comma 67 2" xfId="453"/>
    <cellStyle name="Comma 67 3" xfId="454"/>
    <cellStyle name="Comma 67 4" xfId="455"/>
    <cellStyle name="Comma 68" xfId="456"/>
    <cellStyle name="Comma 68 2" xfId="457"/>
    <cellStyle name="Comma 68 3" xfId="458"/>
    <cellStyle name="Comma 68 4" xfId="459"/>
    <cellStyle name="Comma 69" xfId="460"/>
    <cellStyle name="Comma 69 2" xfId="461"/>
    <cellStyle name="Comma 7" xfId="462"/>
    <cellStyle name="Comma 7 2" xfId="463"/>
    <cellStyle name="Comma 70" xfId="464"/>
    <cellStyle name="Comma 70 2" xfId="465"/>
    <cellStyle name="Comma 71" xfId="466"/>
    <cellStyle name="Comma 71 2" xfId="467"/>
    <cellStyle name="Comma 72" xfId="468"/>
    <cellStyle name="Comma 73" xfId="469"/>
    <cellStyle name="Comma 74" xfId="470"/>
    <cellStyle name="Comma 75" xfId="471"/>
    <cellStyle name="Comma 76" xfId="472"/>
    <cellStyle name="Comma 77" xfId="473"/>
    <cellStyle name="Comma 78" xfId="474"/>
    <cellStyle name="Comma 79" xfId="475"/>
    <cellStyle name="Comma 8" xfId="476"/>
    <cellStyle name="Comma 80" xfId="477"/>
    <cellStyle name="Comma 81" xfId="478"/>
    <cellStyle name="Comma 82" xfId="479"/>
    <cellStyle name="Comma 83" xfId="480"/>
    <cellStyle name="Comma 84" xfId="481"/>
    <cellStyle name="Comma 85" xfId="482"/>
    <cellStyle name="Comma 86" xfId="483"/>
    <cellStyle name="Comma 87" xfId="484"/>
    <cellStyle name="Comma 88" xfId="485"/>
    <cellStyle name="Comma 89" xfId="486"/>
    <cellStyle name="Comma 9" xfId="487"/>
    <cellStyle name="Comma 90" xfId="488"/>
    <cellStyle name="Comma 91" xfId="489"/>
    <cellStyle name="Comma 92" xfId="490"/>
    <cellStyle name="Comma 92 2" xfId="491"/>
    <cellStyle name="Comma 92 3" xfId="492"/>
    <cellStyle name="Comma 93" xfId="493"/>
    <cellStyle name="Comma 93 2" xfId="494"/>
    <cellStyle name="Comma 93 3" xfId="495"/>
    <cellStyle name="Comma 94" xfId="496"/>
    <cellStyle name="Comma 95" xfId="497"/>
    <cellStyle name="Comma 96" xfId="498"/>
    <cellStyle name="Comma 97" xfId="499"/>
    <cellStyle name="Comma 98" xfId="500"/>
    <cellStyle name="Comma 99" xfId="501"/>
    <cellStyle name="Comma0" xfId="502"/>
    <cellStyle name="Comma0 2" xfId="503"/>
    <cellStyle name="Comma0 2 2" xfId="504"/>
    <cellStyle name="Comma0 2 3" xfId="505"/>
    <cellStyle name="Comma0 2 4" xfId="506"/>
    <cellStyle name="Comma0 2 5" xfId="507"/>
    <cellStyle name="Comma0 2 6" xfId="508"/>
    <cellStyle name="Comma0 3" xfId="509"/>
    <cellStyle name="Currency" xfId="510" builtinId="4"/>
    <cellStyle name="Currency 10" xfId="511"/>
    <cellStyle name="Currency 11" xfId="512"/>
    <cellStyle name="Currency 11 2" xfId="513"/>
    <cellStyle name="Currency 11 3" xfId="514"/>
    <cellStyle name="Currency 12" xfId="515"/>
    <cellStyle name="Currency 2" xfId="516"/>
    <cellStyle name="Currency 2 2" xfId="517"/>
    <cellStyle name="Currency 2 2 2" xfId="518"/>
    <cellStyle name="Currency 2 3" xfId="519"/>
    <cellStyle name="Currency 3" xfId="520"/>
    <cellStyle name="Currency 3 10" xfId="521"/>
    <cellStyle name="Currency 3 10 2" xfId="522"/>
    <cellStyle name="Currency 3 10 3" xfId="523"/>
    <cellStyle name="Currency 3 11" xfId="524"/>
    <cellStyle name="Currency 3 12" xfId="525"/>
    <cellStyle name="Currency 3 13" xfId="526"/>
    <cellStyle name="Currency 3 2" xfId="527"/>
    <cellStyle name="Currency 3 2 2" xfId="528"/>
    <cellStyle name="Currency 3 3" xfId="529"/>
    <cellStyle name="Currency 3 3 2" xfId="530"/>
    <cellStyle name="Currency 3 3 2 2" xfId="531"/>
    <cellStyle name="Currency 3 3 2 3" xfId="532"/>
    <cellStyle name="Currency 3 3 3" xfId="533"/>
    <cellStyle name="Currency 3 3 3 2" xfId="534"/>
    <cellStyle name="Currency 3 3 3 2 2" xfId="535"/>
    <cellStyle name="Currency 3 3 3 2 3" xfId="536"/>
    <cellStyle name="Currency 3 3 3 2 4" xfId="537"/>
    <cellStyle name="Currency 3 3 3 2 5" xfId="538"/>
    <cellStyle name="Currency 3 3 3 3" xfId="539"/>
    <cellStyle name="Currency 3 3 4" xfId="540"/>
    <cellStyle name="Currency 3 3 5" xfId="541"/>
    <cellStyle name="Currency 3 3 5 2" xfId="542"/>
    <cellStyle name="Currency 3 3 5 3" xfId="543"/>
    <cellStyle name="Currency 3 3 5 4" xfId="544"/>
    <cellStyle name="Currency 3 3 5 5" xfId="545"/>
    <cellStyle name="Currency 3 3 6" xfId="546"/>
    <cellStyle name="Currency 3 4" xfId="547"/>
    <cellStyle name="Currency 3 4 2" xfId="548"/>
    <cellStyle name="Currency 3 4 3" xfId="549"/>
    <cellStyle name="Currency 3 4 4" xfId="550"/>
    <cellStyle name="Currency 3 4 4 2" xfId="551"/>
    <cellStyle name="Currency 3 4 4 3" xfId="552"/>
    <cellStyle name="Currency 3 4 4 4" xfId="553"/>
    <cellStyle name="Currency 3 4 4 5" xfId="554"/>
    <cellStyle name="Currency 3 4 5" xfId="555"/>
    <cellStyle name="Currency 3 5" xfId="556"/>
    <cellStyle name="Currency 3 5 2" xfId="557"/>
    <cellStyle name="Currency 3 6" xfId="558"/>
    <cellStyle name="Currency 3 7" xfId="559"/>
    <cellStyle name="Currency 3 8" xfId="560"/>
    <cellStyle name="Currency 3 9" xfId="561"/>
    <cellStyle name="Currency 4" xfId="562"/>
    <cellStyle name="Currency 4 10" xfId="563"/>
    <cellStyle name="Currency 4 10 2" xfId="564"/>
    <cellStyle name="Currency 4 10 2 2" xfId="565"/>
    <cellStyle name="Currency 4 10 2 2 2" xfId="566"/>
    <cellStyle name="Currency 4 10 2 3" xfId="567"/>
    <cellStyle name="Currency 4 10 2 3 2" xfId="568"/>
    <cellStyle name="Currency 4 10 2 4" xfId="569"/>
    <cellStyle name="Currency 4 10 2 5" xfId="570"/>
    <cellStyle name="Currency 4 10 3" xfId="571"/>
    <cellStyle name="Currency 4 10 3 2" xfId="572"/>
    <cellStyle name="Currency 4 10 4" xfId="573"/>
    <cellStyle name="Currency 4 10 4 2" xfId="574"/>
    <cellStyle name="Currency 4 10 4 3" xfId="575"/>
    <cellStyle name="Currency 4 10 5" xfId="576"/>
    <cellStyle name="Currency 4 10 5 2" xfId="577"/>
    <cellStyle name="Currency 4 10 6" xfId="578"/>
    <cellStyle name="Currency 4 2" xfId="579"/>
    <cellStyle name="Currency 4 2 2" xfId="580"/>
    <cellStyle name="Currency 4 2 3" xfId="581"/>
    <cellStyle name="Currency 4 3" xfId="582"/>
    <cellStyle name="Currency 4 3 2" xfId="583"/>
    <cellStyle name="Currency 4 3 2 2" xfId="584"/>
    <cellStyle name="Currency 4 3 2 3" xfId="585"/>
    <cellStyle name="Currency 4 3 2 4" xfId="586"/>
    <cellStyle name="Currency 4 3 2 5" xfId="587"/>
    <cellStyle name="Currency 4 3 3" xfId="588"/>
    <cellStyle name="Currency 4 4" xfId="589"/>
    <cellStyle name="Currency 4 5" xfId="590"/>
    <cellStyle name="Currency 4 5 2" xfId="591"/>
    <cellStyle name="Currency 4 5 3" xfId="592"/>
    <cellStyle name="Currency 4 5 4" xfId="593"/>
    <cellStyle name="Currency 4 5 5" xfId="594"/>
    <cellStyle name="Currency 5" xfId="595"/>
    <cellStyle name="Currency 5 2" xfId="596"/>
    <cellStyle name="Currency 5 3" xfId="597"/>
    <cellStyle name="Currency 5 4" xfId="598"/>
    <cellStyle name="Currency 5 4 2" xfId="599"/>
    <cellStyle name="Currency 5 4 3" xfId="600"/>
    <cellStyle name="Currency 5 4 4" xfId="601"/>
    <cellStyle name="Currency 5 4 5" xfId="602"/>
    <cellStyle name="Currency 5 5" xfId="603"/>
    <cellStyle name="Currency 6" xfId="604"/>
    <cellStyle name="Currency 6 2" xfId="605"/>
    <cellStyle name="Currency 6 3" xfId="606"/>
    <cellStyle name="Currency 6 3 2" xfId="607"/>
    <cellStyle name="Currency 6 3 3" xfId="608"/>
    <cellStyle name="Currency 6 3 4" xfId="609"/>
    <cellStyle name="Currency 6 3 5" xfId="610"/>
    <cellStyle name="Currency 6 4" xfId="611"/>
    <cellStyle name="Currency 6 4 2" xfId="612"/>
    <cellStyle name="Currency 6 4 3" xfId="613"/>
    <cellStyle name="Currency 7" xfId="614"/>
    <cellStyle name="Currency 8" xfId="615"/>
    <cellStyle name="Currency 9" xfId="616"/>
    <cellStyle name="Currency0" xfId="617"/>
    <cellStyle name="Currency0 2" xfId="618"/>
    <cellStyle name="Currency0 2 2" xfId="619"/>
    <cellStyle name="Currency0 2 3" xfId="620"/>
    <cellStyle name="Currency0 2 4" xfId="621"/>
    <cellStyle name="Currency0 2 5" xfId="622"/>
    <cellStyle name="Currency0 2 6" xfId="623"/>
    <cellStyle name="Currency0 3" xfId="624"/>
    <cellStyle name="Date" xfId="625"/>
    <cellStyle name="Date 2" xfId="626"/>
    <cellStyle name="Date 2 2" xfId="627"/>
    <cellStyle name="Date 2 3" xfId="628"/>
    <cellStyle name="Date 2 4" xfId="629"/>
    <cellStyle name="Date 2 5" xfId="630"/>
    <cellStyle name="Date 2 6" xfId="631"/>
    <cellStyle name="Date 3" xfId="632"/>
    <cellStyle name="Explanatory Text" xfId="633" builtinId="53" customBuiltin="1"/>
    <cellStyle name="Explanatory Text 2" xfId="634"/>
    <cellStyle name="Explanatory Text 2 2" xfId="635"/>
    <cellStyle name="Explanatory Text 2 3" xfId="636"/>
    <cellStyle name="Explanatory Text 2 4" xfId="637"/>
    <cellStyle name="Explanatory Text 2 5" xfId="638"/>
    <cellStyle name="Fixed" xfId="639"/>
    <cellStyle name="Fixed 2" xfId="640"/>
    <cellStyle name="Fixed 2 2" xfId="641"/>
    <cellStyle name="Fixed 2 3" xfId="642"/>
    <cellStyle name="Fixed 2 4" xfId="643"/>
    <cellStyle name="Fixed 2 5" xfId="644"/>
    <cellStyle name="Fixed 2 6" xfId="645"/>
    <cellStyle name="Fixed 3" xfId="646"/>
    <cellStyle name="Good" xfId="647" builtinId="26" customBuiltin="1"/>
    <cellStyle name="Good 2" xfId="648"/>
    <cellStyle name="Good 2 2" xfId="649"/>
    <cellStyle name="Good 2 3" xfId="650"/>
    <cellStyle name="Good 2 4" xfId="651"/>
    <cellStyle name="Good 2 5" xfId="652"/>
    <cellStyle name="Heading 1" xfId="653" builtinId="16" customBuiltin="1"/>
    <cellStyle name="Heading 1 2" xfId="654"/>
    <cellStyle name="Heading 1 2 2" xfId="655"/>
    <cellStyle name="Heading 1 2 3" xfId="656"/>
    <cellStyle name="Heading 1 2 4" xfId="657"/>
    <cellStyle name="Heading 1 2 5" xfId="658"/>
    <cellStyle name="Heading 1 3" xfId="659"/>
    <cellStyle name="Heading 1 3 2" xfId="660"/>
    <cellStyle name="Heading 2" xfId="661" builtinId="17" customBuiltin="1"/>
    <cellStyle name="Heading 2 2" xfId="662"/>
    <cellStyle name="Heading 2 2 2" xfId="663"/>
    <cellStyle name="Heading 2 2 3" xfId="664"/>
    <cellStyle name="Heading 2 2 4" xfId="665"/>
    <cellStyle name="Heading 2 2 5" xfId="666"/>
    <cellStyle name="Heading 2 3" xfId="667"/>
    <cellStyle name="Heading 2 3 2" xfId="668"/>
    <cellStyle name="Heading 3" xfId="669" builtinId="18" customBuiltin="1"/>
    <cellStyle name="Heading 3 2" xfId="670"/>
    <cellStyle name="Heading 3 2 2" xfId="671"/>
    <cellStyle name="Heading 3 2 3" xfId="672"/>
    <cellStyle name="Heading 3 2 4" xfId="673"/>
    <cellStyle name="Heading 3 2 5" xfId="674"/>
    <cellStyle name="Heading 4" xfId="675" builtinId="19" customBuiltin="1"/>
    <cellStyle name="Heading 4 2" xfId="676"/>
    <cellStyle name="Heading 4 2 2" xfId="677"/>
    <cellStyle name="Heading 4 2 3" xfId="678"/>
    <cellStyle name="Heading 4 2 4" xfId="679"/>
    <cellStyle name="Heading 4 2 5" xfId="680"/>
    <cellStyle name="Heading1" xfId="681"/>
    <cellStyle name="Heading2" xfId="682"/>
    <cellStyle name="Input" xfId="683" builtinId="20" customBuiltin="1"/>
    <cellStyle name="Input 2" xfId="684"/>
    <cellStyle name="Input 2 2" xfId="685"/>
    <cellStyle name="Input 2 3" xfId="686"/>
    <cellStyle name="Input 2 4" xfId="687"/>
    <cellStyle name="Input 2 5" xfId="688"/>
    <cellStyle name="Linked Cell" xfId="689" builtinId="24" customBuiltin="1"/>
    <cellStyle name="Linked Cell 2" xfId="690"/>
    <cellStyle name="Linked Cell 2 2" xfId="691"/>
    <cellStyle name="Linked Cell 2 3" xfId="692"/>
    <cellStyle name="Linked Cell 2 4" xfId="693"/>
    <cellStyle name="Linked Cell 2 5" xfId="694"/>
    <cellStyle name="M" xfId="695"/>
    <cellStyle name="M 2" xfId="696"/>
    <cellStyle name="M 2 2" xfId="697"/>
    <cellStyle name="M 2 2 2" xfId="698"/>
    <cellStyle name="M 3" xfId="699"/>
    <cellStyle name="M 3 2" xfId="700"/>
    <cellStyle name="M 3 2 2" xfId="701"/>
    <cellStyle name="M 4" xfId="702"/>
    <cellStyle name="M 5" xfId="703"/>
    <cellStyle name="M 5 2" xfId="704"/>
    <cellStyle name="M 6" xfId="705"/>
    <cellStyle name="M 6 2" xfId="706"/>
    <cellStyle name="M 7" xfId="707"/>
    <cellStyle name="Neutral" xfId="708" builtinId="28" customBuiltin="1"/>
    <cellStyle name="Neutral 2" xfId="709"/>
    <cellStyle name="Neutral 2 2" xfId="710"/>
    <cellStyle name="Neutral 2 3" xfId="711"/>
    <cellStyle name="Neutral 2 4" xfId="712"/>
    <cellStyle name="Neutral 2 5" xfId="713"/>
    <cellStyle name="Normal" xfId="0" builtinId="0"/>
    <cellStyle name="Normal 10" xfId="714"/>
    <cellStyle name="Normal 10 2" xfId="715"/>
    <cellStyle name="Normal 10 2 2" xfId="716"/>
    <cellStyle name="Normal 10 3" xfId="717"/>
    <cellStyle name="Normal 11" xfId="718"/>
    <cellStyle name="Normal 11 2" xfId="719"/>
    <cellStyle name="Normal 11 2 2" xfId="720"/>
    <cellStyle name="Normal 11 3" xfId="721"/>
    <cellStyle name="Normal 11 4" xfId="722"/>
    <cellStyle name="Normal 12" xfId="723"/>
    <cellStyle name="Normal 12 2" xfId="724"/>
    <cellStyle name="Normal 12 3" xfId="725"/>
    <cellStyle name="Normal 12 4" xfId="726"/>
    <cellStyle name="Normal 12 5" xfId="727"/>
    <cellStyle name="Normal 13" xfId="728"/>
    <cellStyle name="Normal 14" xfId="729"/>
    <cellStyle name="Normal 15" xfId="730"/>
    <cellStyle name="Normal 16" xfId="731"/>
    <cellStyle name="Normal 17" xfId="732"/>
    <cellStyle name="Normal 18" xfId="733"/>
    <cellStyle name="Normal 19" xfId="734"/>
    <cellStyle name="Normal 2" xfId="735"/>
    <cellStyle name="Normal 2 2" xfId="736"/>
    <cellStyle name="Normal 2 2 2" xfId="737"/>
    <cellStyle name="Normal 2 2 2 2" xfId="738"/>
    <cellStyle name="Normal 2 2 3" xfId="739"/>
    <cellStyle name="Normal 2 2 3 2" xfId="740"/>
    <cellStyle name="Normal 2 2 4" xfId="741"/>
    <cellStyle name="Normal 2 3" xfId="742"/>
    <cellStyle name="Normal 20" xfId="743"/>
    <cellStyle name="Normal 21" xfId="744"/>
    <cellStyle name="Normal 22" xfId="745"/>
    <cellStyle name="Normal 23" xfId="746"/>
    <cellStyle name="Normal 24" xfId="747"/>
    <cellStyle name="Normal 25" xfId="748"/>
    <cellStyle name="Normal 26" xfId="749"/>
    <cellStyle name="Normal 3" xfId="750"/>
    <cellStyle name="Normal 3 2" xfId="751"/>
    <cellStyle name="Normal 3 2 2" xfId="752"/>
    <cellStyle name="Normal 3 3" xfId="753"/>
    <cellStyle name="Normal 3 3 2" xfId="754"/>
    <cellStyle name="Normal 3 3 3" xfId="755"/>
    <cellStyle name="Normal 3 3 4" xfId="756"/>
    <cellStyle name="Normal 3 3 5" xfId="757"/>
    <cellStyle name="Normal 3_OPCo Period I PJM  Formula Rate" xfId="758"/>
    <cellStyle name="Normal 35" xfId="759"/>
    <cellStyle name="Normal 4" xfId="760"/>
    <cellStyle name="Normal 4 10" xfId="761"/>
    <cellStyle name="Normal 4 10 2" xfId="762"/>
    <cellStyle name="Normal 4 10 3" xfId="763"/>
    <cellStyle name="Normal 4 11" xfId="764"/>
    <cellStyle name="Normal 4 12" xfId="765"/>
    <cellStyle name="Normal 4 13" xfId="766"/>
    <cellStyle name="Normal 4 2" xfId="767"/>
    <cellStyle name="Normal 4 2 2" xfId="768"/>
    <cellStyle name="Normal 4 3" xfId="769"/>
    <cellStyle name="Normal 4 3 2" xfId="770"/>
    <cellStyle name="Normal 4 3 2 2" xfId="771"/>
    <cellStyle name="Normal 4 3 2 3" xfId="772"/>
    <cellStyle name="Normal 4 3 3" xfId="773"/>
    <cellStyle name="Normal 4 3 3 2" xfId="774"/>
    <cellStyle name="Normal 4 3 3 2 2" xfId="775"/>
    <cellStyle name="Normal 4 3 3 2 3" xfId="776"/>
    <cellStyle name="Normal 4 3 3 2 4" xfId="777"/>
    <cellStyle name="Normal 4 3 3 2 5" xfId="778"/>
    <cellStyle name="Normal 4 3 3 3" xfId="779"/>
    <cellStyle name="Normal 4 3 4" xfId="780"/>
    <cellStyle name="Normal 4 3 5" xfId="781"/>
    <cellStyle name="Normal 4 3 5 2" xfId="782"/>
    <cellStyle name="Normal 4 3 5 3" xfId="783"/>
    <cellStyle name="Normal 4 3 5 4" xfId="784"/>
    <cellStyle name="Normal 4 3 5 5" xfId="785"/>
    <cellStyle name="Normal 4 3 6" xfId="786"/>
    <cellStyle name="Normal 4 4" xfId="787"/>
    <cellStyle name="Normal 4 4 2" xfId="788"/>
    <cellStyle name="Normal 4 4 3" xfId="789"/>
    <cellStyle name="Normal 4 4 4" xfId="790"/>
    <cellStyle name="Normal 4 4 4 2" xfId="791"/>
    <cellStyle name="Normal 4 4 4 3" xfId="792"/>
    <cellStyle name="Normal 4 4 4 4" xfId="793"/>
    <cellStyle name="Normal 4 4 4 5" xfId="794"/>
    <cellStyle name="Normal 4 4 5" xfId="795"/>
    <cellStyle name="Normal 4 5" xfId="796"/>
    <cellStyle name="Normal 4 5 2" xfId="797"/>
    <cellStyle name="Normal 4 5 2 2" xfId="798"/>
    <cellStyle name="Normal 4 5 2 2 2" xfId="799"/>
    <cellStyle name="Normal 4 5 2 2 3" xfId="800"/>
    <cellStyle name="Normal 4 5 2 2 4" xfId="801"/>
    <cellStyle name="Normal 4 5 2 2 5" xfId="802"/>
    <cellStyle name="Normal 4 5 3" xfId="803"/>
    <cellStyle name="Normal 4 6" xfId="804"/>
    <cellStyle name="Normal 4 7" xfId="805"/>
    <cellStyle name="Normal 4 8" xfId="806"/>
    <cellStyle name="Normal 4 9" xfId="807"/>
    <cellStyle name="Normal 4_PBOP Exhibit 1" xfId="808"/>
    <cellStyle name="Normal 5" xfId="809"/>
    <cellStyle name="Normal 5 2" xfId="810"/>
    <cellStyle name="Normal 5 2 2" xfId="811"/>
    <cellStyle name="Normal 5 2 2 2" xfId="812"/>
    <cellStyle name="Normal 5 2 3" xfId="813"/>
    <cellStyle name="Normal 5 2 4" xfId="814"/>
    <cellStyle name="Normal 5 2 5" xfId="815"/>
    <cellStyle name="Normal 5 2 6" xfId="816"/>
    <cellStyle name="Normal 5 3" xfId="817"/>
    <cellStyle name="Normal 5 4" xfId="818"/>
    <cellStyle name="Normal 6" xfId="819"/>
    <cellStyle name="Normal 6 2" xfId="820"/>
    <cellStyle name="Normal 6 2 2" xfId="821"/>
    <cellStyle name="Normal 6 2 3" xfId="822"/>
    <cellStyle name="Normal 6 3" xfId="823"/>
    <cellStyle name="Normal 7" xfId="824"/>
    <cellStyle name="Normal 7 2" xfId="825"/>
    <cellStyle name="Normal 7 3" xfId="826"/>
    <cellStyle name="Normal 8" xfId="827"/>
    <cellStyle name="Normal 8 2" xfId="828"/>
    <cellStyle name="Normal 8 2 2" xfId="829"/>
    <cellStyle name="Normal 9" xfId="830"/>
    <cellStyle name="Normal 9 2" xfId="831"/>
    <cellStyle name="Normal 9 2 2" xfId="832"/>
    <cellStyle name="Normal_ADITAnalysisID090805 2" xfId="833"/>
    <cellStyle name="Normal_FN1 Ratebase Draft SPP template (6-11-04) v2" xfId="834"/>
    <cellStyle name="Note" xfId="835" builtinId="10" customBuiltin="1"/>
    <cellStyle name="Note 2" xfId="836"/>
    <cellStyle name="Note 2 2" xfId="837"/>
    <cellStyle name="Note 2 2 2" xfId="838"/>
    <cellStyle name="Note 2 2 3" xfId="839"/>
    <cellStyle name="Note 2 2 4" xfId="840"/>
    <cellStyle name="Note 2 3" xfId="841"/>
    <cellStyle name="Note 2 4" xfId="842"/>
    <cellStyle name="Note 2 5" xfId="843"/>
    <cellStyle name="Output" xfId="844" builtinId="21" customBuiltin="1"/>
    <cellStyle name="Output 2" xfId="845"/>
    <cellStyle name="Output 2 2" xfId="846"/>
    <cellStyle name="Output 2 3" xfId="847"/>
    <cellStyle name="Output 2 4" xfId="848"/>
    <cellStyle name="Output 2 5" xfId="849"/>
    <cellStyle name="Percent" xfId="850" builtinId="5"/>
    <cellStyle name="Percent 10" xfId="851"/>
    <cellStyle name="Percent 11" xfId="852"/>
    <cellStyle name="Percent 12" xfId="853"/>
    <cellStyle name="Percent 12 2" xfId="854"/>
    <cellStyle name="Percent 12 3" xfId="855"/>
    <cellStyle name="Percent 13" xfId="856"/>
    <cellStyle name="Percent 14" xfId="857"/>
    <cellStyle name="Percent 15" xfId="858"/>
    <cellStyle name="Percent 2" xfId="859"/>
    <cellStyle name="Percent 2 2" xfId="860"/>
    <cellStyle name="Percent 2 2 2" xfId="861"/>
    <cellStyle name="Percent 2 3" xfId="862"/>
    <cellStyle name="Percent 3" xfId="863"/>
    <cellStyle name="Percent 3 10" xfId="864"/>
    <cellStyle name="Percent 3 10 2" xfId="865"/>
    <cellStyle name="Percent 3 10 3" xfId="866"/>
    <cellStyle name="Percent 3 11" xfId="867"/>
    <cellStyle name="Percent 3 12" xfId="868"/>
    <cellStyle name="Percent 3 13" xfId="869"/>
    <cellStyle name="Percent 3 2" xfId="870"/>
    <cellStyle name="Percent 3 2 2" xfId="871"/>
    <cellStyle name="Percent 3 3" xfId="872"/>
    <cellStyle name="Percent 3 3 2" xfId="873"/>
    <cellStyle name="Percent 3 3 2 2" xfId="874"/>
    <cellStyle name="Percent 3 3 2 3" xfId="875"/>
    <cellStyle name="Percent 3 3 3" xfId="876"/>
    <cellStyle name="Percent 3 3 3 2" xfId="877"/>
    <cellStyle name="Percent 3 3 3 2 2" xfId="878"/>
    <cellStyle name="Percent 3 3 3 2 3" xfId="879"/>
    <cellStyle name="Percent 3 3 3 2 4" xfId="880"/>
    <cellStyle name="Percent 3 3 3 2 5" xfId="881"/>
    <cellStyle name="Percent 3 3 3 3" xfId="882"/>
    <cellStyle name="Percent 3 3 4" xfId="883"/>
    <cellStyle name="Percent 3 3 5" xfId="884"/>
    <cellStyle name="Percent 3 3 5 2" xfId="885"/>
    <cellStyle name="Percent 3 3 5 3" xfId="886"/>
    <cellStyle name="Percent 3 3 5 4" xfId="887"/>
    <cellStyle name="Percent 3 3 5 5" xfId="888"/>
    <cellStyle name="Percent 3 3 6" xfId="889"/>
    <cellStyle name="Percent 3 4" xfId="890"/>
    <cellStyle name="Percent 3 4 2" xfId="891"/>
    <cellStyle name="Percent 3 4 3" xfId="892"/>
    <cellStyle name="Percent 3 4 4" xfId="893"/>
    <cellStyle name="Percent 3 4 4 2" xfId="894"/>
    <cellStyle name="Percent 3 4 4 3" xfId="895"/>
    <cellStyle name="Percent 3 4 4 4" xfId="896"/>
    <cellStyle name="Percent 3 4 4 5" xfId="897"/>
    <cellStyle name="Percent 3 4 5" xfId="898"/>
    <cellStyle name="Percent 3 5" xfId="899"/>
    <cellStyle name="Percent 3 5 2" xfId="900"/>
    <cellStyle name="Percent 3 6" xfId="901"/>
    <cellStyle name="Percent 3 7" xfId="902"/>
    <cellStyle name="Percent 3 8" xfId="903"/>
    <cellStyle name="Percent 3 9" xfId="904"/>
    <cellStyle name="Percent 4" xfId="905"/>
    <cellStyle name="Percent 4 2" xfId="906"/>
    <cellStyle name="Percent 4 2 2" xfId="907"/>
    <cellStyle name="Percent 4 2 3" xfId="908"/>
    <cellStyle name="Percent 4 3" xfId="909"/>
    <cellStyle name="Percent 4 3 2" xfId="910"/>
    <cellStyle name="Percent 4 3 2 2" xfId="911"/>
    <cellStyle name="Percent 4 3 2 3" xfId="912"/>
    <cellStyle name="Percent 4 3 2 4" xfId="913"/>
    <cellStyle name="Percent 4 3 2 5" xfId="914"/>
    <cellStyle name="Percent 4 3 3" xfId="915"/>
    <cellStyle name="Percent 4 4" xfId="916"/>
    <cellStyle name="Percent 4 5" xfId="917"/>
    <cellStyle name="Percent 4 5 2" xfId="918"/>
    <cellStyle name="Percent 4 5 3" xfId="919"/>
    <cellStyle name="Percent 4 5 4" xfId="920"/>
    <cellStyle name="Percent 4 5 5" xfId="921"/>
    <cellStyle name="Percent 4 6" xfId="922"/>
    <cellStyle name="Percent 4 6 2" xfId="923"/>
    <cellStyle name="Percent 4 6 3" xfId="924"/>
    <cellStyle name="Percent 5" xfId="925"/>
    <cellStyle name="Percent 5 2" xfId="926"/>
    <cellStyle name="Percent 5 3" xfId="927"/>
    <cellStyle name="Percent 5 4" xfId="928"/>
    <cellStyle name="Percent 5 4 2" xfId="929"/>
    <cellStyle name="Percent 5 4 3" xfId="930"/>
    <cellStyle name="Percent 5 4 4" xfId="931"/>
    <cellStyle name="Percent 5 4 5" xfId="932"/>
    <cellStyle name="Percent 5 5" xfId="933"/>
    <cellStyle name="Percent 6" xfId="934"/>
    <cellStyle name="Percent 6 2" xfId="935"/>
    <cellStyle name="Percent 6 3" xfId="936"/>
    <cellStyle name="Percent 6 4" xfId="937"/>
    <cellStyle name="Percent 6 4 2" xfId="938"/>
    <cellStyle name="Percent 6 4 3" xfId="939"/>
    <cellStyle name="Percent 7" xfId="940"/>
    <cellStyle name="Percent 7 2" xfId="941"/>
    <cellStyle name="Percent 7 2 2" xfId="942"/>
    <cellStyle name="Percent 7 2 2 2" xfId="943"/>
    <cellStyle name="Percent 7 2 2 2 2" xfId="944"/>
    <cellStyle name="Percent 7 2 2 3" xfId="945"/>
    <cellStyle name="Percent 7 2 2 3 2" xfId="946"/>
    <cellStyle name="Percent 7 2 2 4" xfId="947"/>
    <cellStyle name="Percent 7 2 2 5" xfId="948"/>
    <cellStyle name="Percent 7 2 3" xfId="949"/>
    <cellStyle name="Percent 7 2 3 2" xfId="950"/>
    <cellStyle name="Percent 7 2 4" xfId="951"/>
    <cellStyle name="Percent 7 2 4 2" xfId="952"/>
    <cellStyle name="Percent 7 2 4 3" xfId="953"/>
    <cellStyle name="Percent 7 2 5" xfId="954"/>
    <cellStyle name="Percent 7 2 5 2" xfId="955"/>
    <cellStyle name="Percent 7 2 6" xfId="956"/>
    <cellStyle name="Percent 7 3" xfId="957"/>
    <cellStyle name="Percent 7 4" xfId="958"/>
    <cellStyle name="Percent 7 5" xfId="959"/>
    <cellStyle name="Percent 7 6" xfId="960"/>
    <cellStyle name="Percent 8" xfId="961"/>
    <cellStyle name="Percent 9" xfId="962"/>
    <cellStyle name="PSChar" xfId="963"/>
    <cellStyle name="PSChar 2" xfId="964"/>
    <cellStyle name="PSChar 2 2" xfId="965"/>
    <cellStyle name="PSChar 3" xfId="966"/>
    <cellStyle name="PSChar 4" xfId="967"/>
    <cellStyle name="PSChar 4 2" xfId="968"/>
    <cellStyle name="PSChar 5" xfId="969"/>
    <cellStyle name="PSChar 5 2" xfId="970"/>
    <cellStyle name="PSDate" xfId="971"/>
    <cellStyle name="PSDate 2" xfId="972"/>
    <cellStyle name="PSDate 3" xfId="973"/>
    <cellStyle name="PSDate 4" xfId="974"/>
    <cellStyle name="PSDate 4 2" xfId="975"/>
    <cellStyle name="PSDate 5" xfId="976"/>
    <cellStyle name="PSDate 5 2" xfId="977"/>
    <cellStyle name="PSDec" xfId="978"/>
    <cellStyle name="PSDec 2" xfId="979"/>
    <cellStyle name="PSDec 3" xfId="980"/>
    <cellStyle name="PSDec 4" xfId="981"/>
    <cellStyle name="PSDec 4 2" xfId="982"/>
    <cellStyle name="PSDec 5" xfId="983"/>
    <cellStyle name="PSDec 5 2" xfId="984"/>
    <cellStyle name="PSdesc" xfId="985"/>
    <cellStyle name="PSdesc 2" xfId="986"/>
    <cellStyle name="PSHeading" xfId="987"/>
    <cellStyle name="PSHeading 2" xfId="988"/>
    <cellStyle name="PSHeading 3" xfId="989"/>
    <cellStyle name="PSHeading 4" xfId="990"/>
    <cellStyle name="PSHeading 5" xfId="991"/>
    <cellStyle name="PSHeading 5 2" xfId="992"/>
    <cellStyle name="PSHeading 6" xfId="993"/>
    <cellStyle name="PSHeading 6 2" xfId="994"/>
    <cellStyle name="PSInt" xfId="995"/>
    <cellStyle name="PSInt 2" xfId="996"/>
    <cellStyle name="PSInt 3" xfId="997"/>
    <cellStyle name="PSInt 4" xfId="998"/>
    <cellStyle name="PSInt 4 2" xfId="999"/>
    <cellStyle name="PSInt 5" xfId="1000"/>
    <cellStyle name="PSInt 5 2" xfId="1001"/>
    <cellStyle name="PSSpacer" xfId="1002"/>
    <cellStyle name="PSSpacer 2" xfId="1003"/>
    <cellStyle name="PSSpacer 3" xfId="1004"/>
    <cellStyle name="PSSpacer 3 2" xfId="1005"/>
    <cellStyle name="PStest" xfId="1006"/>
    <cellStyle name="PStest 2" xfId="1007"/>
    <cellStyle name="R00A" xfId="1008"/>
    <cellStyle name="R00B" xfId="1009"/>
    <cellStyle name="R00L" xfId="1010"/>
    <cellStyle name="R01A" xfId="1011"/>
    <cellStyle name="R01B" xfId="1012"/>
    <cellStyle name="R01H" xfId="1013"/>
    <cellStyle name="R01L" xfId="1014"/>
    <cellStyle name="R02A" xfId="1015"/>
    <cellStyle name="R02B" xfId="1016"/>
    <cellStyle name="R02B 2" xfId="1017"/>
    <cellStyle name="R02H" xfId="1018"/>
    <cellStyle name="R02L" xfId="1019"/>
    <cellStyle name="R03A" xfId="1020"/>
    <cellStyle name="R03B" xfId="1021"/>
    <cellStyle name="R03B 2" xfId="1022"/>
    <cellStyle name="R03H" xfId="1023"/>
    <cellStyle name="R03L" xfId="1024"/>
    <cellStyle name="R04A" xfId="1025"/>
    <cellStyle name="R04B" xfId="1026"/>
    <cellStyle name="R04B 2" xfId="1027"/>
    <cellStyle name="R04H" xfId="1028"/>
    <cellStyle name="R04L" xfId="1029"/>
    <cellStyle name="R05A" xfId="1030"/>
    <cellStyle name="R05B" xfId="1031"/>
    <cellStyle name="R05B 2" xfId="1032"/>
    <cellStyle name="R05H" xfId="1033"/>
    <cellStyle name="R05L" xfId="1034"/>
    <cellStyle name="R05L 2" xfId="1035"/>
    <cellStyle name="R06A" xfId="1036"/>
    <cellStyle name="R06B" xfId="1037"/>
    <cellStyle name="R06B 2" xfId="1038"/>
    <cellStyle name="R06H" xfId="1039"/>
    <cellStyle name="R06L" xfId="1040"/>
    <cellStyle name="R07A" xfId="1041"/>
    <cellStyle name="R07B" xfId="1042"/>
    <cellStyle name="R07B 2" xfId="1043"/>
    <cellStyle name="R07H" xfId="1044"/>
    <cellStyle name="R07L" xfId="1045"/>
    <cellStyle name="Title" xfId="1046" builtinId="15" customBuiltin="1"/>
    <cellStyle name="Title 2" xfId="1047"/>
    <cellStyle name="Title 2 2" xfId="1048"/>
    <cellStyle name="Title 2 3" xfId="1049"/>
    <cellStyle name="Title 2 4" xfId="1050"/>
    <cellStyle name="Total" xfId="1051" builtinId="25" customBuiltin="1"/>
    <cellStyle name="Total 2" xfId="1052"/>
    <cellStyle name="Total 2 2" xfId="1053"/>
    <cellStyle name="Total 2 3" xfId="1054"/>
    <cellStyle name="Total 2 4" xfId="1055"/>
    <cellStyle name="Total 2 5" xfId="1056"/>
    <cellStyle name="Total 3" xfId="1057"/>
    <cellStyle name="Total 3 2" xfId="1058"/>
    <cellStyle name="Warning Text" xfId="1059" builtinId="11" customBuiltin="1"/>
    <cellStyle name="Warning Text 2" xfId="1060"/>
    <cellStyle name="Warning Text 2 2" xfId="1061"/>
    <cellStyle name="Warning Text 2 3" xfId="1062"/>
    <cellStyle name="Warning Text 2 4" xfId="1063"/>
    <cellStyle name="Warning Text 2 5" xfId="1064"/>
  </cellStyles>
  <dxfs count="167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441960</xdr:colOff>
      <xdr:row>26</xdr:row>
      <xdr:rowOff>121920</xdr:rowOff>
    </xdr:from>
    <xdr:to>
      <xdr:col>4</xdr:col>
      <xdr:colOff>548640</xdr:colOff>
      <xdr:row>28</xdr:row>
      <xdr:rowOff>7620</xdr:rowOff>
    </xdr:to>
    <xdr:sp macro="" textlink="">
      <xdr:nvSpPr>
        <xdr:cNvPr id="1470" name="Text Box 1"/>
        <xdr:cNvSpPr txBox="1">
          <a:spLocks noChangeArrowheads="1"/>
        </xdr:cNvSpPr>
      </xdr:nvSpPr>
      <xdr:spPr bwMode="auto">
        <a:xfrm>
          <a:off x="4526280" y="5113020"/>
          <a:ext cx="10668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192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9562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99060</xdr:rowOff>
    </xdr:from>
    <xdr:to>
      <xdr:col>15</xdr:col>
      <xdr:colOff>66681</xdr:colOff>
      <xdr:row>52</xdr:row>
      <xdr:rowOff>9624</xdr:rowOff>
    </xdr:to>
    <xdr:sp macro="" textlink="">
      <xdr:nvSpPr>
        <xdr:cNvPr id="22532" name="WordArt 4"/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118110</xdr:rowOff>
    </xdr:from>
    <xdr:to>
      <xdr:col>15</xdr:col>
      <xdr:colOff>4162</xdr:colOff>
      <xdr:row>133</xdr:row>
      <xdr:rowOff>146634</xdr:rowOff>
    </xdr:to>
    <xdr:sp macro="" textlink="">
      <xdr:nvSpPr>
        <xdr:cNvPr id="22533" name="WordArt 5"/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058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121920</xdr:rowOff>
    </xdr:from>
    <xdr:to>
      <xdr:col>15</xdr:col>
      <xdr:colOff>85725</xdr:colOff>
      <xdr:row>52</xdr:row>
      <xdr:rowOff>9678</xdr:rowOff>
    </xdr:to>
    <xdr:sp macro="" textlink="">
      <xdr:nvSpPr>
        <xdr:cNvPr id="23555" name="WordArt 3"/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426720</xdr:colOff>
      <xdr:row>116</xdr:row>
      <xdr:rowOff>146685</xdr:rowOff>
    </xdr:from>
    <xdr:to>
      <xdr:col>15</xdr:col>
      <xdr:colOff>28573</xdr:colOff>
      <xdr:row>134</xdr:row>
      <xdr:rowOff>1964</xdr:rowOff>
    </xdr:to>
    <xdr:sp macro="" textlink="">
      <xdr:nvSpPr>
        <xdr:cNvPr id="23556" name="WordArt 4"/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499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6032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704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806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909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011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160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422910</xdr:colOff>
      <xdr:row>34</xdr:row>
      <xdr:rowOff>123825</xdr:rowOff>
    </xdr:from>
    <xdr:to>
      <xdr:col>15</xdr:col>
      <xdr:colOff>74283</xdr:colOff>
      <xdr:row>52</xdr:row>
      <xdr:rowOff>2087</xdr:rowOff>
    </xdr:to>
    <xdr:sp macro="" textlink="">
      <xdr:nvSpPr>
        <xdr:cNvPr id="30723" name="WordArt 3"/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424815</xdr:colOff>
      <xdr:row>116</xdr:row>
      <xdr:rowOff>146685</xdr:rowOff>
    </xdr:from>
    <xdr:to>
      <xdr:col>15</xdr:col>
      <xdr:colOff>34297</xdr:colOff>
      <xdr:row>134</xdr:row>
      <xdr:rowOff>34381</xdr:rowOff>
    </xdr:to>
    <xdr:sp macro="" textlink="">
      <xdr:nvSpPr>
        <xdr:cNvPr id="30725" name="WordArt 5"/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46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216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752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548640</xdr:colOff>
      <xdr:row>27</xdr:row>
      <xdr:rowOff>45720</xdr:rowOff>
    </xdr:from>
    <xdr:to>
      <xdr:col>14</xdr:col>
      <xdr:colOff>899160</xdr:colOff>
      <xdr:row>67</xdr:row>
      <xdr:rowOff>99060</xdr:rowOff>
    </xdr:to>
    <xdr:pic>
      <xdr:nvPicPr>
        <xdr:cNvPr id="107527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080" y="5234940"/>
          <a:ext cx="13571220" cy="675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99</xdr:row>
      <xdr:rowOff>22860</xdr:rowOff>
    </xdr:from>
    <xdr:to>
      <xdr:col>14</xdr:col>
      <xdr:colOff>373380</xdr:colOff>
      <xdr:row>139</xdr:row>
      <xdr:rowOff>76200</xdr:rowOff>
    </xdr:to>
    <xdr:pic>
      <xdr:nvPicPr>
        <xdr:cNvPr id="107528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8082260"/>
          <a:ext cx="13571220" cy="675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728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933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035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137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240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3427" name="Text Box 1"/>
        <xdr:cNvSpPr txBox="1">
          <a:spLocks noChangeArrowheads="1"/>
        </xdr:cNvSpPr>
      </xdr:nvSpPr>
      <xdr:spPr bwMode="auto">
        <a:xfrm>
          <a:off x="445008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445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161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475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264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366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469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571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673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776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980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185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083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878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5780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386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488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5910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693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7958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893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995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098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200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303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680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405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507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610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712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815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917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014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116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219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321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782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4240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516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618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721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823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925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028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130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233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534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885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637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739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841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5488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652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6528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125730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922395" y="0"/>
          <a:ext cx="121920" cy="287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125730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922395" y="0"/>
          <a:ext cx="121920" cy="287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270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987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090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cing\dbw\SWPP%20Form%20Rate\Lila%20added\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Z105"/>
  <sheetViews>
    <sheetView tabSelected="1" zoomScale="70" zoomScaleNormal="70" zoomScaleSheetLayoutView="84" workbookViewId="0">
      <pane ySplit="16" topLeftCell="A17" activePane="bottomLeft" state="frozen"/>
      <selection activeCell="A17" sqref="A17"/>
      <selection pane="bottomLeft" activeCell="E23" sqref="E23"/>
    </sheetView>
  </sheetViews>
  <sheetFormatPr defaultRowHeight="12.75" customHeight="1"/>
  <cols>
    <col min="1" max="1" width="7.42578125" customWidth="1"/>
    <col min="2" max="2" width="7" bestFit="1" customWidth="1"/>
    <col min="3" max="3" width="45.7109375" customWidth="1"/>
    <col min="4" max="4" width="9.28515625" customWidth="1"/>
    <col min="5" max="5" width="13.28515625" customWidth="1"/>
    <col min="6" max="6" width="11.5703125" customWidth="1"/>
    <col min="7" max="7" width="12.85546875" customWidth="1"/>
    <col min="8" max="8" width="3.28515625" customWidth="1"/>
    <col min="9" max="9" width="13.42578125" customWidth="1"/>
    <col min="10" max="10" width="13" customWidth="1"/>
    <col min="11" max="11" width="13.5703125" customWidth="1"/>
    <col min="12" max="12" width="15.28515625" customWidth="1"/>
    <col min="13" max="13" width="2.42578125" customWidth="1"/>
    <col min="14" max="14" width="6.28515625" customWidth="1"/>
    <col min="15" max="15" width="7.5703125" customWidth="1"/>
    <col min="16" max="16" width="10.7109375" customWidth="1"/>
    <col min="17" max="17" width="11.140625" customWidth="1"/>
    <col min="18" max="18" width="18.5703125" customWidth="1"/>
    <col min="19" max="19" width="2.42578125" customWidth="1"/>
    <col min="20" max="20" width="19.140625" customWidth="1"/>
    <col min="21" max="21" width="9.140625" customWidth="1"/>
    <col min="22" max="22" width="16.7109375" customWidth="1"/>
    <col min="23" max="24" width="9.140625" customWidth="1"/>
  </cols>
  <sheetData>
    <row r="1" spans="1:26" ht="15">
      <c r="H1" s="277" t="s">
        <v>161</v>
      </c>
      <c r="U1">
        <f>SWE.WS.F.BPU.ATRR.Projected!K17</f>
        <v>2020</v>
      </c>
    </row>
    <row r="2" spans="1:26" ht="15">
      <c r="H2" s="278" t="s">
        <v>162</v>
      </c>
    </row>
    <row r="3" spans="1:26" ht="15">
      <c r="H3" s="279" t="str">
        <f>"For Calendar Year "&amp;U1-1&amp;" and Projected Year "&amp;U1</f>
        <v>For Calendar Year 2019 and Projected Year 2020</v>
      </c>
    </row>
    <row r="4" spans="1:26" ht="15">
      <c r="H4" s="280"/>
    </row>
    <row r="5" spans="1:26" ht="15.75">
      <c r="H5" s="281" t="s">
        <v>163</v>
      </c>
    </row>
    <row r="7" spans="1:26" ht="18">
      <c r="C7" s="282"/>
      <c r="E7" s="282"/>
      <c r="F7" s="282"/>
      <c r="G7" s="282"/>
      <c r="H7" s="323" t="s">
        <v>130</v>
      </c>
      <c r="I7" s="282"/>
      <c r="J7" s="282"/>
      <c r="K7" s="282"/>
      <c r="L7" s="282"/>
    </row>
    <row r="8" spans="1:26">
      <c r="D8" s="103"/>
    </row>
    <row r="9" spans="1:26">
      <c r="A9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6" ht="24.75" customHeight="1">
      <c r="A12" s="294" t="s">
        <v>164</v>
      </c>
      <c r="B12" s="294" t="s">
        <v>165</v>
      </c>
      <c r="C12" s="346" t="s">
        <v>166</v>
      </c>
      <c r="D12" s="294" t="s">
        <v>167</v>
      </c>
      <c r="E12" s="294" t="s">
        <v>168</v>
      </c>
      <c r="F12" s="294" t="s">
        <v>169</v>
      </c>
      <c r="G12" s="294" t="str">
        <f>"(G) = "&amp;E12&amp;" + "&amp;F12</f>
        <v>(G) = (E) + (F)</v>
      </c>
      <c r="H12" s="294"/>
      <c r="I12" s="294" t="s">
        <v>170</v>
      </c>
      <c r="J12" s="294" t="s">
        <v>171</v>
      </c>
      <c r="K12" s="294" t="s">
        <v>205</v>
      </c>
      <c r="L12" s="294" t="str">
        <f>"(K) = "&amp;J12&amp;" - "&amp;K12</f>
        <v>(K) = (I) - (J)</v>
      </c>
      <c r="M12" s="294"/>
      <c r="N12" s="294" t="s">
        <v>208</v>
      </c>
      <c r="O12" s="294" t="s">
        <v>172</v>
      </c>
      <c r="P12" s="294" t="str">
        <f>"(N) = "&amp;N12&amp;"-"&amp;O12</f>
        <v>(N) = (L)-(M)</v>
      </c>
      <c r="Q12" s="294" t="s">
        <v>209</v>
      </c>
      <c r="R12" s="294" t="str">
        <f>"(P) = "&amp;I12&amp;"+"&amp;LEFT(L12,3)&amp;"+"&amp;LEFT(P12,3)&amp;"+"&amp;Q12</f>
        <v>(P) = (H)+(K)+(N)+(O)</v>
      </c>
      <c r="S12" s="294"/>
      <c r="T12" s="294" t="str">
        <f>"(R) = "&amp;LEFT(G12,3)&amp;" + "&amp;LEFT(R12,3)</f>
        <v>(R) = (G) + (P)</v>
      </c>
      <c r="U12" s="294"/>
      <c r="V12" s="297"/>
      <c r="W12" s="297"/>
      <c r="X12" s="297"/>
      <c r="Y12" s="297"/>
      <c r="Z12" s="297"/>
    </row>
    <row r="13" spans="1:26" ht="16.5" customHeight="1">
      <c r="A13" s="9"/>
      <c r="B13" s="9"/>
      <c r="C13" s="9"/>
      <c r="D13" s="9"/>
      <c r="E13" s="476" t="str">
        <f>"Projected ARR For "&amp;U1&amp;" From WS-F"</f>
        <v>Projected ARR For 2020 From WS-F</v>
      </c>
      <c r="F13" s="476"/>
      <c r="G13" s="476"/>
      <c r="H13" s="9"/>
      <c r="I13" s="283" t="str">
        <f>"True-Up ARR  From "&amp;U1-2&amp;" From Worksheet G"</f>
        <v>True-Up ARR  From 2018 From Worksheet G</v>
      </c>
      <c r="J13" s="283"/>
      <c r="K13" s="283"/>
      <c r="L13" s="283"/>
      <c r="M13" s="283"/>
      <c r="N13" s="283"/>
      <c r="O13" s="283"/>
      <c r="P13" s="283"/>
      <c r="Q13" s="283"/>
      <c r="R13" s="283"/>
      <c r="S13" s="9"/>
      <c r="T13" s="9"/>
      <c r="U13" s="9"/>
    </row>
    <row r="14" spans="1:26" ht="18" customHeight="1">
      <c r="I14" s="342"/>
      <c r="T14" s="477" t="str">
        <f>"Total ADJUSTED Revenue Requirement Effective
1/1/"&amp;U1&amp;""</f>
        <v>Total ADJUSTED Revenue Requirement Effective
1/1/2020</v>
      </c>
    </row>
    <row r="15" spans="1:26" ht="18" customHeight="1" thickBot="1">
      <c r="D15" s="9"/>
      <c r="E15" s="285"/>
      <c r="F15" s="285"/>
      <c r="G15" s="285"/>
      <c r="I15" s="283" t="s">
        <v>176</v>
      </c>
      <c r="J15" s="324"/>
      <c r="K15" s="283"/>
      <c r="L15" s="324"/>
      <c r="M15" s="286"/>
      <c r="N15" s="283" t="s">
        <v>210</v>
      </c>
      <c r="O15" s="328"/>
      <c r="P15" s="328"/>
      <c r="Q15" s="287"/>
      <c r="T15" s="477"/>
    </row>
    <row r="16" spans="1:26" ht="76.900000000000006" customHeight="1">
      <c r="A16" s="288" t="s">
        <v>173</v>
      </c>
      <c r="B16" s="289" t="s">
        <v>174</v>
      </c>
      <c r="C16" s="289" t="s">
        <v>112</v>
      </c>
      <c r="D16" s="290" t="s">
        <v>175</v>
      </c>
      <c r="E16" s="291" t="s">
        <v>176</v>
      </c>
      <c r="F16" s="291" t="s">
        <v>177</v>
      </c>
      <c r="G16" s="290" t="s">
        <v>178</v>
      </c>
      <c r="I16" s="292" t="s">
        <v>477</v>
      </c>
      <c r="J16" s="292" t="s">
        <v>478</v>
      </c>
      <c r="K16" s="292" t="s">
        <v>479</v>
      </c>
      <c r="L16" s="292" t="s">
        <v>480</v>
      </c>
      <c r="M16" s="292"/>
      <c r="N16" s="284" t="s">
        <v>179</v>
      </c>
      <c r="O16" s="284" t="s">
        <v>180</v>
      </c>
      <c r="P16" s="293" t="s">
        <v>181</v>
      </c>
      <c r="Q16" s="469" t="s">
        <v>481</v>
      </c>
      <c r="R16" s="329" t="s">
        <v>211</v>
      </c>
      <c r="T16" s="477"/>
      <c r="V16" s="330" t="s">
        <v>212</v>
      </c>
    </row>
    <row r="17" spans="1:26">
      <c r="B17" s="9"/>
      <c r="C17" s="9"/>
      <c r="E17" s="46"/>
      <c r="F17" s="46"/>
      <c r="G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T17" s="46"/>
      <c r="V17" s="331"/>
    </row>
    <row r="18" spans="1:26">
      <c r="A18" s="321" t="s">
        <v>184</v>
      </c>
      <c r="B18" s="294" t="s">
        <v>185</v>
      </c>
      <c r="C18" s="295" t="str">
        <f t="shared" ref="C18:F44" ca="1" si="0">INDIRECT("'"&amp; $A18 &amp; "'!" &amp;C$100)</f>
        <v>Arsenal Hill Auto xfmr &amp; AH to Water Works line</v>
      </c>
      <c r="D18" s="296">
        <f t="shared" ca="1" si="0"/>
        <v>2009</v>
      </c>
      <c r="E18" s="325">
        <f t="shared" ca="1" si="0"/>
        <v>1779932.3659143087</v>
      </c>
      <c r="F18" s="326">
        <f t="shared" ca="1" si="0"/>
        <v>0</v>
      </c>
      <c r="G18" s="326">
        <f t="shared" ref="G18:G23" ca="1" si="1">+E18+F18</f>
        <v>1779932.3659143087</v>
      </c>
      <c r="H18" s="327"/>
      <c r="I18" s="325">
        <f ca="1">INDIRECT("'"&amp; $A18 &amp; "'!" &amp;I$100)</f>
        <v>-306635.60782889836</v>
      </c>
      <c r="J18" s="475">
        <v>2152517.1151830358</v>
      </c>
      <c r="K18" s="298">
        <v>2370402.0368809486</v>
      </c>
      <c r="L18" s="325">
        <f t="shared" ref="L18:L42" si="2">+J18-K18</f>
        <v>-217884.92169791274</v>
      </c>
      <c r="M18" s="325"/>
      <c r="N18" s="326">
        <v>0</v>
      </c>
      <c r="O18" s="326">
        <v>0</v>
      </c>
      <c r="P18" s="326">
        <f t="shared" ref="P18:P23" si="3">+N18-O18</f>
        <v>0</v>
      </c>
      <c r="Q18" s="325">
        <f t="shared" ref="Q18:Q43" ca="1" si="4">+V18/$V$93 * $Q$93</f>
        <v>-57322.896650136732</v>
      </c>
      <c r="R18" s="299">
        <f ca="1">I18+L18+P18+Q18</f>
        <v>-581843.42617694777</v>
      </c>
      <c r="S18" s="299"/>
      <c r="T18" s="300">
        <f t="shared" ref="T18:T42" ca="1" si="5">+G18+R18</f>
        <v>1198088.9397373609</v>
      </c>
      <c r="V18" s="373">
        <f ca="1">+I18+L18+P18</f>
        <v>-524520.52952681109</v>
      </c>
      <c r="W18" t="str">
        <f>A18</f>
        <v>S.001</v>
      </c>
    </row>
    <row r="19" spans="1:26">
      <c r="A19" s="321" t="s">
        <v>186</v>
      </c>
      <c r="B19" s="294" t="s">
        <v>185</v>
      </c>
      <c r="C19" s="295" t="str">
        <f t="shared" ca="1" si="0"/>
        <v>SW Shreveport (sub work &amp; tap)</v>
      </c>
      <c r="D19" s="296">
        <f t="shared" ca="1" si="0"/>
        <v>2009</v>
      </c>
      <c r="E19" s="325">
        <f t="shared" ca="1" si="0"/>
        <v>816064.49414072814</v>
      </c>
      <c r="F19" s="326">
        <f t="shared" ca="1" si="0"/>
        <v>0</v>
      </c>
      <c r="G19" s="326">
        <f t="shared" ca="1" si="1"/>
        <v>816064.49414072814</v>
      </c>
      <c r="H19" s="327"/>
      <c r="I19" s="325">
        <f t="shared" ref="I19:I82" ca="1" si="6">INDIRECT("'"&amp; $A19 &amp; "'!" &amp;I$100)</f>
        <v>-129599.47026886733</v>
      </c>
      <c r="J19" s="475">
        <v>991452.27282325935</v>
      </c>
      <c r="K19" s="298">
        <v>1091810.3602491724</v>
      </c>
      <c r="L19" s="325">
        <f t="shared" si="2"/>
        <v>-100358.08742591308</v>
      </c>
      <c r="M19" s="325"/>
      <c r="N19" s="326">
        <v>0</v>
      </c>
      <c r="O19" s="326">
        <v>0</v>
      </c>
      <c r="P19" s="326">
        <f t="shared" si="3"/>
        <v>0</v>
      </c>
      <c r="Q19" s="325">
        <f t="shared" ca="1" si="4"/>
        <v>-25131.20568521419</v>
      </c>
      <c r="R19" s="299">
        <f t="shared" ref="R19:R42" ca="1" si="7">I19+L19+P19+Q19</f>
        <v>-255088.76337999461</v>
      </c>
      <c r="S19" s="299"/>
      <c r="T19" s="301">
        <f t="shared" ca="1" si="5"/>
        <v>560975.7307607336</v>
      </c>
      <c r="V19" s="373">
        <f t="shared" ref="V19:V37" ca="1" si="8">+I19+L19+P19</f>
        <v>-229957.55769478041</v>
      </c>
      <c r="W19" t="str">
        <f t="shared" ref="W19:W37" si="9">A19</f>
        <v>S.002</v>
      </c>
    </row>
    <row r="20" spans="1:26" ht="25.5">
      <c r="A20" s="321" t="s">
        <v>187</v>
      </c>
      <c r="B20" s="294" t="s">
        <v>185</v>
      </c>
      <c r="C20" s="302" t="str">
        <f t="shared" ca="1" si="0"/>
        <v>[NW Ark Area Improve - 2009]  E. Centerton-Flint Crk, E Rogers-N Rogers, Centerton</v>
      </c>
      <c r="D20" s="296">
        <f t="shared" ca="1" si="0"/>
        <v>2009</v>
      </c>
      <c r="E20" s="325">
        <f t="shared" ca="1" si="0"/>
        <v>1381430.0428702787</v>
      </c>
      <c r="F20" s="326">
        <f t="shared" ca="1" si="0"/>
        <v>0</v>
      </c>
      <c r="G20" s="326">
        <f t="shared" ca="1" si="1"/>
        <v>1381430.0428702787</v>
      </c>
      <c r="H20" s="327"/>
      <c r="I20" s="325">
        <f t="shared" ca="1" si="6"/>
        <v>-252205.8944385082</v>
      </c>
      <c r="J20" s="475">
        <v>1664356.81032127</v>
      </c>
      <c r="K20" s="298">
        <v>1832828.5268694567</v>
      </c>
      <c r="L20" s="325">
        <f t="shared" si="2"/>
        <v>-168471.71654818673</v>
      </c>
      <c r="M20" s="325"/>
      <c r="N20" s="326">
        <v>0</v>
      </c>
      <c r="O20" s="326">
        <v>0</v>
      </c>
      <c r="P20" s="326">
        <f t="shared" si="3"/>
        <v>0</v>
      </c>
      <c r="Q20" s="325">
        <f t="shared" ca="1" si="4"/>
        <v>-45974.290538010515</v>
      </c>
      <c r="R20" s="299">
        <f t="shared" ca="1" si="7"/>
        <v>-466651.90152470546</v>
      </c>
      <c r="S20" s="299"/>
      <c r="T20" s="301">
        <f t="shared" ca="1" si="5"/>
        <v>914778.14134557324</v>
      </c>
      <c r="V20" s="373">
        <f t="shared" ca="1" si="8"/>
        <v>-420677.61098669493</v>
      </c>
      <c r="W20" t="str">
        <f t="shared" si="9"/>
        <v>S.003</v>
      </c>
    </row>
    <row r="21" spans="1:26">
      <c r="A21" s="321" t="s">
        <v>188</v>
      </c>
      <c r="B21" s="294" t="s">
        <v>185</v>
      </c>
      <c r="C21" s="302" t="str">
        <f t="shared" ca="1" si="0"/>
        <v>Rebuild N. Magazine - Danville 161 kV Line</v>
      </c>
      <c r="D21" s="296">
        <f t="shared" ca="1" si="0"/>
        <v>2009</v>
      </c>
      <c r="E21" s="325">
        <f t="shared" ca="1" si="0"/>
        <v>1159599.7805450819</v>
      </c>
      <c r="F21" s="326">
        <f t="shared" ca="1" si="0"/>
        <v>0</v>
      </c>
      <c r="G21" s="326">
        <f t="shared" ca="1" si="1"/>
        <v>1159599.7805450819</v>
      </c>
      <c r="H21" s="327"/>
      <c r="I21" s="325">
        <f t="shared" ca="1" si="6"/>
        <v>-208576.5533909339</v>
      </c>
      <c r="J21" s="475">
        <v>1398427.5837974795</v>
      </c>
      <c r="K21" s="298">
        <v>1539981.0620238329</v>
      </c>
      <c r="L21" s="325">
        <f t="shared" si="2"/>
        <v>-141553.47822635341</v>
      </c>
      <c r="M21" s="325"/>
      <c r="N21" s="326">
        <v>0</v>
      </c>
      <c r="O21" s="326">
        <v>0</v>
      </c>
      <c r="P21" s="326">
        <f t="shared" si="3"/>
        <v>0</v>
      </c>
      <c r="Q21" s="325">
        <f t="shared" ca="1" si="4"/>
        <v>-38264.40813405942</v>
      </c>
      <c r="R21" s="299">
        <f t="shared" ca="1" si="7"/>
        <v>-388394.43975134671</v>
      </c>
      <c r="S21" s="299"/>
      <c r="T21" s="301">
        <f t="shared" ca="1" si="5"/>
        <v>771205.34079373523</v>
      </c>
      <c r="V21" s="373">
        <f t="shared" ca="1" si="8"/>
        <v>-350130.03161728731</v>
      </c>
      <c r="W21" t="str">
        <f t="shared" si="9"/>
        <v>S.004</v>
      </c>
    </row>
    <row r="22" spans="1:26" ht="25.5">
      <c r="A22" s="321" t="s">
        <v>189</v>
      </c>
      <c r="B22" s="294" t="s">
        <v>185</v>
      </c>
      <c r="C22" s="302" t="str">
        <f t="shared" ca="1" si="0"/>
        <v>[Greenwood, AR Area Improve]  N Huntington, Greenwood, Reeves, Bonanza</v>
      </c>
      <c r="D22" s="296">
        <f t="shared" ca="1" si="0"/>
        <v>2009</v>
      </c>
      <c r="E22" s="325">
        <f t="shared" ca="1" si="0"/>
        <v>300373.53346769244</v>
      </c>
      <c r="F22" s="326">
        <f t="shared" ca="1" si="0"/>
        <v>0</v>
      </c>
      <c r="G22" s="326">
        <f t="shared" ca="1" si="1"/>
        <v>300373.53346769244</v>
      </c>
      <c r="H22" s="327"/>
      <c r="I22" s="325">
        <f t="shared" ca="1" si="6"/>
        <v>-51782.079439896275</v>
      </c>
      <c r="J22" s="475">
        <v>363232.24783348938</v>
      </c>
      <c r="K22" s="298">
        <v>399999.82069928135</v>
      </c>
      <c r="L22" s="325">
        <f t="shared" si="2"/>
        <v>-36767.572865791968</v>
      </c>
      <c r="M22" s="325"/>
      <c r="N22" s="326">
        <v>0</v>
      </c>
      <c r="O22" s="326">
        <v>0</v>
      </c>
      <c r="P22" s="326">
        <f t="shared" si="3"/>
        <v>0</v>
      </c>
      <c r="Q22" s="325">
        <f t="shared" ca="1" si="4"/>
        <v>-9677.2619598010442</v>
      </c>
      <c r="R22" s="299">
        <f t="shared" ca="1" si="7"/>
        <v>-98226.914265489293</v>
      </c>
      <c r="S22" s="299"/>
      <c r="T22" s="301">
        <f t="shared" ca="1" si="5"/>
        <v>202146.61920220315</v>
      </c>
      <c r="V22" s="373">
        <f t="shared" ca="1" si="8"/>
        <v>-88549.652305688243</v>
      </c>
      <c r="W22" t="str">
        <f t="shared" si="9"/>
        <v>S.005</v>
      </c>
    </row>
    <row r="23" spans="1:26">
      <c r="A23" s="321" t="s">
        <v>190</v>
      </c>
      <c r="B23" s="294" t="s">
        <v>185</v>
      </c>
      <c r="C23" s="302" t="str">
        <f t="shared" ca="1" si="0"/>
        <v>Port Robson-Caplis Line (SW 138 kV Loop -- 2009)</v>
      </c>
      <c r="D23" s="296">
        <f t="shared" ca="1" si="0"/>
        <v>2009</v>
      </c>
      <c r="E23" s="325">
        <f t="shared" ca="1" si="0"/>
        <v>3828983.1330273524</v>
      </c>
      <c r="F23" s="326">
        <f t="shared" ca="1" si="0"/>
        <v>0</v>
      </c>
      <c r="G23" s="326">
        <f t="shared" ca="1" si="1"/>
        <v>3828983.1330273524</v>
      </c>
      <c r="H23" s="327"/>
      <c r="I23" s="325">
        <f t="shared" ca="1" si="6"/>
        <v>-633789.24938288471</v>
      </c>
      <c r="J23" s="475">
        <v>4642517.4278310305</v>
      </c>
      <c r="K23" s="298">
        <v>5112448.4398119245</v>
      </c>
      <c r="L23" s="325">
        <f t="shared" si="2"/>
        <v>-469931.01198089402</v>
      </c>
      <c r="M23" s="325"/>
      <c r="N23" s="326">
        <v>0</v>
      </c>
      <c r="O23" s="326">
        <v>0</v>
      </c>
      <c r="P23" s="326">
        <f t="shared" si="3"/>
        <v>0</v>
      </c>
      <c r="Q23" s="325">
        <f t="shared" ca="1" si="4"/>
        <v>-120621.47983014991</v>
      </c>
      <c r="R23" s="299">
        <f t="shared" ca="1" si="7"/>
        <v>-1224341.7411939288</v>
      </c>
      <c r="S23" s="299"/>
      <c r="T23" s="301">
        <f t="shared" ca="1" si="5"/>
        <v>2604641.3918334236</v>
      </c>
      <c r="U23" s="87"/>
      <c r="V23" s="373">
        <f t="shared" ca="1" si="8"/>
        <v>-1103720.2613637787</v>
      </c>
      <c r="W23" s="87" t="str">
        <f t="shared" si="9"/>
        <v>S.006</v>
      </c>
      <c r="X23" s="87"/>
      <c r="Y23" s="87"/>
      <c r="Z23" s="87"/>
    </row>
    <row r="24" spans="1:26">
      <c r="A24" s="321" t="s">
        <v>191</v>
      </c>
      <c r="B24" s="294" t="s">
        <v>185</v>
      </c>
      <c r="C24" s="302" t="str">
        <f t="shared" ca="1" si="0"/>
        <v>Linwood 138 Station Switch Replacement*</v>
      </c>
      <c r="D24" s="296">
        <f t="shared" ca="1" si="0"/>
        <v>2009</v>
      </c>
      <c r="E24" s="325">
        <f t="shared" ca="1" si="0"/>
        <v>7714.1850577819459</v>
      </c>
      <c r="F24" s="326">
        <f t="shared" ca="1" si="0"/>
        <v>0</v>
      </c>
      <c r="G24" s="326">
        <f t="shared" ref="G24:G36" ca="1" si="10">+E24+F24</f>
        <v>7714.1850577819459</v>
      </c>
      <c r="H24" s="327"/>
      <c r="I24" s="325">
        <f t="shared" ca="1" si="6"/>
        <v>-1308.7056588361011</v>
      </c>
      <c r="J24" s="475">
        <v>9336.8852380843782</v>
      </c>
      <c r="K24" s="298">
        <v>10281.995729728214</v>
      </c>
      <c r="L24" s="325">
        <f t="shared" si="2"/>
        <v>-945.11049164383621</v>
      </c>
      <c r="M24" s="325"/>
      <c r="N24" s="326">
        <v>0</v>
      </c>
      <c r="O24" s="326">
        <v>0</v>
      </c>
      <c r="P24" s="326">
        <f t="shared" ref="P24:P36" si="11">+N24-O24</f>
        <v>0</v>
      </c>
      <c r="Q24" s="325">
        <f t="shared" ca="1" si="4"/>
        <v>-246.31117942880556</v>
      </c>
      <c r="R24" s="299">
        <f t="shared" ca="1" si="7"/>
        <v>-2500.1273299087429</v>
      </c>
      <c r="S24" s="353" t="s">
        <v>254</v>
      </c>
      <c r="T24" s="301">
        <f t="shared" ca="1" si="5"/>
        <v>5214.0577278732035</v>
      </c>
      <c r="V24" s="373">
        <f t="shared" ca="1" si="8"/>
        <v>-2253.8161504799373</v>
      </c>
      <c r="W24" t="str">
        <f t="shared" si="9"/>
        <v>S.007</v>
      </c>
    </row>
    <row r="25" spans="1:26" ht="25.5">
      <c r="A25" s="321" t="s">
        <v>192</v>
      </c>
      <c r="B25" s="294" t="s">
        <v>185</v>
      </c>
      <c r="C25" s="302" t="str">
        <f t="shared" ca="1" si="0"/>
        <v>Dyess to S. Fayetteville 69 kV Convert to 161 kV (multi-projects)</v>
      </c>
      <c r="D25" s="296">
        <f t="shared" ca="1" si="0"/>
        <v>2008</v>
      </c>
      <c r="E25" s="325">
        <f t="shared" ca="1" si="0"/>
        <v>940594.18343292759</v>
      </c>
      <c r="F25" s="326">
        <f t="shared" ca="1" si="0"/>
        <v>0</v>
      </c>
      <c r="G25" s="326">
        <f t="shared" ca="1" si="10"/>
        <v>940594.18343292759</v>
      </c>
      <c r="H25" s="327"/>
      <c r="I25" s="325">
        <f t="shared" ca="1" si="6"/>
        <v>-153237.87178447936</v>
      </c>
      <c r="J25" s="475">
        <v>1141080.3004219041</v>
      </c>
      <c r="K25" s="298">
        <v>1256584.233075799</v>
      </c>
      <c r="L25" s="325">
        <f t="shared" si="2"/>
        <v>-115503.93265389488</v>
      </c>
      <c r="M25" s="325"/>
      <c r="N25" s="326">
        <v>0</v>
      </c>
      <c r="O25" s="326">
        <v>0</v>
      </c>
      <c r="P25" s="326">
        <f t="shared" si="11"/>
        <v>0</v>
      </c>
      <c r="Q25" s="325">
        <f t="shared" ca="1" si="4"/>
        <v>-29369.791674864748</v>
      </c>
      <c r="R25" s="299">
        <f t="shared" ca="1" si="7"/>
        <v>-298111.59611323901</v>
      </c>
      <c r="S25" s="299"/>
      <c r="T25" s="301">
        <f t="shared" ca="1" si="5"/>
        <v>642482.58731968864</v>
      </c>
      <c r="V25" s="373">
        <f t="shared" ca="1" si="8"/>
        <v>-268741.80443837424</v>
      </c>
      <c r="W25" t="str">
        <f t="shared" si="9"/>
        <v>S.008</v>
      </c>
    </row>
    <row r="26" spans="1:26" ht="25.5">
      <c r="A26" s="321" t="s">
        <v>193</v>
      </c>
      <c r="B26" s="294" t="s">
        <v>185</v>
      </c>
      <c r="C26" s="302" t="str">
        <f t="shared" ca="1" si="0"/>
        <v>Northwest Texarkana-Bann-Alumax Tap 138kV -- reconductor</v>
      </c>
      <c r="D26" s="296">
        <f t="shared" ca="1" si="0"/>
        <v>2008</v>
      </c>
      <c r="E26" s="325">
        <f t="shared" ca="1" si="0"/>
        <v>278462.16480746388</v>
      </c>
      <c r="F26" s="326">
        <f t="shared" ca="1" si="0"/>
        <v>0</v>
      </c>
      <c r="G26" s="326">
        <f t="shared" ca="1" si="10"/>
        <v>278462.16480746388</v>
      </c>
      <c r="H26" s="327"/>
      <c r="I26" s="325">
        <f t="shared" ca="1" si="6"/>
        <v>-50696.731597629201</v>
      </c>
      <c r="J26" s="475">
        <v>335515.39937136672</v>
      </c>
      <c r="K26" s="298">
        <v>369477.38090676453</v>
      </c>
      <c r="L26" s="325">
        <f t="shared" si="2"/>
        <v>-33961.981535397819</v>
      </c>
      <c r="M26" s="325"/>
      <c r="N26" s="326">
        <v>0</v>
      </c>
      <c r="O26" s="326">
        <v>0</v>
      </c>
      <c r="P26" s="326">
        <f t="shared" si="11"/>
        <v>0</v>
      </c>
      <c r="Q26" s="325">
        <f t="shared" ca="1" si="4"/>
        <v>-9252.0356978897307</v>
      </c>
      <c r="R26" s="299">
        <f t="shared" ca="1" si="7"/>
        <v>-93910.748830916753</v>
      </c>
      <c r="S26" s="299"/>
      <c r="T26" s="301">
        <f t="shared" ca="1" si="5"/>
        <v>184551.41597654711</v>
      </c>
      <c r="V26" s="373">
        <f t="shared" ca="1" si="8"/>
        <v>-84658.71313302702</v>
      </c>
      <c r="W26" t="str">
        <f t="shared" si="9"/>
        <v>S.009</v>
      </c>
    </row>
    <row r="27" spans="1:26">
      <c r="A27" s="321" t="s">
        <v>194</v>
      </c>
      <c r="B27" s="294" t="s">
        <v>185</v>
      </c>
      <c r="C27" s="341" t="str">
        <f t="shared" ca="1" si="0"/>
        <v>Tontitown - Elm Springs REC 161 kV line***</v>
      </c>
      <c r="D27" s="296">
        <f t="shared" ca="1" si="0"/>
        <v>2008</v>
      </c>
      <c r="E27" s="325">
        <f t="shared" ca="1" si="0"/>
        <v>0</v>
      </c>
      <c r="F27" s="326">
        <f t="shared" ca="1" si="0"/>
        <v>0</v>
      </c>
      <c r="G27" s="326">
        <f t="shared" ca="1" si="10"/>
        <v>0</v>
      </c>
      <c r="H27" s="327"/>
      <c r="I27" s="325">
        <f t="shared" ca="1" si="6"/>
        <v>0</v>
      </c>
      <c r="J27" s="475">
        <v>0</v>
      </c>
      <c r="K27" s="298">
        <v>0</v>
      </c>
      <c r="L27" s="325">
        <f t="shared" si="2"/>
        <v>0</v>
      </c>
      <c r="M27" s="325"/>
      <c r="N27" s="326">
        <v>0</v>
      </c>
      <c r="O27" s="326">
        <v>0</v>
      </c>
      <c r="P27" s="326">
        <f t="shared" si="11"/>
        <v>0</v>
      </c>
      <c r="Q27" s="325">
        <f t="shared" ca="1" si="4"/>
        <v>0</v>
      </c>
      <c r="R27" s="299">
        <f t="shared" ca="1" si="7"/>
        <v>0</v>
      </c>
      <c r="S27" s="299"/>
      <c r="T27" s="301">
        <f t="shared" ca="1" si="5"/>
        <v>0</v>
      </c>
      <c r="V27" s="373">
        <f t="shared" ca="1" si="8"/>
        <v>0</v>
      </c>
      <c r="W27" t="str">
        <f t="shared" si="9"/>
        <v>S.010</v>
      </c>
    </row>
    <row r="28" spans="1:26" ht="16.5" customHeight="1">
      <c r="A28" s="321" t="s">
        <v>195</v>
      </c>
      <c r="B28" s="294" t="s">
        <v>185</v>
      </c>
      <c r="C28" s="341" t="str">
        <f t="shared" ca="1" si="0"/>
        <v>Siloam Springs - Chamber Springs 161 kV line***</v>
      </c>
      <c r="D28" s="296">
        <f t="shared" ca="1" si="0"/>
        <v>2007</v>
      </c>
      <c r="E28" s="325">
        <f t="shared" ca="1" si="0"/>
        <v>0</v>
      </c>
      <c r="F28" s="326">
        <f t="shared" ca="1" si="0"/>
        <v>0</v>
      </c>
      <c r="G28" s="326">
        <f t="shared" ca="1" si="10"/>
        <v>0</v>
      </c>
      <c r="H28" s="327"/>
      <c r="I28" s="325">
        <f t="shared" ca="1" si="6"/>
        <v>0</v>
      </c>
      <c r="J28" s="475">
        <v>0</v>
      </c>
      <c r="K28" s="298">
        <v>0</v>
      </c>
      <c r="L28" s="325">
        <f t="shared" si="2"/>
        <v>0</v>
      </c>
      <c r="M28" s="325"/>
      <c r="N28" s="326">
        <v>0</v>
      </c>
      <c r="O28" s="326">
        <v>0</v>
      </c>
      <c r="P28" s="326">
        <f t="shared" si="11"/>
        <v>0</v>
      </c>
      <c r="Q28" s="325">
        <f t="shared" ca="1" si="4"/>
        <v>0</v>
      </c>
      <c r="R28" s="299">
        <f t="shared" ca="1" si="7"/>
        <v>0</v>
      </c>
      <c r="S28" s="299"/>
      <c r="T28" s="301">
        <f t="shared" ca="1" si="5"/>
        <v>0</v>
      </c>
      <c r="V28" s="373">
        <f t="shared" ca="1" si="8"/>
        <v>0</v>
      </c>
      <c r="W28" t="str">
        <f t="shared" si="9"/>
        <v>S.011</v>
      </c>
    </row>
    <row r="29" spans="1:26" ht="25.5">
      <c r="A29" s="321" t="s">
        <v>196</v>
      </c>
      <c r="B29" s="294" t="s">
        <v>185</v>
      </c>
      <c r="C29" s="302" t="str">
        <f t="shared" ca="1" si="0"/>
        <v>Knox Lee - Oak Hill #2 138 kV line, S. Shreveport  (SWE Minor Proj II)</v>
      </c>
      <c r="D29" s="296">
        <f t="shared" ca="1" si="0"/>
        <v>2007</v>
      </c>
      <c r="E29" s="325">
        <f t="shared" ca="1" si="0"/>
        <v>18187.877266204941</v>
      </c>
      <c r="F29" s="326">
        <f t="shared" ca="1" si="0"/>
        <v>0</v>
      </c>
      <c r="G29" s="326">
        <f t="shared" ca="1" si="10"/>
        <v>18187.877266204941</v>
      </c>
      <c r="H29" s="327"/>
      <c r="I29" s="325">
        <f t="shared" ca="1" si="6"/>
        <v>-3420.1074981037709</v>
      </c>
      <c r="J29" s="475">
        <v>21865.905472639566</v>
      </c>
      <c r="K29" s="298">
        <v>24079.244947691735</v>
      </c>
      <c r="L29" s="325">
        <f t="shared" si="2"/>
        <v>-2213.3394750521693</v>
      </c>
      <c r="M29" s="325"/>
      <c r="N29" s="326">
        <v>0</v>
      </c>
      <c r="O29" s="326">
        <v>0</v>
      </c>
      <c r="P29" s="326">
        <f t="shared" si="11"/>
        <v>0</v>
      </c>
      <c r="Q29" s="325">
        <f t="shared" ca="1" si="4"/>
        <v>-615.6584546224841</v>
      </c>
      <c r="R29" s="299">
        <f t="shared" ca="1" si="7"/>
        <v>-6249.1054277784242</v>
      </c>
      <c r="S29" s="299"/>
      <c r="T29" s="301">
        <f ca="1">+G29+R29</f>
        <v>11938.771838426517</v>
      </c>
      <c r="V29" s="373">
        <f t="shared" ca="1" si="8"/>
        <v>-5633.4469731559402</v>
      </c>
      <c r="W29" t="str">
        <f t="shared" si="9"/>
        <v>S.012</v>
      </c>
    </row>
    <row r="30" spans="1:26">
      <c r="A30" s="321" t="s">
        <v>197</v>
      </c>
      <c r="B30" s="294" t="s">
        <v>185</v>
      </c>
      <c r="C30" s="302" t="str">
        <f t="shared" ca="1" si="0"/>
        <v xml:space="preserve">Carthage REC - Carthage T 138 kV </v>
      </c>
      <c r="D30" s="296">
        <f t="shared" ca="1" si="0"/>
        <v>2006</v>
      </c>
      <c r="E30" s="325">
        <f t="shared" ca="1" si="0"/>
        <v>556615.89330498932</v>
      </c>
      <c r="F30" s="326">
        <f t="shared" ca="1" si="0"/>
        <v>0</v>
      </c>
      <c r="G30" s="326">
        <f t="shared" ca="1" si="10"/>
        <v>556615.89330498932</v>
      </c>
      <c r="H30" s="327"/>
      <c r="I30" s="325">
        <f t="shared" ca="1" si="6"/>
        <v>-88194.746671138215</v>
      </c>
      <c r="J30" s="475">
        <v>670958.76317539357</v>
      </c>
      <c r="K30" s="298">
        <v>738875.43456714123</v>
      </c>
      <c r="L30" s="325">
        <f t="shared" si="2"/>
        <v>-67916.671391747659</v>
      </c>
      <c r="M30" s="325"/>
      <c r="N30" s="326">
        <v>0</v>
      </c>
      <c r="O30" s="326">
        <v>0</v>
      </c>
      <c r="P30" s="326">
        <f t="shared" si="11"/>
        <v>0</v>
      </c>
      <c r="Q30" s="325">
        <f t="shared" ca="1" si="4"/>
        <v>-17060.835905885502</v>
      </c>
      <c r="R30" s="299">
        <f t="shared" ca="1" si="7"/>
        <v>-173172.25396877137</v>
      </c>
      <c r="S30" s="299"/>
      <c r="T30" s="301">
        <f t="shared" ca="1" si="5"/>
        <v>383443.63933621795</v>
      </c>
      <c r="V30" s="373">
        <f t="shared" ca="1" si="8"/>
        <v>-156111.41806288587</v>
      </c>
      <c r="W30" t="str">
        <f t="shared" si="9"/>
        <v>S.013</v>
      </c>
    </row>
    <row r="31" spans="1:26">
      <c r="A31" s="321" t="s">
        <v>198</v>
      </c>
      <c r="B31" s="294" t="s">
        <v>185</v>
      </c>
      <c r="C31" s="341" t="str">
        <f t="shared" ca="1" si="0"/>
        <v>NW Henderson - Oak Hill 138 kV line*</v>
      </c>
      <c r="D31" s="296">
        <f t="shared" ca="1" si="0"/>
        <v>2007</v>
      </c>
      <c r="E31" s="325">
        <f t="shared" ca="1" si="0"/>
        <v>7938.3172353794334</v>
      </c>
      <c r="F31" s="326">
        <f t="shared" ca="1" si="0"/>
        <v>0</v>
      </c>
      <c r="G31" s="326">
        <f t="shared" ca="1" si="10"/>
        <v>7938.3172353794334</v>
      </c>
      <c r="H31" s="327"/>
      <c r="I31" s="325">
        <f t="shared" ca="1" si="6"/>
        <v>-1362.3452401963532</v>
      </c>
      <c r="J31" s="475">
        <v>9599.986090982391</v>
      </c>
      <c r="K31" s="298">
        <v>10571.728523588734</v>
      </c>
      <c r="L31" s="325">
        <f t="shared" si="2"/>
        <v>-971.74243260634285</v>
      </c>
      <c r="M31" s="325"/>
      <c r="N31" s="326">
        <v>0</v>
      </c>
      <c r="O31" s="326">
        <v>0</v>
      </c>
      <c r="P31" s="326">
        <f t="shared" si="11"/>
        <v>0</v>
      </c>
      <c r="Q31" s="325">
        <f t="shared" ca="1" si="4"/>
        <v>-255.08375537012807</v>
      </c>
      <c r="R31" s="299">
        <f t="shared" ca="1" si="7"/>
        <v>-2589.1714281728241</v>
      </c>
      <c r="S31" s="353" t="s">
        <v>254</v>
      </c>
      <c r="T31" s="301">
        <f t="shared" ca="1" si="5"/>
        <v>5349.1458072066089</v>
      </c>
      <c r="V31" s="373">
        <f t="shared" ca="1" si="8"/>
        <v>-2334.087672802696</v>
      </c>
      <c r="W31" t="str">
        <f t="shared" si="9"/>
        <v>S.014</v>
      </c>
    </row>
    <row r="32" spans="1:26">
      <c r="A32" s="321" t="s">
        <v>199</v>
      </c>
      <c r="B32" s="294" t="s">
        <v>185</v>
      </c>
      <c r="C32" s="302" t="str">
        <f t="shared" ca="1" si="0"/>
        <v>Arsenal Hill 138kV Device (Cap. Bank)</v>
      </c>
      <c r="D32" s="296">
        <f t="shared" ca="1" si="0"/>
        <v>2007</v>
      </c>
      <c r="E32" s="325">
        <f t="shared" ca="1" si="0"/>
        <v>35078.207860917915</v>
      </c>
      <c r="F32" s="326">
        <f t="shared" ca="1" si="0"/>
        <v>0</v>
      </c>
      <c r="G32" s="326">
        <f t="shared" ca="1" si="10"/>
        <v>35078.207860917915</v>
      </c>
      <c r="H32" s="327"/>
      <c r="I32" s="325">
        <f t="shared" ca="1" si="6"/>
        <v>-6273.5890931088943</v>
      </c>
      <c r="J32" s="475">
        <v>42301.096771322176</v>
      </c>
      <c r="K32" s="298">
        <v>46582.954087458602</v>
      </c>
      <c r="L32" s="325">
        <f t="shared" si="2"/>
        <v>-4281.8573161364257</v>
      </c>
      <c r="M32" s="325"/>
      <c r="N32" s="326">
        <v>0</v>
      </c>
      <c r="O32" s="326">
        <v>0</v>
      </c>
      <c r="P32" s="326">
        <f t="shared" si="11"/>
        <v>0</v>
      </c>
      <c r="Q32" s="325">
        <f t="shared" ca="1" si="4"/>
        <v>-1153.5654555963342</v>
      </c>
      <c r="R32" s="299">
        <f t="shared" ca="1" si="7"/>
        <v>-11709.011864841654</v>
      </c>
      <c r="S32" s="299"/>
      <c r="T32" s="301">
        <f t="shared" ca="1" si="5"/>
        <v>23369.195996076262</v>
      </c>
      <c r="V32" s="373">
        <f t="shared" ca="1" si="8"/>
        <v>-10555.44640924532</v>
      </c>
      <c r="W32" t="str">
        <f t="shared" si="9"/>
        <v>S.015</v>
      </c>
    </row>
    <row r="33" spans="1:23">
      <c r="A33" s="321" t="s">
        <v>200</v>
      </c>
      <c r="B33" s="294" t="s">
        <v>185</v>
      </c>
      <c r="C33" s="302" t="str">
        <f t="shared" ca="1" si="0"/>
        <v>Daingerfield - Jenkins REC 69 kV CB Repl**</v>
      </c>
      <c r="D33" s="296">
        <f t="shared" ca="1" si="0"/>
        <v>2008</v>
      </c>
      <c r="E33" s="325">
        <f t="shared" ca="1" si="0"/>
        <v>38593.612729387853</v>
      </c>
      <c r="F33" s="326">
        <f t="shared" ca="1" si="0"/>
        <v>0</v>
      </c>
      <c r="G33" s="326">
        <f t="shared" ca="1" si="10"/>
        <v>38593.612729387853</v>
      </c>
      <c r="H33" s="327"/>
      <c r="I33" s="325">
        <f t="shared" ca="1" si="6"/>
        <v>-6063.915166530096</v>
      </c>
      <c r="J33" s="475">
        <v>46923.030754157036</v>
      </c>
      <c r="K33" s="298">
        <v>51672.735557702297</v>
      </c>
      <c r="L33" s="325">
        <f t="shared" si="2"/>
        <v>-4749.7048035452608</v>
      </c>
      <c r="M33" s="325"/>
      <c r="N33" s="326">
        <v>0</v>
      </c>
      <c r="O33" s="326">
        <v>0</v>
      </c>
      <c r="P33" s="326">
        <f t="shared" si="11"/>
        <v>0</v>
      </c>
      <c r="Q33" s="325">
        <f t="shared" ca="1" si="4"/>
        <v>-1181.7802832573393</v>
      </c>
      <c r="R33" s="299">
        <f t="shared" ca="1" si="7"/>
        <v>-11995.400253332697</v>
      </c>
      <c r="S33" s="299"/>
      <c r="T33" s="301">
        <f t="shared" ca="1" si="5"/>
        <v>26598.212476055156</v>
      </c>
      <c r="V33" s="373">
        <f t="shared" ca="1" si="8"/>
        <v>-10813.619970075357</v>
      </c>
      <c r="W33" t="str">
        <f t="shared" si="9"/>
        <v>S.016</v>
      </c>
    </row>
    <row r="34" spans="1:23">
      <c r="A34" s="321" t="s">
        <v>201</v>
      </c>
      <c r="B34" s="294" t="s">
        <v>185</v>
      </c>
      <c r="C34" s="302" t="str">
        <f t="shared" ca="1" si="0"/>
        <v>Linwood-McWillie 138 kV Rebuild</v>
      </c>
      <c r="D34" s="296">
        <f t="shared" ca="1" si="0"/>
        <v>2008</v>
      </c>
      <c r="E34" s="325">
        <f t="shared" ca="1" si="0"/>
        <v>191019.8486624895</v>
      </c>
      <c r="F34" s="326">
        <f t="shared" ca="1" si="0"/>
        <v>0</v>
      </c>
      <c r="G34" s="326">
        <f t="shared" ca="1" si="10"/>
        <v>191019.8486624895</v>
      </c>
      <c r="H34" s="327"/>
      <c r="I34" s="325">
        <f t="shared" ca="1" si="6"/>
        <v>-34433.447421289893</v>
      </c>
      <c r="J34" s="475">
        <v>230295.34749066952</v>
      </c>
      <c r="K34" s="298">
        <v>253606.60638912956</v>
      </c>
      <c r="L34" s="325">
        <f t="shared" si="2"/>
        <v>-23311.258898460044</v>
      </c>
      <c r="M34" s="325"/>
      <c r="N34" s="326">
        <v>0</v>
      </c>
      <c r="O34" s="326">
        <v>0</v>
      </c>
      <c r="P34" s="326">
        <f t="shared" si="11"/>
        <v>0</v>
      </c>
      <c r="Q34" s="325">
        <f t="shared" ca="1" si="4"/>
        <v>-6310.7040547024499</v>
      </c>
      <c r="R34" s="299">
        <f t="shared" ca="1" si="7"/>
        <v>-64055.410374452389</v>
      </c>
      <c r="S34" s="299"/>
      <c r="T34" s="301">
        <f t="shared" ca="1" si="5"/>
        <v>126964.43828803711</v>
      </c>
      <c r="V34" s="373">
        <f t="shared" ca="1" si="8"/>
        <v>-57744.706319749937</v>
      </c>
      <c r="W34" t="str">
        <f t="shared" si="9"/>
        <v>S.017</v>
      </c>
    </row>
    <row r="35" spans="1:23">
      <c r="A35" s="321" t="s">
        <v>202</v>
      </c>
      <c r="B35" s="294" t="s">
        <v>185</v>
      </c>
      <c r="C35" s="302" t="str">
        <f t="shared" ca="1" si="0"/>
        <v>Port Robson (SW 138 kV Loop -- 2008)</v>
      </c>
      <c r="D35" s="296">
        <f t="shared" ca="1" si="0"/>
        <v>2009</v>
      </c>
      <c r="E35" s="325">
        <f t="shared" ca="1" si="0"/>
        <v>0</v>
      </c>
      <c r="F35" s="326">
        <f t="shared" ca="1" si="0"/>
        <v>0</v>
      </c>
      <c r="G35" s="326">
        <f t="shared" ca="1" si="10"/>
        <v>0</v>
      </c>
      <c r="H35" s="327"/>
      <c r="I35" s="325">
        <f t="shared" ca="1" si="6"/>
        <v>0</v>
      </c>
      <c r="J35" s="475">
        <v>0</v>
      </c>
      <c r="K35" s="298">
        <v>0</v>
      </c>
      <c r="L35" s="325">
        <f t="shared" si="2"/>
        <v>0</v>
      </c>
      <c r="M35" s="325"/>
      <c r="N35" s="326">
        <v>0</v>
      </c>
      <c r="O35" s="326">
        <v>0</v>
      </c>
      <c r="P35" s="326">
        <f t="shared" si="11"/>
        <v>0</v>
      </c>
      <c r="Q35" s="325">
        <f t="shared" ca="1" si="4"/>
        <v>0</v>
      </c>
      <c r="R35" s="299">
        <f t="shared" ca="1" si="7"/>
        <v>0</v>
      </c>
      <c r="S35" s="299"/>
      <c r="T35" s="301">
        <f t="shared" ca="1" si="5"/>
        <v>0</v>
      </c>
      <c r="V35" s="373">
        <f t="shared" ca="1" si="8"/>
        <v>0</v>
      </c>
      <c r="W35" t="str">
        <f t="shared" si="9"/>
        <v>S.018</v>
      </c>
    </row>
    <row r="36" spans="1:23">
      <c r="A36" s="321" t="s">
        <v>203</v>
      </c>
      <c r="B36" s="294" t="s">
        <v>185</v>
      </c>
      <c r="C36" s="302" t="str">
        <f t="shared" ca="1" si="0"/>
        <v>Wallace Lake-Prt Robson-Red Point 138 kV Loop</v>
      </c>
      <c r="D36" s="296">
        <f t="shared" ca="1" si="0"/>
        <v>2008</v>
      </c>
      <c r="E36" s="325">
        <f t="shared" ca="1" si="0"/>
        <v>438991.06815712724</v>
      </c>
      <c r="F36" s="326">
        <f t="shared" ca="1" si="0"/>
        <v>0</v>
      </c>
      <c r="G36" s="326">
        <f t="shared" ca="1" si="10"/>
        <v>438991.06815712724</v>
      </c>
      <c r="H36" s="327"/>
      <c r="I36" s="325">
        <f t="shared" ca="1" si="6"/>
        <v>-79637.754467313876</v>
      </c>
      <c r="J36" s="475">
        <v>529154.55167164444</v>
      </c>
      <c r="K36" s="298">
        <v>582717.33044995228</v>
      </c>
      <c r="L36" s="325">
        <f t="shared" si="2"/>
        <v>-53562.778778307838</v>
      </c>
      <c r="M36" s="325"/>
      <c r="N36" s="326">
        <v>0</v>
      </c>
      <c r="O36" s="326">
        <v>0</v>
      </c>
      <c r="P36" s="326">
        <f t="shared" si="11"/>
        <v>0</v>
      </c>
      <c r="Q36" s="325">
        <f t="shared" ca="1" si="4"/>
        <v>-14556.990567881265</v>
      </c>
      <c r="R36" s="299">
        <f t="shared" ca="1" si="7"/>
        <v>-147757.52381350298</v>
      </c>
      <c r="S36" s="299"/>
      <c r="T36" s="301">
        <f t="shared" ca="1" si="5"/>
        <v>291233.54434362426</v>
      </c>
      <c r="V36" s="373">
        <f t="shared" ca="1" si="8"/>
        <v>-133200.53324562171</v>
      </c>
      <c r="W36" t="str">
        <f t="shared" si="9"/>
        <v>S.019</v>
      </c>
    </row>
    <row r="37" spans="1:23" ht="25.5">
      <c r="A37" s="321" t="s">
        <v>204</v>
      </c>
      <c r="B37" s="294" t="s">
        <v>185</v>
      </c>
      <c r="C37" s="302" t="str">
        <f t="shared" ca="1" si="0"/>
        <v>[NW Ark Area Improve - 2008]  Elm Springs, East Rogers, Shipe Road Stations</v>
      </c>
      <c r="D37" s="296">
        <f t="shared" ca="1" si="0"/>
        <v>2008</v>
      </c>
      <c r="E37" s="325">
        <f t="shared" ca="1" si="0"/>
        <v>0</v>
      </c>
      <c r="F37" s="326">
        <f t="shared" ca="1" si="0"/>
        <v>0</v>
      </c>
      <c r="G37" s="326">
        <f t="shared" ref="G37:G42" ca="1" si="12">+E37+F37</f>
        <v>0</v>
      </c>
      <c r="H37" s="327"/>
      <c r="I37" s="325">
        <f t="shared" ca="1" si="6"/>
        <v>0</v>
      </c>
      <c r="J37" s="475">
        <v>0</v>
      </c>
      <c r="K37" s="298">
        <v>0</v>
      </c>
      <c r="L37" s="325">
        <f t="shared" si="2"/>
        <v>0</v>
      </c>
      <c r="M37" s="325"/>
      <c r="N37" s="326">
        <v>0</v>
      </c>
      <c r="O37" s="326">
        <v>0</v>
      </c>
      <c r="P37" s="326">
        <f t="shared" ref="P37:P42" si="13">+N37-O37</f>
        <v>0</v>
      </c>
      <c r="Q37" s="325">
        <f t="shared" ca="1" si="4"/>
        <v>0</v>
      </c>
      <c r="R37" s="299">
        <f t="shared" ca="1" si="7"/>
        <v>0</v>
      </c>
      <c r="S37" s="299"/>
      <c r="T37" s="301">
        <f t="shared" ca="1" si="5"/>
        <v>0</v>
      </c>
      <c r="V37" s="373">
        <f t="shared" ca="1" si="8"/>
        <v>0</v>
      </c>
      <c r="W37" t="str">
        <f t="shared" si="9"/>
        <v>S.020</v>
      </c>
    </row>
    <row r="38" spans="1:23">
      <c r="A38" s="321" t="s">
        <v>244</v>
      </c>
      <c r="B38" s="294" t="s">
        <v>185</v>
      </c>
      <c r="C38" s="302" t="str">
        <f t="shared" ca="1" si="0"/>
        <v>Reconductor 4 mi. of McNabb-Turk</v>
      </c>
      <c r="D38" s="296">
        <f t="shared" ca="1" si="0"/>
        <v>2010</v>
      </c>
      <c r="E38" s="325">
        <f t="shared" ca="1" si="0"/>
        <v>166805.4048847931</v>
      </c>
      <c r="F38" s="326">
        <f t="shared" ca="1" si="0"/>
        <v>0</v>
      </c>
      <c r="G38" s="326">
        <f t="shared" ca="1" si="12"/>
        <v>166805.4048847931</v>
      </c>
      <c r="H38" s="327"/>
      <c r="I38" s="325">
        <f t="shared" ca="1" si="6"/>
        <v>-27977.184858680412</v>
      </c>
      <c r="J38" s="475">
        <v>202063.34368551179</v>
      </c>
      <c r="K38" s="298">
        <v>222516.86552112905</v>
      </c>
      <c r="L38" s="325">
        <f t="shared" si="2"/>
        <v>-20453.521835617255</v>
      </c>
      <c r="M38" s="325"/>
      <c r="N38" s="326">
        <v>0</v>
      </c>
      <c r="O38" s="326">
        <v>0</v>
      </c>
      <c r="P38" s="326">
        <f t="shared" si="13"/>
        <v>0</v>
      </c>
      <c r="Q38" s="325">
        <f t="shared" ca="1" si="4"/>
        <v>-5292.8116980183986</v>
      </c>
      <c r="R38" s="299">
        <f t="shared" ca="1" si="7"/>
        <v>-53723.518392316066</v>
      </c>
      <c r="S38" s="299"/>
      <c r="T38" s="301">
        <f t="shared" ca="1" si="5"/>
        <v>113081.88649247703</v>
      </c>
      <c r="V38" s="373">
        <f t="shared" ref="V38:V43" ca="1" si="14">+I38+L38+P38</f>
        <v>-48430.706694297667</v>
      </c>
      <c r="W38" t="str">
        <f t="shared" ref="W38:W43" si="15">A38</f>
        <v>S.021</v>
      </c>
    </row>
    <row r="39" spans="1:23">
      <c r="A39" s="321" t="s">
        <v>245</v>
      </c>
      <c r="B39" s="294" t="s">
        <v>185</v>
      </c>
      <c r="C39" s="302" t="str">
        <f t="shared" ca="1" si="0"/>
        <v>Longwood: r&amp;r switches, upgrade bus</v>
      </c>
      <c r="D39" s="296">
        <f t="shared" ca="1" si="0"/>
        <v>2010</v>
      </c>
      <c r="E39" s="325">
        <f t="shared" ca="1" si="0"/>
        <v>21018.000423487403</v>
      </c>
      <c r="F39" s="326">
        <f t="shared" ca="1" si="0"/>
        <v>0</v>
      </c>
      <c r="G39" s="326">
        <f t="shared" ca="1" si="12"/>
        <v>21018.000423487403</v>
      </c>
      <c r="H39" s="327"/>
      <c r="I39" s="325">
        <f t="shared" ca="1" si="6"/>
        <v>-3667.8683860070887</v>
      </c>
      <c r="J39" s="475">
        <v>25399.259321761921</v>
      </c>
      <c r="K39" s="298">
        <v>27970.256592571772</v>
      </c>
      <c r="L39" s="325">
        <f t="shared" si="2"/>
        <v>-2570.9972708098503</v>
      </c>
      <c r="M39" s="325"/>
      <c r="N39" s="326">
        <v>0</v>
      </c>
      <c r="O39" s="326">
        <v>0</v>
      </c>
      <c r="P39" s="326">
        <f t="shared" si="13"/>
        <v>0</v>
      </c>
      <c r="Q39" s="325">
        <f t="shared" ca="1" si="4"/>
        <v>-681.82240947258174</v>
      </c>
      <c r="R39" s="299">
        <f t="shared" ca="1" si="7"/>
        <v>-6920.688066289521</v>
      </c>
      <c r="S39" s="299"/>
      <c r="T39" s="301">
        <f t="shared" ca="1" si="5"/>
        <v>14097.312357197883</v>
      </c>
      <c r="V39" s="373">
        <f t="shared" ca="1" si="14"/>
        <v>-6238.865656816939</v>
      </c>
      <c r="W39" t="str">
        <f t="shared" si="15"/>
        <v>S.022</v>
      </c>
    </row>
    <row r="40" spans="1:23" ht="25.5">
      <c r="A40" s="321" t="s">
        <v>246</v>
      </c>
      <c r="B40" s="294" t="s">
        <v>185</v>
      </c>
      <c r="C40" s="302" t="str">
        <f t="shared" ca="1" si="0"/>
        <v>Reconductor: Greggton-Lake Lamond &amp; Quitman-Westwood 69 kV lines</v>
      </c>
      <c r="D40" s="296">
        <f t="shared" ca="1" si="0"/>
        <v>2010</v>
      </c>
      <c r="E40" s="325">
        <f t="shared" ca="1" si="0"/>
        <v>489431.31850985193</v>
      </c>
      <c r="F40" s="326">
        <f t="shared" ca="1" si="0"/>
        <v>0</v>
      </c>
      <c r="G40" s="326">
        <f t="shared" ca="1" si="12"/>
        <v>489431.31850985193</v>
      </c>
      <c r="H40" s="327"/>
      <c r="I40" s="325">
        <f t="shared" ca="1" si="6"/>
        <v>-85038.354866377311</v>
      </c>
      <c r="J40" s="475">
        <v>591616.86939015053</v>
      </c>
      <c r="K40" s="298">
        <v>651502.29113801708</v>
      </c>
      <c r="L40" s="325">
        <f t="shared" si="2"/>
        <v>-59885.421747866552</v>
      </c>
      <c r="M40" s="325"/>
      <c r="N40" s="326">
        <v>0</v>
      </c>
      <c r="O40" s="326">
        <v>0</v>
      </c>
      <c r="P40" s="326">
        <f t="shared" si="13"/>
        <v>0</v>
      </c>
      <c r="Q40" s="325">
        <f t="shared" ca="1" si="4"/>
        <v>-15838.180207169878</v>
      </c>
      <c r="R40" s="299">
        <f t="shared" ca="1" si="7"/>
        <v>-160761.95682141374</v>
      </c>
      <c r="S40" s="299"/>
      <c r="T40" s="301">
        <f t="shared" ca="1" si="5"/>
        <v>328669.36168843822</v>
      </c>
      <c r="V40" s="373">
        <f t="shared" ca="1" si="14"/>
        <v>-144923.77661424386</v>
      </c>
      <c r="W40" t="str">
        <f t="shared" si="15"/>
        <v>S.023</v>
      </c>
    </row>
    <row r="41" spans="1:23" ht="25.5">
      <c r="A41" s="321" t="s">
        <v>247</v>
      </c>
      <c r="B41" s="294" t="s">
        <v>185</v>
      </c>
      <c r="C41" s="302" t="str">
        <f t="shared" ca="1" si="0"/>
        <v>Rebuild/reconductor Dyess-Elm Springs REC [Dyess Station-Flint Creek]</v>
      </c>
      <c r="D41" s="296">
        <f t="shared" ca="1" si="0"/>
        <v>2010</v>
      </c>
      <c r="E41" s="325">
        <f t="shared" ca="1" si="0"/>
        <v>535698.99348841433</v>
      </c>
      <c r="F41" s="326">
        <f t="shared" ca="1" si="0"/>
        <v>0</v>
      </c>
      <c r="G41" s="326">
        <f t="shared" ca="1" si="12"/>
        <v>535698.99348841433</v>
      </c>
      <c r="H41" s="327"/>
      <c r="I41" s="325">
        <f t="shared" ca="1" si="6"/>
        <v>-92826.726832493208</v>
      </c>
      <c r="J41" s="475">
        <v>647652.26269702509</v>
      </c>
      <c r="K41" s="298">
        <v>713209.7728091887</v>
      </c>
      <c r="L41" s="325">
        <f t="shared" si="2"/>
        <v>-65557.510112163611</v>
      </c>
      <c r="M41" s="325"/>
      <c r="N41" s="326">
        <v>0</v>
      </c>
      <c r="O41" s="326">
        <v>0</v>
      </c>
      <c r="P41" s="326">
        <f t="shared" si="13"/>
        <v>0</v>
      </c>
      <c r="Q41" s="325">
        <f t="shared" ca="1" si="4"/>
        <v>-17309.22382309776</v>
      </c>
      <c r="R41" s="299">
        <f t="shared" ca="1" si="7"/>
        <v>-175693.46076775459</v>
      </c>
      <c r="S41" s="299"/>
      <c r="T41" s="301">
        <f t="shared" ca="1" si="5"/>
        <v>360005.53272065974</v>
      </c>
      <c r="V41" s="373">
        <f t="shared" ca="1" si="14"/>
        <v>-158384.23694465682</v>
      </c>
      <c r="W41" t="str">
        <f t="shared" si="15"/>
        <v>S.024</v>
      </c>
    </row>
    <row r="42" spans="1:23">
      <c r="A42" s="321" t="s">
        <v>248</v>
      </c>
      <c r="B42" s="294" t="s">
        <v>185</v>
      </c>
      <c r="C42" s="302" t="str">
        <f t="shared" ca="1" si="0"/>
        <v>Replace switch at Diana*</v>
      </c>
      <c r="D42" s="296">
        <f t="shared" ca="1" si="0"/>
        <v>2010</v>
      </c>
      <c r="E42" s="325">
        <f t="shared" ca="1" si="0"/>
        <v>9188.6667831500235</v>
      </c>
      <c r="F42" s="326">
        <f t="shared" ca="1" si="0"/>
        <v>0</v>
      </c>
      <c r="G42" s="326">
        <f t="shared" ca="1" si="12"/>
        <v>9188.6667831500235</v>
      </c>
      <c r="H42" s="327"/>
      <c r="I42" s="325">
        <f t="shared" ca="1" si="6"/>
        <v>-1611.0617125201024</v>
      </c>
      <c r="J42" s="475">
        <v>11101.70183761557</v>
      </c>
      <c r="K42" s="298">
        <v>12225.452918868532</v>
      </c>
      <c r="L42" s="325">
        <f t="shared" si="2"/>
        <v>-1123.7510812529617</v>
      </c>
      <c r="M42" s="325"/>
      <c r="N42" s="326">
        <v>0</v>
      </c>
      <c r="O42" s="326">
        <v>0</v>
      </c>
      <c r="P42" s="326">
        <f t="shared" si="13"/>
        <v>0</v>
      </c>
      <c r="Q42" s="325">
        <f t="shared" ca="1" si="4"/>
        <v>-298.87751252815707</v>
      </c>
      <c r="R42" s="299">
        <f t="shared" ca="1" si="7"/>
        <v>-3033.6903063012214</v>
      </c>
      <c r="S42" s="353" t="s">
        <v>254</v>
      </c>
      <c r="T42" s="301">
        <f t="shared" ca="1" si="5"/>
        <v>6154.9764768488021</v>
      </c>
      <c r="V42" s="373">
        <f t="shared" ca="1" si="14"/>
        <v>-2734.8127937730642</v>
      </c>
      <c r="W42" t="str">
        <f t="shared" si="15"/>
        <v>S.025</v>
      </c>
    </row>
    <row r="43" spans="1:23">
      <c r="A43" s="321" t="s">
        <v>261</v>
      </c>
      <c r="B43" s="294" t="s">
        <v>185</v>
      </c>
      <c r="C43" s="302" t="str">
        <f t="shared" ca="1" si="0"/>
        <v>Whitney repl CB and Switches</v>
      </c>
      <c r="D43" s="296">
        <f t="shared" ca="1" si="0"/>
        <v>2011</v>
      </c>
      <c r="E43" s="325">
        <f t="shared" ca="1" si="0"/>
        <v>26389.773553263374</v>
      </c>
      <c r="F43" s="326">
        <f t="shared" ca="1" si="0"/>
        <v>0</v>
      </c>
      <c r="G43" s="326">
        <f ca="1">+E43+F43</f>
        <v>26389.773553263374</v>
      </c>
      <c r="H43" s="327"/>
      <c r="I43" s="325">
        <f t="shared" ca="1" si="6"/>
        <v>-4977.0071860142052</v>
      </c>
      <c r="J43" s="475">
        <v>31735.714247629789</v>
      </c>
      <c r="K43" s="298">
        <v>34948.108502290183</v>
      </c>
      <c r="L43" s="325">
        <f>+J43-K43</f>
        <v>-3212.3942546603939</v>
      </c>
      <c r="M43" s="325"/>
      <c r="N43" s="326">
        <v>0</v>
      </c>
      <c r="O43" s="326">
        <v>0</v>
      </c>
      <c r="P43" s="326">
        <f>+N43-O43</f>
        <v>0</v>
      </c>
      <c r="Q43" s="325">
        <f t="shared" ca="1" si="4"/>
        <v>-894.98920630193425</v>
      </c>
      <c r="R43" s="299">
        <f ca="1">I43+L43+P43+Q43</f>
        <v>-9084.3906469765334</v>
      </c>
      <c r="S43" s="353" t="s">
        <v>254</v>
      </c>
      <c r="T43" s="301">
        <f ca="1">+G43+R43</f>
        <v>17305.382906286839</v>
      </c>
      <c r="V43" s="373">
        <f t="shared" ca="1" si="14"/>
        <v>-8189.4014406745991</v>
      </c>
      <c r="W43" t="str">
        <f t="shared" si="15"/>
        <v>S.026</v>
      </c>
    </row>
    <row r="44" spans="1:23">
      <c r="A44" s="321" t="s">
        <v>277</v>
      </c>
      <c r="B44" s="294" t="s">
        <v>185</v>
      </c>
      <c r="C44" s="302" t="str">
        <f t="shared" ca="1" si="0"/>
        <v>Linwood - Powell Street 138 kV</v>
      </c>
      <c r="D44" s="296">
        <f t="shared" ca="1" si="0"/>
        <v>2012</v>
      </c>
      <c r="E44" s="325">
        <f t="shared" ca="1" si="0"/>
        <v>45085.524504887275</v>
      </c>
      <c r="F44" s="326">
        <f t="shared" ca="1" si="0"/>
        <v>0</v>
      </c>
      <c r="G44" s="326">
        <f t="shared" ref="G44:G50" ca="1" si="16">+E44+F44</f>
        <v>45085.524504887275</v>
      </c>
      <c r="H44" s="327"/>
      <c r="I44" s="325">
        <f t="shared" ca="1" si="6"/>
        <v>-7935.6285566836668</v>
      </c>
      <c r="J44" s="475">
        <v>54472.568560847802</v>
      </c>
      <c r="K44" s="298">
        <v>59986.462620898172</v>
      </c>
      <c r="L44" s="325">
        <f t="shared" ref="L44:L50" si="17">+J44-K44</f>
        <v>-5513.8940600503702</v>
      </c>
      <c r="M44" s="325"/>
      <c r="N44" s="326">
        <v>0</v>
      </c>
      <c r="O44" s="326">
        <v>0</v>
      </c>
      <c r="P44" s="326">
        <f t="shared" ref="P44:P50" si="18">+N44-O44</f>
        <v>0</v>
      </c>
      <c r="Q44" s="325">
        <f t="shared" ref="Q44:Q50" ca="1" si="19">+V44/$V$93 * $Q$93</f>
        <v>-1469.8482739050037</v>
      </c>
      <c r="R44" s="299">
        <f t="shared" ref="R44:R50" ca="1" si="20">I44+L44+P44+Q44</f>
        <v>-14919.37089063904</v>
      </c>
      <c r="S44" s="353" t="s">
        <v>254</v>
      </c>
      <c r="T44" s="301">
        <f t="shared" ref="T44:T50" ca="1" si="21">+G44+R44</f>
        <v>30166.153614248236</v>
      </c>
      <c r="V44" s="373">
        <f t="shared" ref="V44:V50" ca="1" si="22">+I44+L44+P44</f>
        <v>-13449.522616734037</v>
      </c>
      <c r="W44" t="str">
        <f t="shared" ref="W44:W50" si="23">A44</f>
        <v>S.027</v>
      </c>
    </row>
    <row r="45" spans="1:23">
      <c r="A45" s="321" t="s">
        <v>278</v>
      </c>
      <c r="B45" s="294" t="s">
        <v>185</v>
      </c>
      <c r="C45" s="302" t="str">
        <f t="shared" ref="C45:F61" ca="1" si="24">INDIRECT("'"&amp; $A45 &amp; "'!" &amp;C$100)</f>
        <v xml:space="preserve">Bloomburg-Texarkana Plant </v>
      </c>
      <c r="D45" s="296">
        <f t="shared" ca="1" si="24"/>
        <v>2012</v>
      </c>
      <c r="E45" s="325">
        <f t="shared" ca="1" si="24"/>
        <v>563802.60432385455</v>
      </c>
      <c r="F45" s="326">
        <f t="shared" ca="1" si="24"/>
        <v>0</v>
      </c>
      <c r="G45" s="326">
        <f t="shared" ca="1" si="16"/>
        <v>563802.60432385455</v>
      </c>
      <c r="H45" s="327"/>
      <c r="I45" s="325">
        <f t="shared" ca="1" si="6"/>
        <v>-99138.910423784866</v>
      </c>
      <c r="J45" s="475">
        <v>681202.94588612637</v>
      </c>
      <c r="K45" s="298">
        <v>750156.56742895208</v>
      </c>
      <c r="L45" s="325">
        <f t="shared" si="17"/>
        <v>-68953.621542825713</v>
      </c>
      <c r="M45" s="325"/>
      <c r="N45" s="326">
        <v>0</v>
      </c>
      <c r="O45" s="326">
        <v>0</v>
      </c>
      <c r="P45" s="326">
        <f t="shared" si="18"/>
        <v>0</v>
      </c>
      <c r="Q45" s="325">
        <f t="shared" ca="1" si="19"/>
        <v>-18370.207256281086</v>
      </c>
      <c r="R45" s="299">
        <f t="shared" ca="1" si="20"/>
        <v>-186462.73922289166</v>
      </c>
      <c r="S45" s="353" t="s">
        <v>254</v>
      </c>
      <c r="T45" s="301">
        <f t="shared" ca="1" si="21"/>
        <v>377339.86510096292</v>
      </c>
      <c r="V45" s="373">
        <f t="shared" ca="1" si="22"/>
        <v>-168092.53196661058</v>
      </c>
      <c r="W45" t="str">
        <f t="shared" si="23"/>
        <v>S.028</v>
      </c>
    </row>
    <row r="46" spans="1:23" ht="38.25">
      <c r="A46" s="321" t="s">
        <v>279</v>
      </c>
      <c r="B46" s="294" t="s">
        <v>185</v>
      </c>
      <c r="C46" s="302" t="str">
        <f t="shared" ca="1" si="24"/>
        <v xml:space="preserve">Knox Lee - Pirkey 138 kV / Pirkey - Whitney 138 kV - Replace Breaker,  Wavetraps, and reset relays and CT's </v>
      </c>
      <c r="D46" s="296">
        <f t="shared" ca="1" si="24"/>
        <v>2012</v>
      </c>
      <c r="E46" s="325">
        <f t="shared" ca="1" si="24"/>
        <v>203908.67428410932</v>
      </c>
      <c r="F46" s="326">
        <f t="shared" ca="1" si="24"/>
        <v>0</v>
      </c>
      <c r="G46" s="326">
        <f t="shared" ca="1" si="16"/>
        <v>203908.67428410932</v>
      </c>
      <c r="H46" s="327"/>
      <c r="I46" s="325">
        <f t="shared" ca="1" si="6"/>
        <v>-36176.081633965834</v>
      </c>
      <c r="J46" s="475">
        <v>246247.18252048062</v>
      </c>
      <c r="K46" s="298">
        <v>271173.13906844711</v>
      </c>
      <c r="L46" s="325">
        <f t="shared" si="17"/>
        <v>-24925.956547966489</v>
      </c>
      <c r="M46" s="325"/>
      <c r="N46" s="326">
        <v>0</v>
      </c>
      <c r="O46" s="326">
        <v>0</v>
      </c>
      <c r="P46" s="326">
        <f t="shared" si="18"/>
        <v>0</v>
      </c>
      <c r="Q46" s="325">
        <f t="shared" ca="1" si="19"/>
        <v>-6677.6143594901587</v>
      </c>
      <c r="R46" s="299">
        <f t="shared" ca="1" si="20"/>
        <v>-67779.652541422489</v>
      </c>
      <c r="S46" s="353" t="s">
        <v>254</v>
      </c>
      <c r="T46" s="301">
        <f t="shared" ca="1" si="21"/>
        <v>136129.02174268683</v>
      </c>
      <c r="V46" s="373">
        <f t="shared" ca="1" si="22"/>
        <v>-61102.038181932323</v>
      </c>
      <c r="W46" t="str">
        <f t="shared" si="23"/>
        <v>S.029</v>
      </c>
    </row>
    <row r="47" spans="1:23">
      <c r="A47" s="321" t="s">
        <v>280</v>
      </c>
      <c r="B47" s="294" t="s">
        <v>185</v>
      </c>
      <c r="C47" s="302" t="str">
        <f t="shared" ca="1" si="24"/>
        <v>NW Texarkana - Turk 345</v>
      </c>
      <c r="D47" s="296">
        <f t="shared" ca="1" si="24"/>
        <v>2012</v>
      </c>
      <c r="E47" s="325">
        <f t="shared" ca="1" si="24"/>
        <v>5127681.7221303442</v>
      </c>
      <c r="F47" s="326">
        <f t="shared" ca="1" si="24"/>
        <v>0</v>
      </c>
      <c r="G47" s="326">
        <f t="shared" ca="1" si="16"/>
        <v>5127681.7221303442</v>
      </c>
      <c r="H47" s="327"/>
      <c r="I47" s="325">
        <f t="shared" ca="1" si="6"/>
        <v>-909846.73785120249</v>
      </c>
      <c r="J47" s="475">
        <v>6191971.5095331231</v>
      </c>
      <c r="K47" s="298">
        <v>6818743.4027710576</v>
      </c>
      <c r="L47" s="325">
        <f t="shared" si="17"/>
        <v>-626771.89323793445</v>
      </c>
      <c r="M47" s="325"/>
      <c r="N47" s="326">
        <v>0</v>
      </c>
      <c r="O47" s="326">
        <v>0</v>
      </c>
      <c r="P47" s="326">
        <f t="shared" si="18"/>
        <v>0</v>
      </c>
      <c r="Q47" s="325">
        <f t="shared" ca="1" si="19"/>
        <v>-167931.33161071964</v>
      </c>
      <c r="R47" s="299">
        <f t="shared" ca="1" si="20"/>
        <v>-1704549.9626998566</v>
      </c>
      <c r="S47" s="353" t="s">
        <v>254</v>
      </c>
      <c r="T47" s="301">
        <f t="shared" ca="1" si="21"/>
        <v>3423131.7594304876</v>
      </c>
      <c r="V47" s="373">
        <f t="shared" ca="1" si="22"/>
        <v>-1536618.6310891369</v>
      </c>
      <c r="W47" t="str">
        <f t="shared" si="23"/>
        <v>S.030</v>
      </c>
    </row>
    <row r="48" spans="1:23" ht="25.5">
      <c r="A48" s="321" t="s">
        <v>281</v>
      </c>
      <c r="B48" s="294" t="s">
        <v>185</v>
      </c>
      <c r="C48" s="302" t="str">
        <f t="shared" ca="1" si="24"/>
        <v>Lone Star South - Pittsburg 138 kV - Replace Wavetraps, reset CT's and Relays</v>
      </c>
      <c r="D48" s="296">
        <f t="shared" ca="1" si="24"/>
        <v>2012</v>
      </c>
      <c r="E48" s="325">
        <f t="shared" ca="1" si="24"/>
        <v>24657.865553316573</v>
      </c>
      <c r="F48" s="326">
        <f t="shared" ca="1" si="24"/>
        <v>0</v>
      </c>
      <c r="G48" s="326">
        <f t="shared" ca="1" si="16"/>
        <v>24657.865553316573</v>
      </c>
      <c r="H48" s="327"/>
      <c r="I48" s="325">
        <f t="shared" ca="1" si="6"/>
        <v>-4297.8302836621551</v>
      </c>
      <c r="J48" s="475">
        <v>29808.703742720383</v>
      </c>
      <c r="K48" s="298">
        <v>32826.039602717305</v>
      </c>
      <c r="L48" s="325">
        <f t="shared" si="17"/>
        <v>-3017.3358599969215</v>
      </c>
      <c r="M48" s="325"/>
      <c r="N48" s="326">
        <v>0</v>
      </c>
      <c r="O48" s="326">
        <v>0</v>
      </c>
      <c r="P48" s="326">
        <f t="shared" si="18"/>
        <v>0</v>
      </c>
      <c r="Q48" s="325">
        <f t="shared" ca="1" si="19"/>
        <v>-799.44728418892987</v>
      </c>
      <c r="R48" s="299">
        <f t="shared" ca="1" si="20"/>
        <v>-8114.6134278480067</v>
      </c>
      <c r="S48" s="353" t="s">
        <v>254</v>
      </c>
      <c r="T48" s="301">
        <f t="shared" ca="1" si="21"/>
        <v>16543.252125468567</v>
      </c>
      <c r="V48" s="373">
        <f t="shared" ca="1" si="22"/>
        <v>-7315.1661436590766</v>
      </c>
      <c r="W48" t="str">
        <f t="shared" si="23"/>
        <v>S.031</v>
      </c>
    </row>
    <row r="49" spans="1:23">
      <c r="A49" s="321" t="s">
        <v>282</v>
      </c>
      <c r="B49" s="294" t="s">
        <v>185</v>
      </c>
      <c r="C49" s="302" t="str">
        <f t="shared" ca="1" si="24"/>
        <v>Howell-Kilgore 69 kV rebuild</v>
      </c>
      <c r="D49" s="296">
        <f t="shared" ca="1" si="24"/>
        <v>2012</v>
      </c>
      <c r="E49" s="325">
        <f t="shared" ca="1" si="24"/>
        <v>447527.67036121147</v>
      </c>
      <c r="F49" s="326">
        <f t="shared" ca="1" si="24"/>
        <v>0</v>
      </c>
      <c r="G49" s="326">
        <f t="shared" ca="1" si="16"/>
        <v>447527.67036121147</v>
      </c>
      <c r="H49" s="327"/>
      <c r="I49" s="325">
        <f t="shared" ca="1" si="6"/>
        <v>-79466.866898904613</v>
      </c>
      <c r="J49" s="475">
        <v>540378.97775053792</v>
      </c>
      <c r="K49" s="298">
        <v>595077.93016484298</v>
      </c>
      <c r="L49" s="325">
        <f t="shared" si="17"/>
        <v>-54698.952414305066</v>
      </c>
      <c r="M49" s="325"/>
      <c r="N49" s="326">
        <v>0</v>
      </c>
      <c r="O49" s="326">
        <v>0</v>
      </c>
      <c r="P49" s="326">
        <f t="shared" si="18"/>
        <v>0</v>
      </c>
      <c r="Q49" s="325">
        <f t="shared" ca="1" si="19"/>
        <v>-14662.483089861444</v>
      </c>
      <c r="R49" s="299">
        <f t="shared" ca="1" si="20"/>
        <v>-148828.30240307111</v>
      </c>
      <c r="S49" s="353" t="s">
        <v>254</v>
      </c>
      <c r="T49" s="301">
        <f t="shared" ca="1" si="21"/>
        <v>298699.36795814033</v>
      </c>
      <c r="V49" s="373">
        <f t="shared" ca="1" si="22"/>
        <v>-134165.81931320968</v>
      </c>
      <c r="W49" t="str">
        <f t="shared" si="23"/>
        <v>S.032</v>
      </c>
    </row>
    <row r="50" spans="1:23">
      <c r="A50" s="321" t="s">
        <v>283</v>
      </c>
      <c r="B50" s="294" t="s">
        <v>185</v>
      </c>
      <c r="C50" s="302" t="str">
        <f t="shared" ca="1" si="24"/>
        <v xml:space="preserve"> Flint Creek-Shipe Road 345 kV Line</v>
      </c>
      <c r="D50" s="296">
        <f t="shared" ca="1" si="24"/>
        <v>2012</v>
      </c>
      <c r="E50" s="325">
        <f t="shared" ca="1" si="24"/>
        <v>6551112.4234461179</v>
      </c>
      <c r="F50" s="326">
        <f t="shared" ca="1" si="24"/>
        <v>0</v>
      </c>
      <c r="G50" s="326">
        <f t="shared" ca="1" si="16"/>
        <v>6551112.4234461179</v>
      </c>
      <c r="H50" s="327"/>
      <c r="I50" s="325">
        <f t="shared" ca="1" si="6"/>
        <v>-1167995.2326998888</v>
      </c>
      <c r="J50" s="475">
        <v>7909466.8160215979</v>
      </c>
      <c r="K50" s="298">
        <v>8710089.2806353401</v>
      </c>
      <c r="L50" s="325">
        <f t="shared" si="17"/>
        <v>-800622.4646137422</v>
      </c>
      <c r="M50" s="325"/>
      <c r="N50" s="326">
        <v>0</v>
      </c>
      <c r="O50" s="326">
        <v>0</v>
      </c>
      <c r="P50" s="326">
        <f t="shared" si="18"/>
        <v>0</v>
      </c>
      <c r="Q50" s="325">
        <f t="shared" ca="1" si="19"/>
        <v>-215142.90185846997</v>
      </c>
      <c r="R50" s="299">
        <f t="shared" ca="1" si="20"/>
        <v>-2183760.5991721009</v>
      </c>
      <c r="S50" s="353" t="s">
        <v>254</v>
      </c>
      <c r="T50" s="301">
        <f t="shared" ca="1" si="21"/>
        <v>4367351.8242740165</v>
      </c>
      <c r="V50" s="373">
        <f t="shared" ca="1" si="22"/>
        <v>-1968617.697313631</v>
      </c>
      <c r="W50" t="str">
        <f t="shared" si="23"/>
        <v>S.033</v>
      </c>
    </row>
    <row r="51" spans="1:23">
      <c r="A51" s="321" t="s">
        <v>293</v>
      </c>
      <c r="B51" s="294" t="s">
        <v>185</v>
      </c>
      <c r="C51" s="302" t="str">
        <f t="shared" ca="1" si="24"/>
        <v>Bann - LS Ordnance - Hooks 69 kV - Rebuild 7.1 mi</v>
      </c>
      <c r="D51" s="296">
        <f t="shared" ca="1" si="24"/>
        <v>2013</v>
      </c>
      <c r="E51" s="325">
        <f t="shared" ca="1" si="24"/>
        <v>942766.54121136409</v>
      </c>
      <c r="F51" s="326">
        <f t="shared" ca="1" si="24"/>
        <v>0</v>
      </c>
      <c r="G51" s="326">
        <f t="shared" ref="G51:G60" ca="1" si="25">+E51+F51</f>
        <v>942766.54121136409</v>
      </c>
      <c r="H51" s="327"/>
      <c r="I51" s="325">
        <f t="shared" ca="1" si="6"/>
        <v>-168210.93712804734</v>
      </c>
      <c r="J51" s="475">
        <v>1136928.6927975083</v>
      </c>
      <c r="K51" s="298">
        <v>1252012.3859579368</v>
      </c>
      <c r="L51" s="325">
        <f t="shared" ref="L51:L60" si="26">+J51-K51</f>
        <v>-115083.69316042843</v>
      </c>
      <c r="M51" s="325"/>
      <c r="N51" s="326">
        <v>0</v>
      </c>
      <c r="O51" s="326">
        <v>0</v>
      </c>
      <c r="P51" s="326">
        <f t="shared" ref="P51:P60" si="27">+N51-O51</f>
        <v>0</v>
      </c>
      <c r="Q51" s="325">
        <f t="shared" ref="Q51:Q60" ca="1" si="28">+V51/$V$93 * $Q$93</f>
        <v>-30960.215853162168</v>
      </c>
      <c r="R51" s="299">
        <f t="shared" ref="R51:R60" ca="1" si="29">I51+L51+P51+Q51</f>
        <v>-314254.84614163794</v>
      </c>
      <c r="S51" s="353" t="s">
        <v>254</v>
      </c>
      <c r="T51" s="301">
        <f t="shared" ref="T51:T60" ca="1" si="30">+G51+R51</f>
        <v>628511.69506972609</v>
      </c>
      <c r="V51" s="373">
        <f t="shared" ref="V51:V60" ca="1" si="31">+I51+L51+P51</f>
        <v>-283294.63028847578</v>
      </c>
      <c r="W51" t="str">
        <f t="shared" ref="W51:W60" si="32">A51</f>
        <v>S.034</v>
      </c>
    </row>
    <row r="52" spans="1:23">
      <c r="A52" s="321" t="s">
        <v>294</v>
      </c>
      <c r="B52" s="294" t="s">
        <v>185</v>
      </c>
      <c r="C52" s="302" t="str">
        <f t="shared" ca="1" si="24"/>
        <v>Diana - Replace North Autotransformer #3</v>
      </c>
      <c r="D52" s="296">
        <f t="shared" ca="1" si="24"/>
        <v>2013</v>
      </c>
      <c r="E52" s="325">
        <f t="shared" ca="1" si="24"/>
        <v>476769.34521357011</v>
      </c>
      <c r="F52" s="326">
        <f t="shared" ca="1" si="24"/>
        <v>0</v>
      </c>
      <c r="G52" s="326">
        <f t="shared" ca="1" si="25"/>
        <v>476769.34521357011</v>
      </c>
      <c r="H52" s="327"/>
      <c r="I52" s="325">
        <f t="shared" ca="1" si="6"/>
        <v>-85499.833044643747</v>
      </c>
      <c r="J52" s="475">
        <v>570667.70118930691</v>
      </c>
      <c r="K52" s="298">
        <v>628432.57864933438</v>
      </c>
      <c r="L52" s="325">
        <f t="shared" si="26"/>
        <v>-57764.877460027463</v>
      </c>
      <c r="M52" s="325"/>
      <c r="N52" s="326">
        <v>0</v>
      </c>
      <c r="O52" s="326">
        <v>0</v>
      </c>
      <c r="P52" s="326">
        <f t="shared" si="27"/>
        <v>0</v>
      </c>
      <c r="Q52" s="325">
        <f t="shared" ca="1" si="28"/>
        <v>-15656.867046328352</v>
      </c>
      <c r="R52" s="299">
        <f t="shared" ca="1" si="29"/>
        <v>-158921.57755099956</v>
      </c>
      <c r="S52" s="353" t="s">
        <v>254</v>
      </c>
      <c r="T52" s="301">
        <f t="shared" ca="1" si="30"/>
        <v>317847.76766257058</v>
      </c>
      <c r="V52" s="373">
        <f t="shared" ca="1" si="31"/>
        <v>-143264.71050467121</v>
      </c>
      <c r="W52" t="str">
        <f t="shared" si="32"/>
        <v>S.035</v>
      </c>
    </row>
    <row r="53" spans="1:23">
      <c r="A53" s="321" t="s">
        <v>295</v>
      </c>
      <c r="B53" s="294" t="s">
        <v>185</v>
      </c>
      <c r="C53" s="302" t="str">
        <f t="shared" ca="1" si="24"/>
        <v>Osburn 161 kV Line Work</v>
      </c>
      <c r="D53" s="296">
        <f t="shared" ca="1" si="24"/>
        <v>2013</v>
      </c>
      <c r="E53" s="325">
        <f t="shared" ca="1" si="24"/>
        <v>714348.32768844545</v>
      </c>
      <c r="F53" s="326">
        <f t="shared" ca="1" si="24"/>
        <v>0</v>
      </c>
      <c r="G53" s="326">
        <f t="shared" ca="1" si="25"/>
        <v>714348.32768844545</v>
      </c>
      <c r="H53" s="327"/>
      <c r="I53" s="325">
        <f t="shared" ca="1" si="6"/>
        <v>-137269.82783126307</v>
      </c>
      <c r="J53" s="475">
        <v>844661.94263901934</v>
      </c>
      <c r="K53" s="298">
        <v>930161.42598108796</v>
      </c>
      <c r="L53" s="325">
        <f t="shared" si="26"/>
        <v>-85499.483342068619</v>
      </c>
      <c r="M53" s="325"/>
      <c r="N53" s="326">
        <v>0</v>
      </c>
      <c r="O53" s="326">
        <v>0</v>
      </c>
      <c r="P53" s="326">
        <f t="shared" si="27"/>
        <v>0</v>
      </c>
      <c r="Q53" s="325">
        <f t="shared" ca="1" si="28"/>
        <v>-24345.628974200732</v>
      </c>
      <c r="R53" s="299">
        <f t="shared" ca="1" si="29"/>
        <v>-247114.94014753241</v>
      </c>
      <c r="S53" s="353" t="s">
        <v>254</v>
      </c>
      <c r="T53" s="301">
        <f t="shared" ca="1" si="30"/>
        <v>467233.38754091307</v>
      </c>
      <c r="V53" s="373">
        <f t="shared" ca="1" si="31"/>
        <v>-222769.31117333169</v>
      </c>
      <c r="W53" t="str">
        <f t="shared" si="32"/>
        <v>S.036</v>
      </c>
    </row>
    <row r="54" spans="1:23" ht="25.5">
      <c r="A54" s="321" t="s">
        <v>296</v>
      </c>
      <c r="B54" s="294" t="s">
        <v>185</v>
      </c>
      <c r="C54" s="302" t="str">
        <f t="shared" ca="1" si="24"/>
        <v>SW Shreveport to Spring Ridge REC 138 kV Line Rebuild</v>
      </c>
      <c r="D54" s="296">
        <f t="shared" ca="1" si="24"/>
        <v>2013</v>
      </c>
      <c r="E54" s="325">
        <f t="shared" ca="1" si="24"/>
        <v>553772.08511902799</v>
      </c>
      <c r="F54" s="326">
        <f t="shared" ca="1" si="24"/>
        <v>0</v>
      </c>
      <c r="G54" s="326">
        <f t="shared" ca="1" si="25"/>
        <v>553772.08511902799</v>
      </c>
      <c r="H54" s="327"/>
      <c r="I54" s="325">
        <f t="shared" ca="1" si="6"/>
        <v>-99082.019601390697</v>
      </c>
      <c r="J54" s="475">
        <v>667033.77445044834</v>
      </c>
      <c r="K54" s="298">
        <v>734553.14546536386</v>
      </c>
      <c r="L54" s="325">
        <f t="shared" si="26"/>
        <v>-67519.371014915523</v>
      </c>
      <c r="M54" s="325"/>
      <c r="N54" s="326">
        <v>0</v>
      </c>
      <c r="O54" s="326">
        <v>0</v>
      </c>
      <c r="P54" s="326">
        <f t="shared" si="27"/>
        <v>0</v>
      </c>
      <c r="Q54" s="325">
        <f t="shared" ca="1" si="28"/>
        <v>-18207.245967442013</v>
      </c>
      <c r="R54" s="299">
        <f t="shared" ca="1" si="29"/>
        <v>-184808.63658374824</v>
      </c>
      <c r="S54" s="353" t="s">
        <v>254</v>
      </c>
      <c r="T54" s="301">
        <f t="shared" ca="1" si="30"/>
        <v>368963.44853527972</v>
      </c>
      <c r="V54" s="373">
        <f t="shared" ca="1" si="31"/>
        <v>-166601.39061630622</v>
      </c>
      <c r="W54" t="str">
        <f t="shared" si="32"/>
        <v>S.037</v>
      </c>
    </row>
    <row r="55" spans="1:23" ht="25.5">
      <c r="A55" s="321" t="s">
        <v>297</v>
      </c>
      <c r="B55" s="294" t="s">
        <v>185</v>
      </c>
      <c r="C55" s="302" t="str">
        <f t="shared" ca="1" si="24"/>
        <v>Eastex Switching Station - Whitney 138 kV Station - Rebuild 2.5 miles of 138 Kv</v>
      </c>
      <c r="D55" s="296">
        <f t="shared" ca="1" si="24"/>
        <v>2013</v>
      </c>
      <c r="E55" s="325">
        <f t="shared" ca="1" si="24"/>
        <v>288314.59098884225</v>
      </c>
      <c r="F55" s="326">
        <f t="shared" ca="1" si="24"/>
        <v>0</v>
      </c>
      <c r="G55" s="326">
        <f t="shared" ca="1" si="25"/>
        <v>288314.59098884225</v>
      </c>
      <c r="H55" s="327"/>
      <c r="I55" s="325">
        <f t="shared" ca="1" si="6"/>
        <v>-50678.150579323003</v>
      </c>
      <c r="J55" s="475">
        <v>349837.72163130424</v>
      </c>
      <c r="K55" s="298">
        <v>385249.45612900244</v>
      </c>
      <c r="L55" s="325">
        <f t="shared" si="26"/>
        <v>-35411.734497698199</v>
      </c>
      <c r="M55" s="325"/>
      <c r="N55" s="326">
        <v>0</v>
      </c>
      <c r="O55" s="326">
        <v>0</v>
      </c>
      <c r="P55" s="326">
        <f t="shared" si="27"/>
        <v>0</v>
      </c>
      <c r="Q55" s="325">
        <f t="shared" ca="1" si="28"/>
        <v>-9408.4431534914493</v>
      </c>
      <c r="R55" s="299">
        <f t="shared" ca="1" si="29"/>
        <v>-95498.328230512649</v>
      </c>
      <c r="S55" s="353" t="s">
        <v>254</v>
      </c>
      <c r="T55" s="301">
        <f t="shared" ca="1" si="30"/>
        <v>192816.2627583296</v>
      </c>
      <c r="V55" s="373">
        <f t="shared" ca="1" si="31"/>
        <v>-86089.885077021201</v>
      </c>
      <c r="W55" t="str">
        <f t="shared" si="32"/>
        <v>S.038</v>
      </c>
    </row>
    <row r="56" spans="1:23" ht="25.5">
      <c r="A56" s="400" t="s">
        <v>307</v>
      </c>
      <c r="B56" s="294" t="s">
        <v>185</v>
      </c>
      <c r="C56" s="302" t="str">
        <f t="shared" ca="1" si="24"/>
        <v>Ashdown West - Craig Junction 138KV Rebuild (tie w/PSO)</v>
      </c>
      <c r="D56" s="296">
        <f t="shared" ca="1" si="24"/>
        <v>2013</v>
      </c>
      <c r="E56" s="325">
        <f t="shared" ca="1" si="24"/>
        <v>469507.82183995802</v>
      </c>
      <c r="F56" s="326">
        <f t="shared" ca="1" si="24"/>
        <v>0</v>
      </c>
      <c r="G56" s="326">
        <f t="shared" ca="1" si="25"/>
        <v>469507.82183995802</v>
      </c>
      <c r="H56" s="327"/>
      <c r="I56" s="325">
        <f t="shared" ca="1" si="6"/>
        <v>-83384.362354463432</v>
      </c>
      <c r="J56" s="475">
        <v>566935.58675149851</v>
      </c>
      <c r="K56" s="298">
        <v>624322.68720974808</v>
      </c>
      <c r="L56" s="325">
        <f t="shared" si="26"/>
        <v>-57387.100458249566</v>
      </c>
      <c r="M56" s="325"/>
      <c r="N56" s="326">
        <v>0</v>
      </c>
      <c r="O56" s="326">
        <v>0</v>
      </c>
      <c r="P56" s="326">
        <f t="shared" si="27"/>
        <v>0</v>
      </c>
      <c r="Q56" s="325">
        <f t="shared" ca="1" si="28"/>
        <v>-15384.389284784404</v>
      </c>
      <c r="R56" s="299">
        <f t="shared" ca="1" si="29"/>
        <v>-156155.85209749741</v>
      </c>
      <c r="S56" s="353" t="s">
        <v>254</v>
      </c>
      <c r="T56" s="301">
        <f t="shared" ca="1" si="30"/>
        <v>313351.96974246064</v>
      </c>
      <c r="V56" s="373">
        <f t="shared" ca="1" si="31"/>
        <v>-140771.462812713</v>
      </c>
      <c r="W56" t="str">
        <f t="shared" si="32"/>
        <v>S.039</v>
      </c>
    </row>
    <row r="57" spans="1:23">
      <c r="A57" s="400" t="s">
        <v>308</v>
      </c>
      <c r="B57" s="294" t="s">
        <v>185</v>
      </c>
      <c r="C57" s="302" t="str">
        <f t="shared" ca="1" si="24"/>
        <v xml:space="preserve">Rock Hill to Carthage 69 kV Rebuild 11.4 Miles </v>
      </c>
      <c r="D57" s="296">
        <f t="shared" ca="1" si="24"/>
        <v>2014</v>
      </c>
      <c r="E57" s="325">
        <f t="shared" ca="1" si="24"/>
        <v>1075714.8431861391</v>
      </c>
      <c r="F57" s="326">
        <f t="shared" ca="1" si="24"/>
        <v>0</v>
      </c>
      <c r="G57" s="326">
        <f t="shared" ca="1" si="25"/>
        <v>1075714.8431861391</v>
      </c>
      <c r="H57" s="327"/>
      <c r="I57" s="325">
        <f t="shared" ca="1" si="6"/>
        <v>-192080.70865839021</v>
      </c>
      <c r="J57" s="475">
        <v>1299754.9641099344</v>
      </c>
      <c r="K57" s="298">
        <v>1431320.4725019478</v>
      </c>
      <c r="L57" s="325">
        <f t="shared" si="26"/>
        <v>-131565.50839201338</v>
      </c>
      <c r="M57" s="325"/>
      <c r="N57" s="326">
        <v>0</v>
      </c>
      <c r="O57" s="326">
        <v>0</v>
      </c>
      <c r="P57" s="326">
        <f t="shared" si="27"/>
        <v>0</v>
      </c>
      <c r="Q57" s="325">
        <f t="shared" ca="1" si="28"/>
        <v>-35370.090600504693</v>
      </c>
      <c r="R57" s="299">
        <f t="shared" ca="1" si="29"/>
        <v>-359016.3076509083</v>
      </c>
      <c r="S57" s="353" t="s">
        <v>254</v>
      </c>
      <c r="T57" s="301">
        <f t="shared" ca="1" si="30"/>
        <v>716698.53553523077</v>
      </c>
      <c r="V57" s="373">
        <f t="shared" ca="1" si="31"/>
        <v>-323646.21705040359</v>
      </c>
      <c r="W57" t="str">
        <f t="shared" si="32"/>
        <v>S.040</v>
      </c>
    </row>
    <row r="58" spans="1:23">
      <c r="A58" s="400" t="s">
        <v>309</v>
      </c>
      <c r="B58" s="294" t="s">
        <v>185</v>
      </c>
      <c r="C58" s="302" t="str">
        <f t="shared" ca="1" si="24"/>
        <v>Broadmoor to Fern Street 69 kV Rebuild 1 mile</v>
      </c>
      <c r="D58" s="296">
        <f t="shared" ca="1" si="24"/>
        <v>2014</v>
      </c>
      <c r="E58" s="325">
        <f t="shared" ca="1" si="24"/>
        <v>551339.71950731217</v>
      </c>
      <c r="F58" s="326">
        <f t="shared" ca="1" si="24"/>
        <v>0</v>
      </c>
      <c r="G58" s="326">
        <f t="shared" ca="1" si="25"/>
        <v>551339.71950731217</v>
      </c>
      <c r="H58" s="327"/>
      <c r="I58" s="325">
        <f t="shared" ca="1" si="6"/>
        <v>-98509.988345379126</v>
      </c>
      <c r="J58" s="475">
        <v>668375.24612271611</v>
      </c>
      <c r="K58" s="298">
        <v>736030.40534958604</v>
      </c>
      <c r="L58" s="325">
        <f t="shared" si="26"/>
        <v>-67655.159226869931</v>
      </c>
      <c r="M58" s="325"/>
      <c r="N58" s="326">
        <v>0</v>
      </c>
      <c r="O58" s="326">
        <v>0</v>
      </c>
      <c r="P58" s="326">
        <f t="shared" si="27"/>
        <v>0</v>
      </c>
      <c r="Q58" s="325">
        <f t="shared" ca="1" si="28"/>
        <v>-18159.570588651048</v>
      </c>
      <c r="R58" s="299">
        <f t="shared" ca="1" si="29"/>
        <v>-184324.71816090011</v>
      </c>
      <c r="S58" s="353" t="s">
        <v>254</v>
      </c>
      <c r="T58" s="301">
        <f t="shared" ca="1" si="30"/>
        <v>367015.00134641206</v>
      </c>
      <c r="V58" s="373">
        <f t="shared" ca="1" si="31"/>
        <v>-166165.14757224906</v>
      </c>
      <c r="W58" t="str">
        <f t="shared" si="32"/>
        <v>S.041</v>
      </c>
    </row>
    <row r="59" spans="1:23" ht="25.5" customHeight="1">
      <c r="A59" s="400" t="s">
        <v>310</v>
      </c>
      <c r="B59" s="294" t="s">
        <v>185</v>
      </c>
      <c r="C59" s="302" t="str">
        <f t="shared" ca="1" si="24"/>
        <v>Northwest Henderson to Poynter 69 kV Rebuild 3.2 miles</v>
      </c>
      <c r="D59" s="296">
        <f t="shared" ca="1" si="24"/>
        <v>2014</v>
      </c>
      <c r="E59" s="325">
        <f t="shared" ca="1" si="24"/>
        <v>593403.20733019966</v>
      </c>
      <c r="F59" s="326">
        <f t="shared" ca="1" si="24"/>
        <v>0</v>
      </c>
      <c r="G59" s="326">
        <f t="shared" ca="1" si="25"/>
        <v>593403.20733019966</v>
      </c>
      <c r="H59" s="327"/>
      <c r="I59" s="325">
        <f t="shared" ca="1" si="6"/>
        <v>-106940.33147924079</v>
      </c>
      <c r="J59" s="475">
        <v>714348.21733343741</v>
      </c>
      <c r="K59" s="298">
        <v>786656.91318578343</v>
      </c>
      <c r="L59" s="325">
        <f t="shared" si="26"/>
        <v>-72308.69585234602</v>
      </c>
      <c r="M59" s="325"/>
      <c r="N59" s="326">
        <v>0</v>
      </c>
      <c r="O59" s="326">
        <v>0</v>
      </c>
      <c r="P59" s="326">
        <f t="shared" si="27"/>
        <v>0</v>
      </c>
      <c r="Q59" s="325">
        <f t="shared" ca="1" si="28"/>
        <v>-19589.459115424139</v>
      </c>
      <c r="R59" s="299">
        <f t="shared" ca="1" si="29"/>
        <v>-198838.48644701095</v>
      </c>
      <c r="S59" s="353" t="s">
        <v>254</v>
      </c>
      <c r="T59" s="301">
        <f t="shared" ca="1" si="30"/>
        <v>394564.72088318871</v>
      </c>
      <c r="V59" s="373">
        <f t="shared" ca="1" si="31"/>
        <v>-179249.02733158681</v>
      </c>
      <c r="W59" t="str">
        <f t="shared" si="32"/>
        <v>S.042</v>
      </c>
    </row>
    <row r="60" spans="1:23" ht="28.5" customHeight="1">
      <c r="A60" s="400" t="s">
        <v>311</v>
      </c>
      <c r="B60" s="294" t="s">
        <v>185</v>
      </c>
      <c r="C60" s="302" t="str">
        <f t="shared" ca="1" si="24"/>
        <v>Diana to Perdue 138 kV Rebuild 21.8 miles; Station Upgrades at Diana and Perdue</v>
      </c>
      <c r="D60" s="296">
        <f t="shared" ca="1" si="24"/>
        <v>2014</v>
      </c>
      <c r="E60" s="325">
        <f t="shared" ca="1" si="24"/>
        <v>1682642.2217511837</v>
      </c>
      <c r="F60" s="326">
        <f t="shared" ca="1" si="24"/>
        <v>0</v>
      </c>
      <c r="G60" s="326">
        <f t="shared" ca="1" si="25"/>
        <v>1682642.2217511837</v>
      </c>
      <c r="H60" s="327"/>
      <c r="I60" s="325">
        <f t="shared" ca="1" si="6"/>
        <v>-300037.70069095818</v>
      </c>
      <c r="J60" s="475">
        <v>2022020.2137096231</v>
      </c>
      <c r="K60" s="298">
        <v>2226695.8062185608</v>
      </c>
      <c r="L60" s="325">
        <f t="shared" si="26"/>
        <v>-204675.5925089377</v>
      </c>
      <c r="M60" s="325"/>
      <c r="N60" s="326">
        <v>0</v>
      </c>
      <c r="O60" s="326">
        <v>0</v>
      </c>
      <c r="P60" s="326">
        <f t="shared" si="27"/>
        <v>0</v>
      </c>
      <c r="Q60" s="325">
        <f t="shared" ca="1" si="28"/>
        <v>-55158.237505304234</v>
      </c>
      <c r="R60" s="299">
        <f t="shared" ca="1" si="29"/>
        <v>-559871.53070520016</v>
      </c>
      <c r="S60" s="353" t="s">
        <v>254</v>
      </c>
      <c r="T60" s="301">
        <f t="shared" ca="1" si="30"/>
        <v>1122770.6910459837</v>
      </c>
      <c r="V60" s="373">
        <f t="shared" ca="1" si="31"/>
        <v>-504713.29319989588</v>
      </c>
      <c r="W60" t="str">
        <f t="shared" si="32"/>
        <v>S.043</v>
      </c>
    </row>
    <row r="61" spans="1:23" ht="17.25" customHeight="1">
      <c r="A61" s="400" t="s">
        <v>333</v>
      </c>
      <c r="B61" s="294" t="s">
        <v>185</v>
      </c>
      <c r="C61" s="302" t="str">
        <f t="shared" ca="1" si="24"/>
        <v>Pittsburg-Winnsboro-North Mineola</v>
      </c>
      <c r="D61" s="296">
        <f t="shared" ca="1" si="24"/>
        <v>2007</v>
      </c>
      <c r="E61" s="325">
        <f t="shared" ca="1" si="24"/>
        <v>2793543.137478089</v>
      </c>
      <c r="F61" s="326">
        <f t="shared" ca="1" si="24"/>
        <v>0</v>
      </c>
      <c r="G61" s="326">
        <f t="shared" ref="G61:G71" ca="1" si="33">+E61+F61</f>
        <v>2793543.137478089</v>
      </c>
      <c r="H61" s="327"/>
      <c r="I61" s="325">
        <f t="shared" ca="1" si="6"/>
        <v>46692.24846346816</v>
      </c>
      <c r="J61" s="475">
        <v>3627721.8872575639</v>
      </c>
      <c r="K61" s="298">
        <v>3994931.9288277584</v>
      </c>
      <c r="L61" s="325">
        <f t="shared" ref="L61:L71" si="34">+J61-K61</f>
        <v>-367210.04157019453</v>
      </c>
      <c r="M61" s="325"/>
      <c r="N61" s="326">
        <v>0</v>
      </c>
      <c r="O61" s="326">
        <v>0</v>
      </c>
      <c r="P61" s="326">
        <f t="shared" ref="P61:P71" si="35">+N61-O61</f>
        <v>0</v>
      </c>
      <c r="Q61" s="325">
        <f t="shared" ref="Q61:Q71" ca="1" si="36">+V61/$V$93 * $Q$93</f>
        <v>-35028.19679024144</v>
      </c>
      <c r="R61" s="299">
        <f t="shared" ref="R61:R71" ca="1" si="37">I61+L61+P61+Q61</f>
        <v>-355545.98989696783</v>
      </c>
      <c r="S61" s="353" t="s">
        <v>254</v>
      </c>
      <c r="T61" s="301">
        <f t="shared" ref="T61:T71" ca="1" si="38">+G61+R61</f>
        <v>2437997.147581121</v>
      </c>
      <c r="V61" s="373">
        <f t="shared" ref="V61:V71" ca="1" si="39">+I61+L61+P61</f>
        <v>-320517.79310672637</v>
      </c>
      <c r="W61" t="str">
        <f t="shared" ref="W61:W71" si="40">A61</f>
        <v>S.044</v>
      </c>
    </row>
    <row r="62" spans="1:23" ht="17.25" customHeight="1">
      <c r="A62" s="400" t="s">
        <v>334</v>
      </c>
      <c r="B62" s="294" t="s">
        <v>185</v>
      </c>
      <c r="C62" s="302" t="str">
        <f t="shared" ref="C62:F78" ca="1" si="41">INDIRECT("'"&amp; $A62 &amp; "'!" &amp;C$100)</f>
        <v>CHAMBER SPRINGS - TONTITOWN 161KV CKT 1</v>
      </c>
      <c r="D62" s="296">
        <f t="shared" ca="1" si="41"/>
        <v>2007</v>
      </c>
      <c r="E62" s="325">
        <f t="shared" ca="1" si="41"/>
        <v>250823.33283113065</v>
      </c>
      <c r="F62" s="326">
        <f t="shared" ca="1" si="41"/>
        <v>0</v>
      </c>
      <c r="G62" s="326">
        <f t="shared" ca="1" si="33"/>
        <v>250823.33283113065</v>
      </c>
      <c r="H62" s="327"/>
      <c r="I62" s="325">
        <f t="shared" ca="1" si="6"/>
        <v>9733.7004926799564</v>
      </c>
      <c r="J62" s="475">
        <v>328304.05177126743</v>
      </c>
      <c r="K62" s="298">
        <v>361536.07678455394</v>
      </c>
      <c r="L62" s="325">
        <f t="shared" si="34"/>
        <v>-33232.025013286504</v>
      </c>
      <c r="M62" s="325"/>
      <c r="N62" s="326">
        <v>0</v>
      </c>
      <c r="O62" s="326">
        <v>0</v>
      </c>
      <c r="P62" s="326">
        <f t="shared" si="35"/>
        <v>0</v>
      </c>
      <c r="Q62" s="325">
        <f t="shared" ca="1" si="36"/>
        <v>-2568.0444370047312</v>
      </c>
      <c r="R62" s="299">
        <f t="shared" ca="1" si="37"/>
        <v>-26066.368957611277</v>
      </c>
      <c r="S62" s="353" t="s">
        <v>254</v>
      </c>
      <c r="T62" s="301">
        <f t="shared" ca="1" si="38"/>
        <v>224756.96387351939</v>
      </c>
      <c r="V62" s="373">
        <f t="shared" ca="1" si="39"/>
        <v>-23498.324520606548</v>
      </c>
      <c r="W62" t="str">
        <f t="shared" si="40"/>
        <v>S.045</v>
      </c>
    </row>
    <row r="63" spans="1:23" ht="17.25" customHeight="1">
      <c r="A63" s="400" t="s">
        <v>335</v>
      </c>
      <c r="B63" s="294" t="s">
        <v>185</v>
      </c>
      <c r="C63" s="302" t="str">
        <f t="shared" ca="1" si="41"/>
        <v>CHAMBER SPRINGS - TONTITOWN 345KV CKT 1</v>
      </c>
      <c r="D63" s="296">
        <f t="shared" ca="1" si="41"/>
        <v>2008</v>
      </c>
      <c r="E63" s="325">
        <f t="shared" ca="1" si="41"/>
        <v>1586061.814731969</v>
      </c>
      <c r="F63" s="326">
        <f t="shared" ca="1" si="41"/>
        <v>0</v>
      </c>
      <c r="G63" s="326">
        <f t="shared" ca="1" si="33"/>
        <v>1586061.814731969</v>
      </c>
      <c r="H63" s="327"/>
      <c r="I63" s="325">
        <f t="shared" ca="1" si="6"/>
        <v>998.39893794781528</v>
      </c>
      <c r="J63" s="475">
        <v>2047785.7590581211</v>
      </c>
      <c r="K63" s="298">
        <v>2255069.4255243638</v>
      </c>
      <c r="L63" s="325">
        <f t="shared" si="34"/>
        <v>-207283.66646624263</v>
      </c>
      <c r="M63" s="325"/>
      <c r="N63" s="326">
        <v>0</v>
      </c>
      <c r="O63" s="326">
        <v>0</v>
      </c>
      <c r="P63" s="326">
        <f t="shared" si="35"/>
        <v>0</v>
      </c>
      <c r="Q63" s="325">
        <f t="shared" ca="1" si="36"/>
        <v>-22544.149190190692</v>
      </c>
      <c r="R63" s="299">
        <f t="shared" ca="1" si="37"/>
        <v>-228829.4167184855</v>
      </c>
      <c r="S63" s="353" t="s">
        <v>254</v>
      </c>
      <c r="T63" s="301">
        <f t="shared" ca="1" si="38"/>
        <v>1357232.3980134835</v>
      </c>
      <c r="V63" s="373">
        <f t="shared" ca="1" si="39"/>
        <v>-206285.26752829482</v>
      </c>
      <c r="W63" t="str">
        <f t="shared" si="40"/>
        <v>S.046</v>
      </c>
    </row>
    <row r="64" spans="1:23" ht="17.25" customHeight="1">
      <c r="A64" s="400" t="s">
        <v>336</v>
      </c>
      <c r="B64" s="294" t="s">
        <v>185</v>
      </c>
      <c r="C64" s="302" t="str">
        <f t="shared" ca="1" si="41"/>
        <v>FULTON - HOPE 115KV CKT 1</v>
      </c>
      <c r="D64" s="296">
        <f t="shared" ca="1" si="41"/>
        <v>2012</v>
      </c>
      <c r="E64" s="325">
        <f t="shared" ca="1" si="41"/>
        <v>83774.601936797058</v>
      </c>
      <c r="F64" s="326">
        <f t="shared" ca="1" si="41"/>
        <v>0</v>
      </c>
      <c r="G64" s="326">
        <f t="shared" ca="1" si="33"/>
        <v>83774.601936797058</v>
      </c>
      <c r="H64" s="327"/>
      <c r="I64" s="325">
        <f t="shared" ca="1" si="6"/>
        <v>-9069.2915726139618</v>
      </c>
      <c r="J64" s="475">
        <v>103911.32597474077</v>
      </c>
      <c r="K64" s="298">
        <v>114429.57503479875</v>
      </c>
      <c r="L64" s="325">
        <f t="shared" si="34"/>
        <v>-10518.249060057977</v>
      </c>
      <c r="M64" s="325"/>
      <c r="N64" s="326">
        <v>0</v>
      </c>
      <c r="O64" s="326">
        <v>0</v>
      </c>
      <c r="P64" s="326">
        <f t="shared" si="35"/>
        <v>0</v>
      </c>
      <c r="Q64" s="325">
        <f t="shared" ca="1" si="36"/>
        <v>-2140.649420014006</v>
      </c>
      <c r="R64" s="299">
        <f t="shared" ca="1" si="37"/>
        <v>-21728.190052685946</v>
      </c>
      <c r="S64" s="353" t="s">
        <v>254</v>
      </c>
      <c r="T64" s="301">
        <f t="shared" ca="1" si="38"/>
        <v>62046.411884111112</v>
      </c>
      <c r="V64" s="373">
        <f t="shared" ca="1" si="39"/>
        <v>-19587.540632671939</v>
      </c>
      <c r="W64" t="str">
        <f t="shared" si="40"/>
        <v>S.047</v>
      </c>
    </row>
    <row r="65" spans="1:23" ht="17.25" customHeight="1">
      <c r="A65" s="400" t="s">
        <v>337</v>
      </c>
      <c r="B65" s="294" t="s">
        <v>185</v>
      </c>
      <c r="C65" s="302" t="str">
        <f t="shared" ca="1" si="41"/>
        <v>MINEOLA - NORTH MINEOLA 69KV CKT 1</v>
      </c>
      <c r="D65" s="296">
        <f t="shared" ca="1" si="41"/>
        <v>2010</v>
      </c>
      <c r="E65" s="325">
        <f t="shared" ca="1" si="41"/>
        <v>16295.552209349336</v>
      </c>
      <c r="F65" s="326">
        <f t="shared" ca="1" si="41"/>
        <v>0</v>
      </c>
      <c r="G65" s="326">
        <f t="shared" ca="1" si="33"/>
        <v>16295.552209349336</v>
      </c>
      <c r="H65" s="327"/>
      <c r="I65" s="325">
        <f t="shared" ca="1" si="6"/>
        <v>-897.08265368328648</v>
      </c>
      <c r="J65" s="475">
        <v>20616.553684806648</v>
      </c>
      <c r="K65" s="298">
        <v>22703.429628142843</v>
      </c>
      <c r="L65" s="325">
        <f t="shared" si="34"/>
        <v>-2086.8759433361956</v>
      </c>
      <c r="M65" s="325"/>
      <c r="N65" s="326">
        <v>0</v>
      </c>
      <c r="O65" s="326">
        <v>0</v>
      </c>
      <c r="P65" s="326">
        <f t="shared" si="35"/>
        <v>0</v>
      </c>
      <c r="Q65" s="325">
        <f t="shared" ca="1" si="36"/>
        <v>-326.10573015996994</v>
      </c>
      <c r="R65" s="299">
        <f t="shared" ca="1" si="37"/>
        <v>-3310.064327179452</v>
      </c>
      <c r="S65" s="353" t="s">
        <v>254</v>
      </c>
      <c r="T65" s="301">
        <f t="shared" ca="1" si="38"/>
        <v>12985.487882169884</v>
      </c>
      <c r="V65" s="373">
        <f t="shared" ca="1" si="39"/>
        <v>-2983.9585970194821</v>
      </c>
      <c r="W65" t="str">
        <f t="shared" si="40"/>
        <v>S.048</v>
      </c>
    </row>
    <row r="66" spans="1:23" ht="17.25" customHeight="1">
      <c r="A66" s="400" t="s">
        <v>338</v>
      </c>
      <c r="B66" s="294" t="s">
        <v>185</v>
      </c>
      <c r="C66" s="302" t="str">
        <f t="shared" ca="1" si="41"/>
        <v xml:space="preserve">SUGAR HILL 138/69KV TRANSFORMER CKT 1 </v>
      </c>
      <c r="D66" s="296">
        <f t="shared" ca="1" si="41"/>
        <v>2010</v>
      </c>
      <c r="E66" s="325">
        <f t="shared" ca="1" si="41"/>
        <v>2440.2305931372539</v>
      </c>
      <c r="F66" s="326">
        <f t="shared" ca="1" si="41"/>
        <v>0</v>
      </c>
      <c r="G66" s="326">
        <f t="shared" ca="1" si="33"/>
        <v>2440.2305931372539</v>
      </c>
      <c r="H66" s="327"/>
      <c r="I66" s="325">
        <f t="shared" ca="1" si="6"/>
        <v>-243.32923368834236</v>
      </c>
      <c r="J66" s="475">
        <v>3048.6682576507378</v>
      </c>
      <c r="K66" s="298">
        <v>3357.2645702726968</v>
      </c>
      <c r="L66" s="325">
        <f t="shared" si="34"/>
        <v>-308.59631262195899</v>
      </c>
      <c r="M66" s="325"/>
      <c r="N66" s="326">
        <v>0</v>
      </c>
      <c r="O66" s="326">
        <v>0</v>
      </c>
      <c r="P66" s="326">
        <f t="shared" si="35"/>
        <v>0</v>
      </c>
      <c r="Q66" s="325">
        <f t="shared" ca="1" si="36"/>
        <v>-60.317888945657501</v>
      </c>
      <c r="R66" s="299">
        <f t="shared" ca="1" si="37"/>
        <v>-612.24343525595884</v>
      </c>
      <c r="S66" s="353" t="s">
        <v>254</v>
      </c>
      <c r="T66" s="301">
        <f t="shared" ca="1" si="38"/>
        <v>1827.9871578812949</v>
      </c>
      <c r="V66" s="373">
        <f t="shared" ca="1" si="39"/>
        <v>-551.92554631030134</v>
      </c>
      <c r="W66" t="str">
        <f t="shared" si="40"/>
        <v>S.049</v>
      </c>
    </row>
    <row r="67" spans="1:23" ht="17.25" customHeight="1">
      <c r="A67" s="400" t="s">
        <v>339</v>
      </c>
      <c r="B67" s="294" t="s">
        <v>185</v>
      </c>
      <c r="C67" s="302" t="str">
        <f t="shared" ca="1" si="41"/>
        <v>Dekalb-New Boston 69 kV</v>
      </c>
      <c r="D67" s="296">
        <f t="shared" ca="1" si="41"/>
        <v>2015</v>
      </c>
      <c r="E67" s="325">
        <f t="shared" ca="1" si="41"/>
        <v>1858641.3891753859</v>
      </c>
      <c r="F67" s="326">
        <f t="shared" ca="1" si="41"/>
        <v>0</v>
      </c>
      <c r="G67" s="326">
        <f t="shared" ca="1" si="33"/>
        <v>1858641.3891753859</v>
      </c>
      <c r="H67" s="327"/>
      <c r="I67" s="325">
        <f t="shared" ca="1" si="6"/>
        <v>-302664.11915299995</v>
      </c>
      <c r="J67" s="475">
        <v>2249254.3853310528</v>
      </c>
      <c r="K67" s="298">
        <v>2476931.3743638997</v>
      </c>
      <c r="L67" s="325">
        <f t="shared" si="34"/>
        <v>-227676.98903284688</v>
      </c>
      <c r="M67" s="325"/>
      <c r="N67" s="326">
        <v>0</v>
      </c>
      <c r="O67" s="326">
        <v>0</v>
      </c>
      <c r="P67" s="326">
        <f t="shared" si="35"/>
        <v>0</v>
      </c>
      <c r="Q67" s="325">
        <f t="shared" ca="1" si="36"/>
        <v>-57959.006030291777</v>
      </c>
      <c r="R67" s="299">
        <f t="shared" ca="1" si="37"/>
        <v>-588300.11421613861</v>
      </c>
      <c r="S67" s="353" t="s">
        <v>254</v>
      </c>
      <c r="T67" s="301">
        <f t="shared" ca="1" si="38"/>
        <v>1270341.2749592473</v>
      </c>
      <c r="V67" s="373">
        <f t="shared" ca="1" si="39"/>
        <v>-530341.10818584682</v>
      </c>
      <c r="W67" t="str">
        <f t="shared" si="40"/>
        <v>S.050</v>
      </c>
    </row>
    <row r="68" spans="1:23" ht="17.25" customHeight="1">
      <c r="A68" s="400" t="s">
        <v>340</v>
      </c>
      <c r="B68" s="294" t="s">
        <v>185</v>
      </c>
      <c r="C68" s="302" t="str">
        <f t="shared" ca="1" si="41"/>
        <v>Hardy Street-Waterworks 69 kV</v>
      </c>
      <c r="D68" s="296">
        <f t="shared" ca="1" si="41"/>
        <v>2015</v>
      </c>
      <c r="E68" s="325">
        <f t="shared" ca="1" si="41"/>
        <v>639836.49401838449</v>
      </c>
      <c r="F68" s="326">
        <f t="shared" ca="1" si="41"/>
        <v>0</v>
      </c>
      <c r="G68" s="326">
        <f t="shared" ca="1" si="33"/>
        <v>639836.49401838449</v>
      </c>
      <c r="H68" s="327"/>
      <c r="I68" s="325">
        <f t="shared" ca="1" si="6"/>
        <v>-101225.62494469585</v>
      </c>
      <c r="J68" s="475">
        <v>768884.08231573657</v>
      </c>
      <c r="K68" s="298">
        <v>846713.07930184889</v>
      </c>
      <c r="L68" s="325">
        <f t="shared" si="34"/>
        <v>-77828.996986112325</v>
      </c>
      <c r="M68" s="325"/>
      <c r="N68" s="326">
        <v>0</v>
      </c>
      <c r="O68" s="326">
        <v>0</v>
      </c>
      <c r="P68" s="326">
        <f t="shared" si="35"/>
        <v>0</v>
      </c>
      <c r="Q68" s="325">
        <f t="shared" ca="1" si="36"/>
        <v>-19568.213272659668</v>
      </c>
      <c r="R68" s="299">
        <f t="shared" ca="1" si="37"/>
        <v>-198622.83520346784</v>
      </c>
      <c r="S68" s="353" t="s">
        <v>254</v>
      </c>
      <c r="T68" s="301">
        <f t="shared" ca="1" si="38"/>
        <v>441213.65881491662</v>
      </c>
      <c r="V68" s="373">
        <f t="shared" ca="1" si="39"/>
        <v>-179054.62193080818</v>
      </c>
      <c r="W68" t="str">
        <f t="shared" si="40"/>
        <v>S.051</v>
      </c>
    </row>
    <row r="69" spans="1:23" ht="17.25" customHeight="1">
      <c r="A69" s="400" t="s">
        <v>341</v>
      </c>
      <c r="B69" s="294" t="s">
        <v>185</v>
      </c>
      <c r="C69" s="302" t="str">
        <f t="shared" ca="1" si="41"/>
        <v>Red Oak (State Line)-North Huntington 69 kV</v>
      </c>
      <c r="D69" s="296">
        <f t="shared" ca="1" si="41"/>
        <v>2015</v>
      </c>
      <c r="E69" s="325">
        <f t="shared" ca="1" si="41"/>
        <v>1375144.4653373505</v>
      </c>
      <c r="F69" s="326">
        <f t="shared" ca="1" si="41"/>
        <v>0</v>
      </c>
      <c r="G69" s="326">
        <f t="shared" ca="1" si="33"/>
        <v>1375144.4653373505</v>
      </c>
      <c r="H69" s="327"/>
      <c r="I69" s="325">
        <f t="shared" ca="1" si="6"/>
        <v>-246104.04277892597</v>
      </c>
      <c r="J69" s="475">
        <v>1681896.747948155</v>
      </c>
      <c r="K69" s="298">
        <v>1852143.9151580178</v>
      </c>
      <c r="L69" s="325">
        <f t="shared" si="34"/>
        <v>-170247.16720986273</v>
      </c>
      <c r="M69" s="325"/>
      <c r="N69" s="326">
        <v>0</v>
      </c>
      <c r="O69" s="326">
        <v>0</v>
      </c>
      <c r="P69" s="326">
        <f t="shared" si="35"/>
        <v>0</v>
      </c>
      <c r="Q69" s="325">
        <f t="shared" ca="1" si="36"/>
        <v>-45501.474273804881</v>
      </c>
      <c r="R69" s="299">
        <f t="shared" ca="1" si="37"/>
        <v>-461852.68426259357</v>
      </c>
      <c r="S69" s="353" t="s">
        <v>254</v>
      </c>
      <c r="T69" s="301">
        <f t="shared" ca="1" si="38"/>
        <v>913291.78107475699</v>
      </c>
      <c r="V69" s="373">
        <f t="shared" ca="1" si="39"/>
        <v>-416351.2099887887</v>
      </c>
      <c r="W69" t="str">
        <f t="shared" si="40"/>
        <v>S.052</v>
      </c>
    </row>
    <row r="70" spans="1:23" ht="17.25" customHeight="1">
      <c r="A70" s="400" t="s">
        <v>342</v>
      </c>
      <c r="B70" s="294" t="s">
        <v>185</v>
      </c>
      <c r="C70" s="302" t="str">
        <f t="shared" ca="1" si="41"/>
        <v>Mt. Pleasant - West Mt. Pleasant 69 kV Ckt 1)</v>
      </c>
      <c r="D70" s="296">
        <f t="shared" ca="1" si="41"/>
        <v>2015</v>
      </c>
      <c r="E70" s="325">
        <f t="shared" ca="1" si="41"/>
        <v>662546.66149504599</v>
      </c>
      <c r="F70" s="326">
        <f t="shared" ca="1" si="41"/>
        <v>0</v>
      </c>
      <c r="G70" s="326">
        <f t="shared" ca="1" si="33"/>
        <v>662546.66149504599</v>
      </c>
      <c r="H70" s="327"/>
      <c r="I70" s="325">
        <f t="shared" ca="1" si="6"/>
        <v>-118908.51877874974</v>
      </c>
      <c r="J70" s="475">
        <v>810403.58792643179</v>
      </c>
      <c r="K70" s="298">
        <v>892435.32697908184</v>
      </c>
      <c r="L70" s="325">
        <f t="shared" si="34"/>
        <v>-82031.739052650053</v>
      </c>
      <c r="M70" s="325"/>
      <c r="N70" s="326">
        <v>0</v>
      </c>
      <c r="O70" s="326">
        <v>0</v>
      </c>
      <c r="P70" s="326">
        <f t="shared" si="35"/>
        <v>0</v>
      </c>
      <c r="Q70" s="325">
        <f t="shared" ca="1" si="36"/>
        <v>-21960.012972061159</v>
      </c>
      <c r="R70" s="299">
        <f t="shared" ca="1" si="37"/>
        <v>-222900.27080346097</v>
      </c>
      <c r="S70" s="353" t="s">
        <v>254</v>
      </c>
      <c r="T70" s="301">
        <f t="shared" ca="1" si="38"/>
        <v>439646.39069158502</v>
      </c>
      <c r="V70" s="373">
        <f t="shared" ca="1" si="39"/>
        <v>-200940.25783139979</v>
      </c>
      <c r="W70" t="str">
        <f t="shared" si="40"/>
        <v>S.053</v>
      </c>
    </row>
    <row r="71" spans="1:23" ht="17.25" customHeight="1">
      <c r="A71" s="400" t="s">
        <v>343</v>
      </c>
      <c r="B71" s="294" t="s">
        <v>185</v>
      </c>
      <c r="C71" s="302" t="str">
        <f t="shared" ca="1" si="41"/>
        <v>Benteler - Port Robson 138 kV Ckt 1 and 2</v>
      </c>
      <c r="D71" s="296">
        <f t="shared" ca="1" si="41"/>
        <v>2015</v>
      </c>
      <c r="E71" s="325">
        <f t="shared" ca="1" si="41"/>
        <v>1599366.8553044961</v>
      </c>
      <c r="F71" s="326">
        <f t="shared" ca="1" si="41"/>
        <v>0</v>
      </c>
      <c r="G71" s="326">
        <f t="shared" ca="1" si="33"/>
        <v>1599366.8553044961</v>
      </c>
      <c r="H71" s="327"/>
      <c r="I71" s="325">
        <f t="shared" ca="1" si="6"/>
        <v>-286989.87073082104</v>
      </c>
      <c r="J71" s="475">
        <v>1951557.8696874741</v>
      </c>
      <c r="K71" s="298">
        <v>2149101.0300305421</v>
      </c>
      <c r="L71" s="325">
        <f t="shared" si="34"/>
        <v>-197543.16034306795</v>
      </c>
      <c r="M71" s="325"/>
      <c r="N71" s="326">
        <v>0</v>
      </c>
      <c r="O71" s="326">
        <v>0</v>
      </c>
      <c r="P71" s="326">
        <f t="shared" si="35"/>
        <v>0</v>
      </c>
      <c r="Q71" s="325">
        <f t="shared" ca="1" si="36"/>
        <v>-52952.811759117823</v>
      </c>
      <c r="R71" s="299">
        <f t="shared" ca="1" si="37"/>
        <v>-537485.84283300687</v>
      </c>
      <c r="S71" s="353" t="s">
        <v>254</v>
      </c>
      <c r="T71" s="301">
        <f t="shared" ca="1" si="38"/>
        <v>1061881.0124714891</v>
      </c>
      <c r="V71" s="373">
        <f t="shared" ca="1" si="39"/>
        <v>-484533.031073889</v>
      </c>
      <c r="W71" t="str">
        <f t="shared" si="40"/>
        <v>S.054</v>
      </c>
    </row>
    <row r="72" spans="1:23" ht="17.25" customHeight="1">
      <c r="A72" s="400" t="s">
        <v>353</v>
      </c>
      <c r="B72" s="294" t="s">
        <v>185</v>
      </c>
      <c r="C72" s="302" t="str">
        <f t="shared" ca="1" si="41"/>
        <v>Ellerbe Rd-S Shreveport 69 kv Build</v>
      </c>
      <c r="D72" s="296">
        <f t="shared" ca="1" si="41"/>
        <v>2016</v>
      </c>
      <c r="E72" s="325">
        <f t="shared" ca="1" si="41"/>
        <v>1096539.9309391833</v>
      </c>
      <c r="F72" s="326">
        <f t="shared" ca="1" si="41"/>
        <v>0</v>
      </c>
      <c r="G72" s="326">
        <f t="shared" ref="G72:G77" ca="1" si="42">+E72+F72</f>
        <v>1096539.9309391833</v>
      </c>
      <c r="H72" s="327"/>
      <c r="I72" s="325">
        <f t="shared" ca="1" si="6"/>
        <v>-201273.90678748139</v>
      </c>
      <c r="J72" s="475">
        <v>1126521.6566446335</v>
      </c>
      <c r="K72" s="298">
        <v>1240551.9150884307</v>
      </c>
      <c r="L72" s="325">
        <f t="shared" ref="L72:L77" si="43">+J72-K72</f>
        <v>-114030.25844379724</v>
      </c>
      <c r="M72" s="325"/>
      <c r="N72" s="326">
        <v>0</v>
      </c>
      <c r="O72" s="326">
        <v>0</v>
      </c>
      <c r="P72" s="326">
        <f t="shared" ref="P72:P77" si="44">+N72-O72</f>
        <v>0</v>
      </c>
      <c r="Q72" s="325">
        <f t="shared" ref="Q72:Q77" ca="1" si="45">+V72/$V$93 * $Q$93</f>
        <v>-34458.41880243575</v>
      </c>
      <c r="R72" s="299">
        <f t="shared" ref="R72:R77" ca="1" si="46">I72+L72+P72+Q72</f>
        <v>-349762.58403371437</v>
      </c>
      <c r="S72" s="353" t="s">
        <v>254</v>
      </c>
      <c r="T72" s="301">
        <f t="shared" ref="T72:T77" ca="1" si="47">+G72+R72</f>
        <v>746777.34690546896</v>
      </c>
      <c r="V72" s="373">
        <f ca="1">+I72+L72+P72</f>
        <v>-315304.16523127863</v>
      </c>
      <c r="W72" t="str">
        <f t="shared" ref="W72:W88" si="48">A72</f>
        <v>S.055</v>
      </c>
    </row>
    <row r="73" spans="1:23" ht="17.25" customHeight="1">
      <c r="A73" s="400" t="s">
        <v>354</v>
      </c>
      <c r="B73" s="294" t="s">
        <v>185</v>
      </c>
      <c r="C73" s="302" t="str">
        <f t="shared" ca="1" si="41"/>
        <v>Logansport 138 kv</v>
      </c>
      <c r="D73" s="296">
        <f t="shared" ca="1" si="41"/>
        <v>2016</v>
      </c>
      <c r="E73" s="325">
        <f t="shared" ca="1" si="41"/>
        <v>182492.15165602544</v>
      </c>
      <c r="F73" s="326">
        <f t="shared" ca="1" si="41"/>
        <v>0</v>
      </c>
      <c r="G73" s="326">
        <f t="shared" ca="1" si="42"/>
        <v>182492.15165602544</v>
      </c>
      <c r="H73" s="327"/>
      <c r="I73" s="325">
        <f t="shared" ca="1" si="6"/>
        <v>-32290.713727359776</v>
      </c>
      <c r="J73" s="475">
        <v>208075.09124340021</v>
      </c>
      <c r="K73" s="298">
        <v>229137.14210611736</v>
      </c>
      <c r="L73" s="325">
        <f t="shared" si="43"/>
        <v>-21062.050862717151</v>
      </c>
      <c r="M73" s="325"/>
      <c r="N73" s="326">
        <v>0</v>
      </c>
      <c r="O73" s="326">
        <v>0</v>
      </c>
      <c r="P73" s="326">
        <f t="shared" si="44"/>
        <v>0</v>
      </c>
      <c r="Q73" s="325">
        <f t="shared" ca="1" si="45"/>
        <v>-5830.7250878341956</v>
      </c>
      <c r="R73" s="299">
        <f t="shared" ca="1" si="46"/>
        <v>-59183.489677911122</v>
      </c>
      <c r="S73" s="353" t="s">
        <v>254</v>
      </c>
      <c r="T73" s="301">
        <f t="shared" ca="1" si="47"/>
        <v>123308.66197811431</v>
      </c>
      <c r="V73" s="373">
        <f ca="1">+I73+L73+P73</f>
        <v>-53352.764590076928</v>
      </c>
      <c r="W73" t="str">
        <f t="shared" si="48"/>
        <v>S.056</v>
      </c>
    </row>
    <row r="74" spans="1:23" ht="17.25" customHeight="1">
      <c r="A74" s="400" t="s">
        <v>355</v>
      </c>
      <c r="B74" s="294" t="s">
        <v>185</v>
      </c>
      <c r="C74" s="302" t="str">
        <f t="shared" ca="1" si="41"/>
        <v>Winnsboro 138 kw</v>
      </c>
      <c r="D74" s="296">
        <f t="shared" ca="1" si="41"/>
        <v>2016</v>
      </c>
      <c r="E74" s="325">
        <f t="shared" ca="1" si="41"/>
        <v>143982.10231573079</v>
      </c>
      <c r="F74" s="326">
        <f t="shared" ca="1" si="41"/>
        <v>0</v>
      </c>
      <c r="G74" s="326">
        <f t="shared" ca="1" si="42"/>
        <v>143982.10231573079</v>
      </c>
      <c r="H74" s="327"/>
      <c r="I74" s="325">
        <f t="shared" ca="1" si="6"/>
        <v>-26488.356917421916</v>
      </c>
      <c r="J74" s="475">
        <v>149019.92831592305</v>
      </c>
      <c r="K74" s="298">
        <v>164104.21971761185</v>
      </c>
      <c r="L74" s="325">
        <f t="shared" si="43"/>
        <v>-15084.291401688795</v>
      </c>
      <c r="M74" s="325"/>
      <c r="N74" s="326">
        <v>0</v>
      </c>
      <c r="O74" s="326">
        <v>0</v>
      </c>
      <c r="P74" s="326">
        <f t="shared" si="44"/>
        <v>0</v>
      </c>
      <c r="Q74" s="325">
        <f t="shared" ca="1" si="45"/>
        <v>-4543.3200207029313</v>
      </c>
      <c r="R74" s="299">
        <f t="shared" ca="1" si="46"/>
        <v>-46115.96833981364</v>
      </c>
      <c r="S74" s="353" t="s">
        <v>254</v>
      </c>
      <c r="T74" s="301">
        <f t="shared" ca="1" si="47"/>
        <v>97866.133975917153</v>
      </c>
      <c r="V74" s="373">
        <f ca="1">+I74+L74+P74</f>
        <v>-41572.648319110711</v>
      </c>
      <c r="W74" t="str">
        <f t="shared" si="48"/>
        <v>S.057</v>
      </c>
    </row>
    <row r="75" spans="1:23" ht="17.25" customHeight="1">
      <c r="A75" s="400" t="s">
        <v>356</v>
      </c>
      <c r="B75" s="294" t="s">
        <v>185</v>
      </c>
      <c r="C75" s="302" t="str">
        <f t="shared" ca="1" si="41"/>
        <v>Rock Hill-Springridge Pan-Harr REC 138 kv</v>
      </c>
      <c r="D75" s="296">
        <f t="shared" ca="1" si="41"/>
        <v>2016</v>
      </c>
      <c r="E75" s="325">
        <f t="shared" ca="1" si="41"/>
        <v>2949982.4012109563</v>
      </c>
      <c r="F75" s="326">
        <f t="shared" ca="1" si="41"/>
        <v>0</v>
      </c>
      <c r="G75" s="326">
        <f t="shared" ca="1" si="42"/>
        <v>2949982.4012109563</v>
      </c>
      <c r="H75" s="327"/>
      <c r="I75" s="325">
        <f t="shared" ca="1" si="6"/>
        <v>-503765.5951992739</v>
      </c>
      <c r="J75" s="475">
        <v>3046886.1405614214</v>
      </c>
      <c r="K75" s="298">
        <v>3355302.0613808152</v>
      </c>
      <c r="L75" s="325">
        <f t="shared" si="43"/>
        <v>-308415.92081939382</v>
      </c>
      <c r="M75" s="325"/>
      <c r="N75" s="326">
        <v>0</v>
      </c>
      <c r="O75" s="326">
        <v>0</v>
      </c>
      <c r="P75" s="326">
        <f t="shared" si="44"/>
        <v>0</v>
      </c>
      <c r="Q75" s="325">
        <f t="shared" ca="1" si="45"/>
        <v>-88760.295323216138</v>
      </c>
      <c r="R75" s="299">
        <f t="shared" ca="1" si="46"/>
        <v>-900941.81134188385</v>
      </c>
      <c r="S75" s="353" t="s">
        <v>254</v>
      </c>
      <c r="T75" s="301">
        <f t="shared" ca="1" si="47"/>
        <v>2049040.5898690724</v>
      </c>
      <c r="V75" s="373">
        <f ca="1">+I75+L75+P75</f>
        <v>-812181.51601866772</v>
      </c>
      <c r="W75" t="str">
        <f t="shared" si="48"/>
        <v>S.058</v>
      </c>
    </row>
    <row r="76" spans="1:23" ht="17.25" customHeight="1">
      <c r="A76" s="400" t="s">
        <v>357</v>
      </c>
      <c r="B76" s="294" t="s">
        <v>185</v>
      </c>
      <c r="C76" s="302" t="str">
        <f t="shared" ca="1" si="41"/>
        <v>Brownlee-North Mrket 69 kv Rebuild</v>
      </c>
      <c r="D76" s="296">
        <f t="shared" ca="1" si="41"/>
        <v>2017</v>
      </c>
      <c r="E76" s="325">
        <f t="shared" ca="1" si="41"/>
        <v>2031210.1975052932</v>
      </c>
      <c r="F76" s="326">
        <f t="shared" ca="1" si="41"/>
        <v>0</v>
      </c>
      <c r="G76" s="326">
        <f t="shared" ca="1" si="42"/>
        <v>2031210.1975052932</v>
      </c>
      <c r="H76" s="327"/>
      <c r="I76" s="325">
        <f t="shared" ca="1" si="6"/>
        <v>-199869.32299516816</v>
      </c>
      <c r="J76" s="475">
        <v>2336555.057146972</v>
      </c>
      <c r="K76" s="298">
        <v>2573068.9097330128</v>
      </c>
      <c r="L76" s="325">
        <f t="shared" si="43"/>
        <v>-236513.85258604074</v>
      </c>
      <c r="M76" s="325"/>
      <c r="N76" s="326">
        <v>0</v>
      </c>
      <c r="O76" s="326">
        <v>0</v>
      </c>
      <c r="P76" s="326">
        <f t="shared" si="44"/>
        <v>0</v>
      </c>
      <c r="Q76" s="325">
        <f t="shared" ca="1" si="45"/>
        <v>-47690.693243726448</v>
      </c>
      <c r="R76" s="299">
        <f t="shared" ca="1" si="46"/>
        <v>-484073.86882493534</v>
      </c>
      <c r="S76" s="353" t="s">
        <v>254</v>
      </c>
      <c r="T76" s="301">
        <f t="shared" ca="1" si="47"/>
        <v>1547136.3286803579</v>
      </c>
      <c r="V76" s="373">
        <f ca="1">+I76+L76+P76</f>
        <v>-436383.1755812089</v>
      </c>
      <c r="W76" t="str">
        <f t="shared" si="48"/>
        <v>S.059</v>
      </c>
    </row>
    <row r="77" spans="1:23" ht="17.25" customHeight="1">
      <c r="A77" s="400" t="s">
        <v>361</v>
      </c>
      <c r="B77" s="294" t="s">
        <v>185</v>
      </c>
      <c r="C77" s="302" t="str">
        <f t="shared" ca="1" si="41"/>
        <v>Valliant-NW Texarkana 345 kV</v>
      </c>
      <c r="D77" s="296">
        <f t="shared" ca="1" si="41"/>
        <v>2016</v>
      </c>
      <c r="E77" s="325">
        <f t="shared" ca="1" si="41"/>
        <v>11480767.373612601</v>
      </c>
      <c r="F77" s="326">
        <f t="shared" ca="1" si="41"/>
        <v>0</v>
      </c>
      <c r="G77" s="326">
        <f t="shared" ca="1" si="42"/>
        <v>11480767.373612601</v>
      </c>
      <c r="H77" s="327"/>
      <c r="I77" s="325">
        <f t="shared" ca="1" si="6"/>
        <v>-2457517.0111043807</v>
      </c>
      <c r="J77" s="475">
        <v>17023303.537640605</v>
      </c>
      <c r="K77" s="298">
        <v>18746458.783271823</v>
      </c>
      <c r="L77" s="325">
        <f t="shared" si="43"/>
        <v>-1723155.245631218</v>
      </c>
      <c r="M77" s="325"/>
      <c r="N77" s="326">
        <v>0</v>
      </c>
      <c r="O77" s="326">
        <v>0</v>
      </c>
      <c r="P77" s="326">
        <f t="shared" si="44"/>
        <v>0</v>
      </c>
      <c r="Q77" s="325">
        <f t="shared" ca="1" si="45"/>
        <v>-456890.11241779989</v>
      </c>
      <c r="R77" s="299">
        <f t="shared" ca="1" si="46"/>
        <v>-4637562.369153399</v>
      </c>
      <c r="S77" s="353" t="s">
        <v>254</v>
      </c>
      <c r="T77" s="301">
        <f t="shared" ca="1" si="47"/>
        <v>6843205.0044592023</v>
      </c>
      <c r="V77" s="373">
        <f t="shared" ref="V77:V84" ca="1" si="49">+I77+L77+P77</f>
        <v>-4180672.2567355987</v>
      </c>
      <c r="W77" t="str">
        <f t="shared" si="48"/>
        <v>S.060</v>
      </c>
    </row>
    <row r="78" spans="1:23" ht="17.25" customHeight="1">
      <c r="A78" s="400" t="s">
        <v>362</v>
      </c>
      <c r="B78" s="294" t="s">
        <v>185</v>
      </c>
      <c r="C78" s="302" t="str">
        <f t="shared" ca="1" si="41"/>
        <v>Messick 500/230 kV</v>
      </c>
      <c r="D78" s="296">
        <f t="shared" ca="1" si="41"/>
        <v>2016</v>
      </c>
      <c r="E78" s="325">
        <f t="shared" ca="1" si="41"/>
        <v>6818880.8355437173</v>
      </c>
      <c r="F78" s="326">
        <f t="shared" ca="1" si="41"/>
        <v>0</v>
      </c>
      <c r="G78" s="326">
        <f t="shared" ref="G78:G84" ca="1" si="50">+E78+F78</f>
        <v>6818880.8355437173</v>
      </c>
      <c r="H78" s="327"/>
      <c r="I78" s="325">
        <f t="shared" ca="1" si="6"/>
        <v>-1392216.644456286</v>
      </c>
      <c r="J78" s="475">
        <v>8808928.485670168</v>
      </c>
      <c r="K78" s="298">
        <v>9700597.4437492993</v>
      </c>
      <c r="L78" s="325">
        <f t="shared" ref="L78:L84" si="51">+J78-K78</f>
        <v>-891668.95807913132</v>
      </c>
      <c r="M78" s="325"/>
      <c r="N78" s="326">
        <v>0</v>
      </c>
      <c r="O78" s="326">
        <v>0</v>
      </c>
      <c r="P78" s="326">
        <f t="shared" ref="P78:P84" si="52">+N78-O78</f>
        <v>0</v>
      </c>
      <c r="Q78" s="325">
        <f t="shared" ref="Q78:Q84" ca="1" si="53">+V78/$V$93 * $Q$93</f>
        <v>-249597.35793941125</v>
      </c>
      <c r="R78" s="299">
        <f t="shared" ref="R78:R84" ca="1" si="54">I78+L78+P78+Q78</f>
        <v>-2533482.9604748287</v>
      </c>
      <c r="S78" s="353" t="s">
        <v>254</v>
      </c>
      <c r="T78" s="301">
        <f t="shared" ref="T78:T84" ca="1" si="55">+G78+R78</f>
        <v>4285397.8750688881</v>
      </c>
      <c r="V78" s="373">
        <f t="shared" ca="1" si="49"/>
        <v>-2283885.6025354173</v>
      </c>
      <c r="W78" t="str">
        <f t="shared" si="48"/>
        <v>S.061</v>
      </c>
    </row>
    <row r="79" spans="1:23" ht="17.25" customHeight="1">
      <c r="A79" s="400" t="s">
        <v>363</v>
      </c>
      <c r="B79" s="294" t="s">
        <v>185</v>
      </c>
      <c r="C79" s="302" t="str">
        <f t="shared" ref="C79:F91" ca="1" si="56">INDIRECT("'"&amp; $A79 &amp; "'!" &amp;C$100)</f>
        <v>Letourneau 69 kV Capacitor Bank Addition</v>
      </c>
      <c r="D79" s="296">
        <f t="shared" ca="1" si="56"/>
        <v>2017</v>
      </c>
      <c r="E79" s="325">
        <f t="shared" ca="1" si="56"/>
        <v>149181.76277171262</v>
      </c>
      <c r="F79" s="326">
        <f t="shared" ca="1" si="56"/>
        <v>0</v>
      </c>
      <c r="G79" s="326">
        <f t="shared" ca="1" si="50"/>
        <v>149181.76277171262</v>
      </c>
      <c r="H79" s="327"/>
      <c r="I79" s="325">
        <f t="shared" ca="1" si="6"/>
        <v>-17636.102778324828</v>
      </c>
      <c r="J79" s="475">
        <v>175921.04307589805</v>
      </c>
      <c r="K79" s="298">
        <v>193728.35453708837</v>
      </c>
      <c r="L79" s="325">
        <f t="shared" si="51"/>
        <v>-17807.311461190315</v>
      </c>
      <c r="M79" s="325"/>
      <c r="N79" s="326">
        <v>0</v>
      </c>
      <c r="O79" s="326">
        <v>0</v>
      </c>
      <c r="P79" s="326">
        <f t="shared" si="52"/>
        <v>0</v>
      </c>
      <c r="Q79" s="325">
        <f t="shared" ca="1" si="53"/>
        <v>-3873.4788383070504</v>
      </c>
      <c r="R79" s="299">
        <f t="shared" ca="1" si="54"/>
        <v>-39316.893077822191</v>
      </c>
      <c r="S79" s="353" t="s">
        <v>254</v>
      </c>
      <c r="T79" s="301">
        <f t="shared" ca="1" si="55"/>
        <v>109864.86969389042</v>
      </c>
      <c r="V79" s="373">
        <f t="shared" ca="1" si="49"/>
        <v>-35443.414239515143</v>
      </c>
      <c r="W79" t="str">
        <f t="shared" si="48"/>
        <v>S.062</v>
      </c>
    </row>
    <row r="80" spans="1:23" ht="17.25" customHeight="1">
      <c r="A80" s="400" t="s">
        <v>364</v>
      </c>
      <c r="B80" s="294" t="s">
        <v>185</v>
      </c>
      <c r="C80" s="302" t="str">
        <f t="shared" ca="1" si="56"/>
        <v>Brooks Street - Edwards Street 69 kV Line Rebuild</v>
      </c>
      <c r="D80" s="296">
        <f t="shared" ca="1" si="56"/>
        <v>2017</v>
      </c>
      <c r="E80" s="325">
        <f t="shared" ca="1" si="56"/>
        <v>555917.3208188233</v>
      </c>
      <c r="F80" s="326">
        <f t="shared" ca="1" si="56"/>
        <v>0</v>
      </c>
      <c r="G80" s="326">
        <f t="shared" ca="1" si="50"/>
        <v>555917.3208188233</v>
      </c>
      <c r="H80" s="327"/>
      <c r="I80" s="325">
        <f t="shared" ca="1" si="6"/>
        <v>-229968.57986533386</v>
      </c>
      <c r="J80" s="475">
        <v>825838.75669079332</v>
      </c>
      <c r="K80" s="298">
        <v>909432.89471992315</v>
      </c>
      <c r="L80" s="325">
        <f t="shared" si="51"/>
        <v>-83594.138029129826</v>
      </c>
      <c r="M80" s="325"/>
      <c r="N80" s="326">
        <v>0</v>
      </c>
      <c r="O80" s="326">
        <v>0</v>
      </c>
      <c r="P80" s="326">
        <f t="shared" si="52"/>
        <v>0</v>
      </c>
      <c r="Q80" s="325">
        <f t="shared" ca="1" si="53"/>
        <v>-34268.102503853581</v>
      </c>
      <c r="R80" s="299">
        <f t="shared" ca="1" si="54"/>
        <v>-347830.82039831724</v>
      </c>
      <c r="S80" s="353" t="s">
        <v>254</v>
      </c>
      <c r="T80" s="301">
        <f t="shared" ca="1" si="55"/>
        <v>208086.50042050605</v>
      </c>
      <c r="V80" s="373">
        <f t="shared" ca="1" si="49"/>
        <v>-313562.71789446368</v>
      </c>
      <c r="W80" t="str">
        <f t="shared" si="48"/>
        <v>S.063</v>
      </c>
    </row>
    <row r="81" spans="1:23" ht="17.25" customHeight="1">
      <c r="A81" s="400" t="s">
        <v>365</v>
      </c>
      <c r="B81" s="294" t="s">
        <v>185</v>
      </c>
      <c r="C81" s="302" t="str">
        <f t="shared" ca="1" si="56"/>
        <v>Hallsville - Marshall New 69 kV Circuit</v>
      </c>
      <c r="D81" s="296">
        <f t="shared" ca="1" si="56"/>
        <v>2017</v>
      </c>
      <c r="E81" s="325">
        <f t="shared" ca="1" si="56"/>
        <v>2073856.4882897006</v>
      </c>
      <c r="F81" s="326">
        <f t="shared" ca="1" si="56"/>
        <v>0</v>
      </c>
      <c r="G81" s="326">
        <f t="shared" ca="1" si="50"/>
        <v>2073856.4882897006</v>
      </c>
      <c r="H81" s="327"/>
      <c r="I81" s="325">
        <f t="shared" ca="1" si="6"/>
        <v>-201898.29328727257</v>
      </c>
      <c r="J81" s="475">
        <v>2379459.1627964582</v>
      </c>
      <c r="K81" s="298">
        <v>2620315.9112572954</v>
      </c>
      <c r="L81" s="325">
        <f t="shared" si="51"/>
        <v>-240856.74846083717</v>
      </c>
      <c r="M81" s="325"/>
      <c r="N81" s="326">
        <v>0</v>
      </c>
      <c r="O81" s="326">
        <v>0</v>
      </c>
      <c r="P81" s="326">
        <f t="shared" si="52"/>
        <v>0</v>
      </c>
      <c r="Q81" s="325">
        <f t="shared" ca="1" si="53"/>
        <v>-48387.050783979961</v>
      </c>
      <c r="R81" s="299">
        <f t="shared" ca="1" si="54"/>
        <v>-491142.09253208968</v>
      </c>
      <c r="S81" s="353" t="s">
        <v>254</v>
      </c>
      <c r="T81" s="301">
        <f t="shared" ca="1" si="55"/>
        <v>1582714.3957576109</v>
      </c>
      <c r="V81" s="373">
        <f t="shared" ca="1" si="49"/>
        <v>-442755.04174810974</v>
      </c>
      <c r="W81" t="str">
        <f t="shared" si="48"/>
        <v>S.064</v>
      </c>
    </row>
    <row r="82" spans="1:23" ht="17.25" customHeight="1">
      <c r="A82" s="400" t="s">
        <v>366</v>
      </c>
      <c r="B82" s="294" t="s">
        <v>185</v>
      </c>
      <c r="C82" s="302" t="str">
        <f t="shared" ca="1" si="56"/>
        <v>Daingerfield - Jenkins Rebuild</v>
      </c>
      <c r="D82" s="296">
        <f t="shared" ca="1" si="56"/>
        <v>2017</v>
      </c>
      <c r="E82" s="325">
        <f t="shared" ca="1" si="56"/>
        <v>290131.16035245545</v>
      </c>
      <c r="F82" s="326">
        <f t="shared" ca="1" si="56"/>
        <v>0</v>
      </c>
      <c r="G82" s="326">
        <f t="shared" ca="1" si="50"/>
        <v>290131.16035245545</v>
      </c>
      <c r="H82" s="327"/>
      <c r="I82" s="325">
        <f t="shared" ca="1" si="6"/>
        <v>30055.900222624477</v>
      </c>
      <c r="J82" s="475">
        <v>275129.65114880283</v>
      </c>
      <c r="K82" s="298">
        <v>302979.18696642324</v>
      </c>
      <c r="L82" s="325">
        <f t="shared" si="51"/>
        <v>-27849.535817620403</v>
      </c>
      <c r="M82" s="325"/>
      <c r="N82" s="326">
        <v>0</v>
      </c>
      <c r="O82" s="326">
        <v>0</v>
      </c>
      <c r="P82" s="326">
        <f t="shared" si="52"/>
        <v>0</v>
      </c>
      <c r="Q82" s="325">
        <f t="shared" ca="1" si="53"/>
        <v>241.12535475911085</v>
      </c>
      <c r="R82" s="299">
        <f t="shared" ca="1" si="54"/>
        <v>2447.4897597631857</v>
      </c>
      <c r="S82" s="353" t="s">
        <v>254</v>
      </c>
      <c r="T82" s="301">
        <f t="shared" ca="1" si="55"/>
        <v>292578.65011221863</v>
      </c>
      <c r="V82" s="373">
        <f t="shared" ca="1" si="49"/>
        <v>2206.3644050040748</v>
      </c>
      <c r="W82" t="str">
        <f t="shared" si="48"/>
        <v>S.065</v>
      </c>
    </row>
    <row r="83" spans="1:23" ht="17.25" customHeight="1">
      <c r="A83" s="400" t="s">
        <v>367</v>
      </c>
      <c r="B83" s="294" t="s">
        <v>185</v>
      </c>
      <c r="C83" s="302" t="str">
        <f t="shared" ca="1" si="56"/>
        <v>Broadmoor - Fort Humbug Rebuild</v>
      </c>
      <c r="D83" s="296">
        <f t="shared" ca="1" si="56"/>
        <v>2017</v>
      </c>
      <c r="E83" s="325">
        <f t="shared" ca="1" si="56"/>
        <v>784272.60448257579</v>
      </c>
      <c r="F83" s="326">
        <f t="shared" ca="1" si="56"/>
        <v>0</v>
      </c>
      <c r="G83" s="326">
        <f t="shared" ca="1" si="50"/>
        <v>784272.60448257579</v>
      </c>
      <c r="H83" s="327"/>
      <c r="I83" s="325">
        <f t="shared" ref="I83:I91" ca="1" si="57">INDIRECT("'"&amp; $A83 &amp; "'!" &amp;I$100)</f>
        <v>-137699.06042668514</v>
      </c>
      <c r="J83" s="475">
        <v>963328.6150577974</v>
      </c>
      <c r="K83" s="298">
        <v>1060839.9325663594</v>
      </c>
      <c r="L83" s="325">
        <f t="shared" si="51"/>
        <v>-97511.317508562002</v>
      </c>
      <c r="M83" s="325"/>
      <c r="N83" s="326">
        <v>0</v>
      </c>
      <c r="O83" s="326">
        <v>0</v>
      </c>
      <c r="P83" s="326">
        <f t="shared" si="52"/>
        <v>0</v>
      </c>
      <c r="Q83" s="325">
        <f t="shared" ca="1" si="53"/>
        <v>-25705.266860737025</v>
      </c>
      <c r="R83" s="299">
        <f t="shared" ca="1" si="54"/>
        <v>-260915.64479598418</v>
      </c>
      <c r="S83" s="353" t="s">
        <v>254</v>
      </c>
      <c r="T83" s="301">
        <f t="shared" ca="1" si="55"/>
        <v>523356.95968659164</v>
      </c>
      <c r="V83" s="373">
        <f t="shared" ca="1" si="49"/>
        <v>-235210.37793524715</v>
      </c>
      <c r="W83" t="str">
        <f t="shared" si="48"/>
        <v>S.066</v>
      </c>
    </row>
    <row r="84" spans="1:23" ht="17.25" customHeight="1">
      <c r="A84" s="400" t="s">
        <v>368</v>
      </c>
      <c r="B84" s="294" t="s">
        <v>185</v>
      </c>
      <c r="C84" s="302" t="str">
        <f t="shared" ca="1" si="56"/>
        <v>Chamber Springs - Farmington 161 kV Line</v>
      </c>
      <c r="D84" s="296">
        <f t="shared" ca="1" si="56"/>
        <v>2017</v>
      </c>
      <c r="E84" s="325">
        <f t="shared" ca="1" si="56"/>
        <v>1276491.1744003529</v>
      </c>
      <c r="F84" s="326">
        <f t="shared" ca="1" si="56"/>
        <v>0</v>
      </c>
      <c r="G84" s="326">
        <f t="shared" ca="1" si="50"/>
        <v>1276491.1744003529</v>
      </c>
      <c r="H84" s="327"/>
      <c r="I84" s="325">
        <f t="shared" ca="1" si="57"/>
        <v>-12381.734935156768</v>
      </c>
      <c r="J84" s="475">
        <v>1359929.3750502607</v>
      </c>
      <c r="K84" s="298">
        <v>1497585.9368993966</v>
      </c>
      <c r="L84" s="325">
        <f t="shared" si="51"/>
        <v>-137656.56184913591</v>
      </c>
      <c r="M84" s="325"/>
      <c r="N84" s="326">
        <v>0</v>
      </c>
      <c r="O84" s="326">
        <v>0</v>
      </c>
      <c r="P84" s="326">
        <f t="shared" si="52"/>
        <v>0</v>
      </c>
      <c r="Q84" s="325">
        <f t="shared" ca="1" si="53"/>
        <v>-16397.127082685383</v>
      </c>
      <c r="R84" s="299">
        <f t="shared" ca="1" si="54"/>
        <v>-166435.42386697806</v>
      </c>
      <c r="S84" s="353" t="s">
        <v>254</v>
      </c>
      <c r="T84" s="301">
        <f t="shared" ca="1" si="55"/>
        <v>1110055.7505333747</v>
      </c>
      <c r="V84" s="373">
        <f t="shared" ca="1" si="49"/>
        <v>-150038.29678429267</v>
      </c>
      <c r="W84" t="str">
        <f t="shared" si="48"/>
        <v>S.067</v>
      </c>
    </row>
    <row r="85" spans="1:23" ht="17.25" customHeight="1">
      <c r="A85" s="400" t="s">
        <v>385</v>
      </c>
      <c r="B85" s="294" t="s">
        <v>185</v>
      </c>
      <c r="C85" s="302" t="str">
        <f t="shared" ca="1" si="56"/>
        <v>Everside - Northwest Henderson 69KV Line Rebuild</v>
      </c>
      <c r="D85" s="296">
        <f t="shared" ca="1" si="56"/>
        <v>2018</v>
      </c>
      <c r="E85" s="325">
        <f t="shared" ca="1" si="56"/>
        <v>1362917.8369081842</v>
      </c>
      <c r="F85" s="326">
        <f t="shared" ca="1" si="56"/>
        <v>0</v>
      </c>
      <c r="G85" s="326">
        <f t="shared" ref="G85:G90" ca="1" si="58">+E85+F85</f>
        <v>1362917.8369081842</v>
      </c>
      <c r="H85" s="327"/>
      <c r="I85" s="325">
        <f t="shared" ca="1" si="57"/>
        <v>-158314.84805330483</v>
      </c>
      <c r="J85" s="475">
        <v>748027.48799327505</v>
      </c>
      <c r="K85" s="298">
        <v>823745.31132655998</v>
      </c>
      <c r="L85" s="325">
        <f t="shared" ref="L85:L90" si="59">+J85-K85</f>
        <v>-75717.823333284934</v>
      </c>
      <c r="M85" s="325"/>
      <c r="N85" s="326">
        <v>0</v>
      </c>
      <c r="O85" s="326">
        <v>0</v>
      </c>
      <c r="P85" s="326">
        <f t="shared" ref="P85:P90" si="60">+N85-O85</f>
        <v>0</v>
      </c>
      <c r="Q85" s="325">
        <f t="shared" ref="Q85:Q90" ca="1" si="61">+V85/$V$93 * $Q$93</f>
        <v>-25576.559694911164</v>
      </c>
      <c r="R85" s="299">
        <f t="shared" ref="R85:R90" ca="1" si="62">I85+L85+P85+Q85</f>
        <v>-259609.23108150094</v>
      </c>
      <c r="S85" s="353" t="s">
        <v>254</v>
      </c>
      <c r="T85" s="301">
        <f t="shared" ref="T85:T90" ca="1" si="63">+G85+R85</f>
        <v>1103308.6058266833</v>
      </c>
      <c r="V85" s="373">
        <f t="shared" ref="V85:V90" ca="1" si="64">+I85+L85+P85</f>
        <v>-234032.67138658976</v>
      </c>
      <c r="W85" t="str">
        <f t="shared" si="48"/>
        <v>S.068</v>
      </c>
    </row>
    <row r="86" spans="1:23" ht="17.25" customHeight="1">
      <c r="A86" s="400" t="s">
        <v>386</v>
      </c>
      <c r="B86" s="294" t="s">
        <v>185</v>
      </c>
      <c r="C86" s="302" t="str">
        <f t="shared" ca="1" si="56"/>
        <v>Hallsville - Longview Heights 69 KV Line Rebuild</v>
      </c>
      <c r="D86" s="296">
        <f t="shared" ca="1" si="56"/>
        <v>2018</v>
      </c>
      <c r="E86" s="325">
        <f t="shared" ca="1" si="56"/>
        <v>1206022.789326702</v>
      </c>
      <c r="F86" s="326">
        <f t="shared" ca="1" si="56"/>
        <v>0</v>
      </c>
      <c r="G86" s="326">
        <f t="shared" ca="1" si="58"/>
        <v>1206022.789326702</v>
      </c>
      <c r="H86" s="327"/>
      <c r="I86" s="325">
        <f t="shared" ca="1" si="57"/>
        <v>-214029.69692026218</v>
      </c>
      <c r="J86" s="475">
        <v>738358.52480493963</v>
      </c>
      <c r="K86" s="298">
        <v>813097.62361504615</v>
      </c>
      <c r="L86" s="325">
        <f t="shared" si="59"/>
        <v>-74739.098810106516</v>
      </c>
      <c r="M86" s="325"/>
      <c r="N86" s="326">
        <v>0</v>
      </c>
      <c r="O86" s="326">
        <v>0</v>
      </c>
      <c r="P86" s="326">
        <f t="shared" si="60"/>
        <v>0</v>
      </c>
      <c r="Q86" s="325">
        <f t="shared" ca="1" si="61"/>
        <v>-31558.467022004814</v>
      </c>
      <c r="R86" s="299">
        <f t="shared" ca="1" si="62"/>
        <v>-320327.26275237353</v>
      </c>
      <c r="S86" s="353" t="s">
        <v>254</v>
      </c>
      <c r="T86" s="301">
        <f t="shared" ca="1" si="63"/>
        <v>885695.52657432854</v>
      </c>
      <c r="V86" s="373">
        <f t="shared" ca="1" si="64"/>
        <v>-288768.7957303687</v>
      </c>
      <c r="W86" t="str">
        <f t="shared" si="48"/>
        <v>S.069</v>
      </c>
    </row>
    <row r="87" spans="1:23" ht="17.25" customHeight="1">
      <c r="A87" s="400" t="s">
        <v>387</v>
      </c>
      <c r="B87" s="294" t="s">
        <v>185</v>
      </c>
      <c r="C87" s="302" t="str">
        <f t="shared" ca="1" si="56"/>
        <v>Linwood - South Shreveport 138 KV Line Rebuild</v>
      </c>
      <c r="D87" s="296">
        <f t="shared" ca="1" si="56"/>
        <v>2018</v>
      </c>
      <c r="E87" s="325">
        <f t="shared" ca="1" si="56"/>
        <v>873342.3819354173</v>
      </c>
      <c r="F87" s="326">
        <f t="shared" ca="1" si="56"/>
        <v>0</v>
      </c>
      <c r="G87" s="326">
        <f t="shared" ca="1" si="58"/>
        <v>873342.3819354173</v>
      </c>
      <c r="H87" s="327"/>
      <c r="I87" s="325">
        <f t="shared" ca="1" si="57"/>
        <v>-211182.23110016185</v>
      </c>
      <c r="J87" s="475">
        <v>591116.43032923993</v>
      </c>
      <c r="K87" s="298">
        <v>650951.19597554428</v>
      </c>
      <c r="L87" s="325">
        <f t="shared" si="59"/>
        <v>-59834.765646304353</v>
      </c>
      <c r="M87" s="325"/>
      <c r="N87" s="326">
        <v>0</v>
      </c>
      <c r="O87" s="326">
        <v>0</v>
      </c>
      <c r="P87" s="326">
        <f t="shared" si="60"/>
        <v>0</v>
      </c>
      <c r="Q87" s="325">
        <f t="shared" ca="1" si="61"/>
        <v>-29618.438975006833</v>
      </c>
      <c r="R87" s="299">
        <f t="shared" ca="1" si="62"/>
        <v>-300635.43572147301</v>
      </c>
      <c r="S87" s="353" t="s">
        <v>254</v>
      </c>
      <c r="T87" s="301">
        <f t="shared" ca="1" si="63"/>
        <v>572706.94621394435</v>
      </c>
      <c r="V87" s="373">
        <f t="shared" ca="1" si="64"/>
        <v>-271016.9967464662</v>
      </c>
      <c r="W87" t="str">
        <f t="shared" si="48"/>
        <v>S.070</v>
      </c>
    </row>
    <row r="88" spans="1:23" ht="17.25" customHeight="1">
      <c r="A88" s="400" t="s">
        <v>388</v>
      </c>
      <c r="B88" s="294" t="s">
        <v>185</v>
      </c>
      <c r="C88" s="302" t="str">
        <f t="shared" ca="1" si="56"/>
        <v>IPC 138 KV Capacitor Bank Addtion</v>
      </c>
      <c r="D88" s="296">
        <f t="shared" ca="1" si="56"/>
        <v>2018</v>
      </c>
      <c r="E88" s="325">
        <f t="shared" ca="1" si="56"/>
        <v>208882.8109309049</v>
      </c>
      <c r="F88" s="326">
        <f t="shared" ca="1" si="56"/>
        <v>0</v>
      </c>
      <c r="G88" s="326">
        <f t="shared" ca="1" si="58"/>
        <v>208882.8109309049</v>
      </c>
      <c r="H88" s="327"/>
      <c r="I88" s="325">
        <f t="shared" ca="1" si="57"/>
        <v>9529.1301757203473</v>
      </c>
      <c r="J88" s="475">
        <v>79688.000028018621</v>
      </c>
      <c r="K88" s="298">
        <v>87754.283693731399</v>
      </c>
      <c r="L88" s="325">
        <f t="shared" si="59"/>
        <v>-8066.2836657127773</v>
      </c>
      <c r="M88" s="325"/>
      <c r="N88" s="326">
        <v>0</v>
      </c>
      <c r="O88" s="326">
        <v>0</v>
      </c>
      <c r="P88" s="326">
        <f t="shared" si="60"/>
        <v>0</v>
      </c>
      <c r="Q88" s="325">
        <f t="shared" ca="1" si="61"/>
        <v>159.86905104329358</v>
      </c>
      <c r="R88" s="299">
        <f t="shared" ca="1" si="62"/>
        <v>1622.7155610508637</v>
      </c>
      <c r="S88" s="353" t="s">
        <v>254</v>
      </c>
      <c r="T88" s="301">
        <f t="shared" ca="1" si="63"/>
        <v>210505.52649195577</v>
      </c>
      <c r="V88" s="373">
        <f t="shared" ca="1" si="64"/>
        <v>1462.84651000757</v>
      </c>
      <c r="W88" t="str">
        <f t="shared" si="48"/>
        <v>S.071</v>
      </c>
    </row>
    <row r="89" spans="1:23" ht="17.25" customHeight="1">
      <c r="A89" s="400" t="s">
        <v>486</v>
      </c>
      <c r="B89" s="294" t="s">
        <v>185</v>
      </c>
      <c r="C89" s="302" t="str">
        <f t="shared" ca="1" si="56"/>
        <v>Ellerbe Road - Lucas 69 kV Rebuild</v>
      </c>
      <c r="D89" s="296">
        <f t="shared" ca="1" si="56"/>
        <v>2019</v>
      </c>
      <c r="E89" s="325">
        <f t="shared" ca="1" si="56"/>
        <v>998426.09511782171</v>
      </c>
      <c r="F89" s="326">
        <f t="shared" ca="1" si="56"/>
        <v>0</v>
      </c>
      <c r="G89" s="326">
        <f t="shared" ca="1" si="58"/>
        <v>998426.09511782171</v>
      </c>
      <c r="H89" s="327"/>
      <c r="I89" s="325">
        <f t="shared" ca="1" si="57"/>
        <v>0</v>
      </c>
      <c r="J89" s="427"/>
      <c r="K89" s="298"/>
      <c r="L89" s="325">
        <f t="shared" si="59"/>
        <v>0</v>
      </c>
      <c r="M89" s="325"/>
      <c r="N89" s="326">
        <v>0</v>
      </c>
      <c r="O89" s="326">
        <v>0</v>
      </c>
      <c r="P89" s="326">
        <f t="shared" si="60"/>
        <v>0</v>
      </c>
      <c r="Q89" s="325">
        <f t="shared" ca="1" si="61"/>
        <v>0</v>
      </c>
      <c r="R89" s="299">
        <f t="shared" ca="1" si="62"/>
        <v>0</v>
      </c>
      <c r="S89" s="353" t="s">
        <v>254</v>
      </c>
      <c r="T89" s="301">
        <f t="shared" ca="1" si="63"/>
        <v>998426.09511782171</v>
      </c>
      <c r="V89" s="373">
        <f t="shared" ca="1" si="64"/>
        <v>0</v>
      </c>
      <c r="W89" t="str">
        <f>A89</f>
        <v>S.072</v>
      </c>
    </row>
    <row r="90" spans="1:23" ht="17.25" customHeight="1">
      <c r="A90" s="400" t="s">
        <v>487</v>
      </c>
      <c r="B90" s="294" t="s">
        <v>185</v>
      </c>
      <c r="C90" s="302" t="str">
        <f t="shared" ca="1" si="56"/>
        <v>Siloam Springs - Siloam Springs City 161 kV Rebuild</v>
      </c>
      <c r="D90" s="296">
        <f t="shared" ca="1" si="56"/>
        <v>2019</v>
      </c>
      <c r="E90" s="325">
        <f t="shared" ca="1" si="56"/>
        <v>484092.97891210701</v>
      </c>
      <c r="F90" s="326">
        <f t="shared" ca="1" si="56"/>
        <v>0</v>
      </c>
      <c r="G90" s="326">
        <f t="shared" ca="1" si="58"/>
        <v>484092.97891210701</v>
      </c>
      <c r="H90" s="327"/>
      <c r="I90" s="325">
        <f t="shared" ca="1" si="57"/>
        <v>0</v>
      </c>
      <c r="J90" s="427">
        <v>0</v>
      </c>
      <c r="K90" s="298">
        <v>0</v>
      </c>
      <c r="L90" s="325">
        <f t="shared" si="59"/>
        <v>0</v>
      </c>
      <c r="M90" s="325"/>
      <c r="N90" s="326">
        <v>0</v>
      </c>
      <c r="O90" s="326">
        <v>0</v>
      </c>
      <c r="P90" s="326">
        <f t="shared" si="60"/>
        <v>0</v>
      </c>
      <c r="Q90" s="325">
        <f t="shared" ca="1" si="61"/>
        <v>0</v>
      </c>
      <c r="R90" s="299">
        <f t="shared" ca="1" si="62"/>
        <v>0</v>
      </c>
      <c r="S90" s="353" t="s">
        <v>254</v>
      </c>
      <c r="T90" s="301">
        <f t="shared" ca="1" si="63"/>
        <v>484092.97891210701</v>
      </c>
      <c r="V90" s="373">
        <f t="shared" ca="1" si="64"/>
        <v>0</v>
      </c>
      <c r="W90" t="str">
        <f>A90</f>
        <v>S.073</v>
      </c>
    </row>
    <row r="91" spans="1:23" ht="17.25" customHeight="1">
      <c r="A91" s="400" t="s">
        <v>501</v>
      </c>
      <c r="B91" s="294" t="s">
        <v>185</v>
      </c>
      <c r="C91" s="302" t="str">
        <f t="shared" ca="1" si="56"/>
        <v>Figure Five - VBI North 69 kV Rebuild</v>
      </c>
      <c r="D91" s="296">
        <f t="shared" ca="1" si="56"/>
        <v>2019</v>
      </c>
      <c r="E91" s="325">
        <f t="shared" ca="1" si="56"/>
        <v>240163.83980112415</v>
      </c>
      <c r="F91" s="326">
        <f t="shared" ca="1" si="56"/>
        <v>0</v>
      </c>
      <c r="G91" s="326">
        <f t="shared" ref="G91" ca="1" si="65">+E91+F91</f>
        <v>240163.83980112415</v>
      </c>
      <c r="H91" s="327"/>
      <c r="I91" s="325">
        <f t="shared" ca="1" si="57"/>
        <v>0</v>
      </c>
      <c r="J91" s="427">
        <v>0</v>
      </c>
      <c r="K91" s="298">
        <v>0</v>
      </c>
      <c r="L91" s="325">
        <f t="shared" ref="L91" si="66">+J91-K91</f>
        <v>0</v>
      </c>
      <c r="M91" s="325"/>
      <c r="N91" s="326">
        <v>0</v>
      </c>
      <c r="O91" s="326">
        <v>0</v>
      </c>
      <c r="P91" s="326">
        <f t="shared" ref="P91" si="67">+N91-O91</f>
        <v>0</v>
      </c>
      <c r="Q91" s="325">
        <f t="shared" ref="Q91" ca="1" si="68">+V91/$V$93 * $Q$93</f>
        <v>0</v>
      </c>
      <c r="R91" s="299">
        <f t="shared" ref="R91" ca="1" si="69">I91+L91+P91+Q91</f>
        <v>0</v>
      </c>
      <c r="S91" s="353" t="s">
        <v>254</v>
      </c>
      <c r="T91" s="301">
        <f t="shared" ref="T91" ca="1" si="70">+G91+R91</f>
        <v>240163.83980112415</v>
      </c>
      <c r="V91" s="373">
        <f t="shared" ref="V91" ca="1" si="71">+I91+L91+P91</f>
        <v>0</v>
      </c>
      <c r="W91" t="str">
        <f>A91</f>
        <v>S.074</v>
      </c>
    </row>
    <row r="92" spans="1:23">
      <c r="A92" s="297"/>
      <c r="B92" s="297"/>
      <c r="C92" s="297"/>
      <c r="D92" s="294"/>
      <c r="E92" s="303"/>
      <c r="F92" s="303"/>
      <c r="G92" s="303"/>
      <c r="H92" s="299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299"/>
      <c r="T92" s="304"/>
      <c r="V92" s="332"/>
    </row>
    <row r="93" spans="1:23">
      <c r="A93" s="297"/>
      <c r="B93" s="297"/>
      <c r="C93" s="321" t="s">
        <v>236</v>
      </c>
      <c r="D93" s="294"/>
      <c r="E93" s="299">
        <f ca="1">SUM(E18:E92)</f>
        <v>79416494.826505467</v>
      </c>
      <c r="F93" s="299">
        <f ca="1">SUM(F18:F92)</f>
        <v>0</v>
      </c>
      <c r="G93" s="299">
        <f ca="1">SUM(G18:G92)</f>
        <v>79416494.826505467</v>
      </c>
      <c r="H93" s="299"/>
      <c r="I93" s="299">
        <f ca="1">ROUND(SUM(I18:I92),0)</f>
        <v>-12815492</v>
      </c>
      <c r="J93" s="299">
        <f>SUM(J18:J92)</f>
        <v>94682688.503589243</v>
      </c>
      <c r="K93" s="298">
        <f>SUM(K18:K92)</f>
        <v>104266784.26999997</v>
      </c>
      <c r="L93" s="299">
        <f>SUM(L18:L92)</f>
        <v>-9584095.7664107438</v>
      </c>
      <c r="M93" s="299"/>
      <c r="N93" s="299">
        <f>SUM(N18:N92)</f>
        <v>0</v>
      </c>
      <c r="O93" s="299">
        <f>SUM(O18:O92)</f>
        <v>0</v>
      </c>
      <c r="P93" s="299">
        <f>SUM(P18:P92)</f>
        <v>0</v>
      </c>
      <c r="Q93" s="427">
        <v>-2447967.5884609707</v>
      </c>
      <c r="R93" s="299">
        <f ca="1">SUM(R18:R92)</f>
        <v>-24847555.376231223</v>
      </c>
      <c r="S93" s="299"/>
      <c r="T93" s="345">
        <f ca="1">SUM(T18:T92)</f>
        <v>54568939.450274251</v>
      </c>
      <c r="V93" s="355">
        <f ca="1">SUM(V18:V92)</f>
        <v>-22399587.787770253</v>
      </c>
      <c r="W93" s="231" t="s">
        <v>358</v>
      </c>
    </row>
    <row r="94" spans="1:23" ht="13.5" thickBot="1">
      <c r="A94" s="297"/>
      <c r="B94" s="297"/>
      <c r="C94" s="305"/>
      <c r="D94" s="297"/>
      <c r="E94" s="322" t="str">
        <f ca="1">IF(E93=SWE.WS.F.BPU.ATRR.Projected!L17,"","Error")</f>
        <v/>
      </c>
      <c r="F94" s="299"/>
      <c r="G94" s="299" t="str">
        <f ca="1">IF(G93=SWE.WS.F.BPU.ATRR.Projected!M17,"","Error")</f>
        <v/>
      </c>
      <c r="H94" s="297"/>
      <c r="I94" s="344"/>
      <c r="J94" s="322"/>
      <c r="K94" s="372" t="str">
        <f>IF(K93=SUM(K18:K92),"","Error -- check allocations above).")</f>
        <v/>
      </c>
      <c r="L94" s="306"/>
      <c r="M94" s="306"/>
      <c r="N94" s="306"/>
      <c r="O94" s="306"/>
      <c r="P94" s="306"/>
      <c r="Q94" s="372" t="str">
        <f ca="1">IF(ROUND(Q93,0)=ROUND(SUM(Q18:Q92),0),"","Error -- check allocations above).")</f>
        <v/>
      </c>
      <c r="R94" s="299"/>
      <c r="S94" s="299"/>
      <c r="T94" s="299"/>
      <c r="V94" s="354"/>
      <c r="W94" s="231"/>
    </row>
    <row r="95" spans="1:23">
      <c r="A95" s="297"/>
      <c r="B95" s="297"/>
      <c r="C95" s="307" t="s">
        <v>389</v>
      </c>
      <c r="D95" s="297"/>
      <c r="E95" s="299"/>
      <c r="F95" s="299"/>
      <c r="G95" s="299"/>
      <c r="H95" s="297"/>
      <c r="I95" s="343"/>
      <c r="J95" s="343"/>
      <c r="K95" s="306"/>
      <c r="L95" s="297"/>
      <c r="M95" s="297"/>
      <c r="N95" s="306"/>
      <c r="O95" s="306"/>
      <c r="P95" s="306"/>
      <c r="Q95" s="306"/>
      <c r="R95" s="299"/>
      <c r="S95" s="299"/>
      <c r="T95" s="299"/>
    </row>
    <row r="96" spans="1:23">
      <c r="A96" s="297"/>
      <c r="B96" s="297"/>
      <c r="C96" s="307"/>
      <c r="D96" s="297"/>
      <c r="E96" s="299"/>
      <c r="F96" s="299"/>
      <c r="G96" s="299"/>
      <c r="H96" s="297"/>
      <c r="I96" s="308"/>
      <c r="J96" s="308"/>
      <c r="K96" s="298"/>
      <c r="L96" s="297"/>
      <c r="M96" s="297"/>
      <c r="N96" s="306"/>
      <c r="O96" s="306"/>
      <c r="P96" s="306"/>
      <c r="Q96" s="392"/>
      <c r="R96" s="306"/>
      <c r="S96" s="297"/>
      <c r="T96" s="297"/>
    </row>
    <row r="97" spans="1:22">
      <c r="E97" s="10"/>
      <c r="F97" s="10"/>
      <c r="G97" s="10"/>
      <c r="I97" s="10"/>
      <c r="K97" s="10"/>
      <c r="N97" s="309"/>
      <c r="O97" s="309"/>
      <c r="P97" s="309"/>
      <c r="Q97" s="309"/>
      <c r="R97" s="309"/>
    </row>
    <row r="98" spans="1:22">
      <c r="E98" s="10"/>
      <c r="F98" s="10"/>
      <c r="G98" s="10"/>
      <c r="K98" s="48"/>
      <c r="V98" t="s">
        <v>213</v>
      </c>
    </row>
    <row r="99" spans="1:22">
      <c r="A99" s="310" t="s">
        <v>182</v>
      </c>
      <c r="B99" s="311"/>
      <c r="C99" s="311"/>
      <c r="D99" s="311"/>
      <c r="E99" s="312"/>
      <c r="F99" s="312"/>
      <c r="G99" s="312"/>
      <c r="H99" s="311"/>
      <c r="I99" s="311"/>
      <c r="J99" s="311"/>
      <c r="K99" s="311"/>
      <c r="L99" s="311"/>
      <c r="M99" s="311"/>
      <c r="N99" s="311"/>
      <c r="O99" s="229"/>
      <c r="V99" t="s">
        <v>214</v>
      </c>
    </row>
    <row r="100" spans="1:22" ht="15.75">
      <c r="A100" s="313" t="s">
        <v>206</v>
      </c>
      <c r="B100" s="7"/>
      <c r="C100" s="314" t="str">
        <f ca="1">RIGHT(CELL("address",S.001!D7),4)</f>
        <v>$D$7</v>
      </c>
      <c r="D100" s="314" t="str">
        <f ca="1">RIGHT(CELL("address",S.001!D11),4)</f>
        <v>D$11</v>
      </c>
      <c r="E100" s="314" t="str">
        <f ca="1">RIGHT(CELL("address",S.001!N5),4)</f>
        <v>$N$5</v>
      </c>
      <c r="F100" s="314" t="str">
        <f ca="1">RIGHT(CELL("address",S.001!N7),4)</f>
        <v>$N$7</v>
      </c>
      <c r="G100" s="7"/>
      <c r="H100" s="315"/>
      <c r="I100" s="314" t="str">
        <f ca="1">RIGHT(CELL("address",S.001!M89),4)</f>
        <v>M$89</v>
      </c>
      <c r="J100" s="314"/>
      <c r="K100" s="7"/>
      <c r="L100" s="7"/>
      <c r="M100" s="7"/>
      <c r="N100" s="314" t="str">
        <f ca="1">RIGHT(CELL("address",S.001!N87),4)</f>
        <v>N$87</v>
      </c>
      <c r="O100" s="316" t="str">
        <f ca="1">RIGHT(CELL("address",S.001!N88),4)</f>
        <v>N$88</v>
      </c>
      <c r="P100" s="46" t="s">
        <v>183</v>
      </c>
      <c r="V100" t="s">
        <v>215</v>
      </c>
    </row>
    <row r="101" spans="1:22">
      <c r="A101" s="317" t="s">
        <v>207</v>
      </c>
      <c r="B101" s="318"/>
      <c r="C101" s="318"/>
      <c r="D101" s="318"/>
      <c r="E101" s="319"/>
      <c r="F101" s="319"/>
      <c r="G101" s="319"/>
      <c r="H101" s="318"/>
      <c r="I101" s="318"/>
      <c r="J101" s="318"/>
      <c r="K101" s="318"/>
      <c r="L101" s="318"/>
      <c r="M101" s="318"/>
      <c r="N101" s="318"/>
      <c r="O101" s="320"/>
      <c r="V101" t="s">
        <v>216</v>
      </c>
    </row>
    <row r="102" spans="1:22">
      <c r="E102" s="10"/>
      <c r="F102" s="10"/>
      <c r="G102" s="10"/>
      <c r="V102" s="227" t="s">
        <v>256</v>
      </c>
    </row>
    <row r="103" spans="1:22">
      <c r="E103" s="10"/>
      <c r="F103" s="10"/>
      <c r="G103" s="10"/>
    </row>
    <row r="104" spans="1:22">
      <c r="E104" s="10"/>
      <c r="F104" s="10"/>
      <c r="G104" s="10"/>
      <c r="J104" s="402"/>
      <c r="K104" s="402"/>
    </row>
    <row r="105" spans="1:22">
      <c r="E105" s="10"/>
      <c r="F105" s="10"/>
      <c r="G105" s="10"/>
    </row>
  </sheetData>
  <mergeCells count="2">
    <mergeCell ref="E13:G13"/>
    <mergeCell ref="T14:T16"/>
  </mergeCells>
  <phoneticPr fontId="62" type="noConversion"/>
  <pageMargins left="0.5" right="0.5" top="1" bottom="1" header="0.65" footer="0.5"/>
  <pageSetup scale="53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tabColor indexed="16"/>
  </sheetPr>
  <dimension ref="A1:Q162"/>
  <sheetViews>
    <sheetView view="pageBreakPreview" topLeftCell="A67" zoomScale="80" zoomScaleNormal="100" zoomScaleSheetLayoutView="80" workbookViewId="0">
      <selection activeCell="D17" sqref="D1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7 of 74</v>
      </c>
      <c r="Q1" s="276" t="s">
        <v>160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7714.1850577819459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7714.1850577819459</v>
      </c>
      <c r="O6" s="1"/>
      <c r="P6" s="1"/>
    </row>
    <row r="7" spans="1:17" ht="13.5" thickBot="1">
      <c r="C7" s="121" t="s">
        <v>44</v>
      </c>
      <c r="D7" s="273" t="s">
        <v>225</v>
      </c>
      <c r="E7" s="1"/>
      <c r="F7" s="1"/>
      <c r="G7" s="1"/>
      <c r="H7" s="275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141</v>
      </c>
      <c r="E9" s="401" t="s">
        <v>400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77750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1896.3414634146341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64397</v>
      </c>
      <c r="E17" s="358">
        <v>1015</v>
      </c>
      <c r="F17" s="357">
        <v>63382</v>
      </c>
      <c r="G17" s="358">
        <v>0</v>
      </c>
      <c r="H17" s="359">
        <v>0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81941</v>
      </c>
      <c r="E18" s="360">
        <v>2183</v>
      </c>
      <c r="F18" s="361">
        <v>79757</v>
      </c>
      <c r="G18" s="360">
        <v>13649</v>
      </c>
      <c r="H18" s="359">
        <v>13649</v>
      </c>
      <c r="I18" s="368">
        <v>0</v>
      </c>
      <c r="J18" s="156"/>
      <c r="K18" s="258">
        <f t="shared" ref="K18:K23" si="4">G18</f>
        <v>13649</v>
      </c>
      <c r="L18" s="257">
        <f t="shared" si="1"/>
        <v>0</v>
      </c>
      <c r="M18" s="258">
        <f t="shared" ref="M18:M23" si="5">H18</f>
        <v>13649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74552</v>
      </c>
      <c r="E19" s="360">
        <v>1896.3414634146341</v>
      </c>
      <c r="F19" s="361">
        <v>72655.658536585368</v>
      </c>
      <c r="G19" s="360">
        <v>13244.587478742107</v>
      </c>
      <c r="H19" s="359">
        <v>13244.587478742107</v>
      </c>
      <c r="I19" s="368">
        <v>0</v>
      </c>
      <c r="J19" s="156"/>
      <c r="K19" s="258">
        <f t="shared" si="4"/>
        <v>13244.587478742107</v>
      </c>
      <c r="L19" s="257">
        <f t="shared" si="1"/>
        <v>0</v>
      </c>
      <c r="M19" s="258">
        <f t="shared" si="5"/>
        <v>13244.587478742107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72655.658536585368</v>
      </c>
      <c r="E20" s="377">
        <v>1851.1904761904761</v>
      </c>
      <c r="F20" s="361">
        <v>70804.468060394895</v>
      </c>
      <c r="G20" s="360">
        <v>12381.24088352887</v>
      </c>
      <c r="H20" s="359">
        <v>12381.24088352887</v>
      </c>
      <c r="I20" s="368">
        <v>0</v>
      </c>
      <c r="J20" s="156"/>
      <c r="K20" s="258">
        <f t="shared" si="4"/>
        <v>12381.24088352887</v>
      </c>
      <c r="L20" s="257">
        <f t="shared" si="1"/>
        <v>0</v>
      </c>
      <c r="M20" s="258">
        <f t="shared" si="5"/>
        <v>12381.24088352887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96">
        <v>70804.468060394895</v>
      </c>
      <c r="E21" s="397">
        <v>1851.1904761904761</v>
      </c>
      <c r="F21" s="396">
        <v>68953.277584204421</v>
      </c>
      <c r="G21" s="397">
        <v>11503.75860476607</v>
      </c>
      <c r="H21" s="395">
        <v>11503.75860476607</v>
      </c>
      <c r="I21" s="398">
        <v>0</v>
      </c>
      <c r="J21" s="156"/>
      <c r="K21" s="258">
        <f t="shared" si="4"/>
        <v>11503.75860476607</v>
      </c>
      <c r="L21" s="257">
        <f t="shared" ref="L21:L26" si="7">IF(K21&lt;&gt;0,+G21-K21,0)</f>
        <v>0</v>
      </c>
      <c r="M21" s="258">
        <f t="shared" si="5"/>
        <v>11503.75860476607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96">
        <v>68953.277584204421</v>
      </c>
      <c r="E22" s="397">
        <v>1851.1904761904761</v>
      </c>
      <c r="F22" s="396">
        <v>67102.087108013948</v>
      </c>
      <c r="G22" s="397">
        <v>10903.96715256805</v>
      </c>
      <c r="H22" s="395">
        <v>10903.96715256805</v>
      </c>
      <c r="I22" s="398">
        <v>0</v>
      </c>
      <c r="J22" s="156"/>
      <c r="K22" s="258">
        <f t="shared" si="4"/>
        <v>10903.96715256805</v>
      </c>
      <c r="L22" s="257">
        <f t="shared" si="7"/>
        <v>0</v>
      </c>
      <c r="M22" s="258">
        <f t="shared" si="5"/>
        <v>10903.96715256805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96">
        <v>67102.087108013948</v>
      </c>
      <c r="E23" s="397">
        <v>1851.1904761904761</v>
      </c>
      <c r="F23" s="396">
        <v>65250.896631823474</v>
      </c>
      <c r="G23" s="397">
        <v>10445.046830532348</v>
      </c>
      <c r="H23" s="395">
        <v>10445.046830532348</v>
      </c>
      <c r="I23" s="156">
        <v>0</v>
      </c>
      <c r="J23" s="156"/>
      <c r="K23" s="258">
        <f t="shared" si="4"/>
        <v>10445.046830532348</v>
      </c>
      <c r="L23" s="257">
        <f t="shared" si="7"/>
        <v>0</v>
      </c>
      <c r="M23" s="258">
        <f t="shared" si="5"/>
        <v>10445.046830532348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2016</v>
      </c>
      <c r="D24" s="396">
        <v>65250.896631823474</v>
      </c>
      <c r="E24" s="397">
        <v>1851.1904761904761</v>
      </c>
      <c r="F24" s="396">
        <v>63399.706155633001</v>
      </c>
      <c r="G24" s="397">
        <v>10098.222669121984</v>
      </c>
      <c r="H24" s="395">
        <v>10098.222669121984</v>
      </c>
      <c r="I24" s="156">
        <f t="shared" si="0"/>
        <v>0</v>
      </c>
      <c r="J24" s="156"/>
      <c r="K24" s="258">
        <f>G24</f>
        <v>10098.222669121984</v>
      </c>
      <c r="L24" s="257">
        <f t="shared" si="7"/>
        <v>0</v>
      </c>
      <c r="M24" s="258">
        <f>H24</f>
        <v>10098.222669121984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96">
        <v>63399.706155633001</v>
      </c>
      <c r="E25" s="397">
        <v>1808.1395348837209</v>
      </c>
      <c r="F25" s="396">
        <v>61591.566620749283</v>
      </c>
      <c r="G25" s="397">
        <v>9550.8822669869332</v>
      </c>
      <c r="H25" s="395">
        <v>9550.8822669869332</v>
      </c>
      <c r="I25" s="156">
        <v>0</v>
      </c>
      <c r="J25" s="156"/>
      <c r="K25" s="258">
        <f>G25</f>
        <v>9550.8822669869332</v>
      </c>
      <c r="L25" s="257">
        <f t="shared" si="7"/>
        <v>0</v>
      </c>
      <c r="M25" s="258">
        <f>H25</f>
        <v>9550.8822669869332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96">
        <v>61591.566620749283</v>
      </c>
      <c r="E26" s="397">
        <v>1896.3414634146341</v>
      </c>
      <c r="F26" s="396">
        <v>59695.225157334651</v>
      </c>
      <c r="G26" s="397">
        <v>9603.7592198821312</v>
      </c>
      <c r="H26" s="395">
        <v>9603.7592198821312</v>
      </c>
      <c r="I26" s="156">
        <f t="shared" si="0"/>
        <v>0</v>
      </c>
      <c r="J26" s="156"/>
      <c r="K26" s="258">
        <f>G26</f>
        <v>9603.7592198821312</v>
      </c>
      <c r="L26" s="257">
        <f t="shared" si="7"/>
        <v>0</v>
      </c>
      <c r="M26" s="258">
        <f>H26</f>
        <v>9603.7592198821312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396">
        <v>59695.225157334651</v>
      </c>
      <c r="E27" s="397">
        <v>1896.3414634146341</v>
      </c>
      <c r="F27" s="396">
        <v>57798.883693920019</v>
      </c>
      <c r="G27" s="397">
        <v>9362.7454103291529</v>
      </c>
      <c r="H27" s="395">
        <v>9362.7454103291529</v>
      </c>
      <c r="I27" s="156">
        <f t="shared" si="0"/>
        <v>0</v>
      </c>
      <c r="J27" s="156"/>
      <c r="K27" s="258">
        <f>G27</f>
        <v>9362.7454103291529</v>
      </c>
      <c r="L27" s="257">
        <f t="shared" ref="L27" si="10">IF(K27&lt;&gt;0,+G27-K27,0)</f>
        <v>0</v>
      </c>
      <c r="M27" s="258">
        <f>H27</f>
        <v>9362.7454103291529</v>
      </c>
      <c r="N27" s="158">
        <f t="shared" ref="N27" si="11">IF(M27&lt;&gt;0,+H27-M27,0)</f>
        <v>0</v>
      </c>
      <c r="O27" s="158">
        <f t="shared" ref="O27" si="12">+N27-L27</f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57798.883693920019</v>
      </c>
      <c r="E28" s="160">
        <f>IF(+I14&lt;F27,I14,D28)</f>
        <v>1896.3414634146341</v>
      </c>
      <c r="F28" s="159">
        <f t="shared" ref="F28:F48" si="13">+D28-E28</f>
        <v>55902.542230505387</v>
      </c>
      <c r="G28" s="161">
        <f t="shared" ref="G28:G72" si="14">+I$12*((D28+F28)/2)+E28</f>
        <v>7714.1850577819459</v>
      </c>
      <c r="H28" s="142">
        <f t="shared" ref="H28:H72" si="15">+I$13*((D28+F28)/2)+E28</f>
        <v>7714.1850577819459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55902.542230505387</v>
      </c>
      <c r="E29" s="160">
        <f>IF(+I14&lt;F28,I14,D29)</f>
        <v>1896.3414634146341</v>
      </c>
      <c r="F29" s="159">
        <f t="shared" si="13"/>
        <v>54006.200767090755</v>
      </c>
      <c r="G29" s="161">
        <f t="shared" si="14"/>
        <v>7520.1220907441693</v>
      </c>
      <c r="H29" s="142">
        <f t="shared" si="15"/>
        <v>7520.1220907441693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54006.200767090755</v>
      </c>
      <c r="E30" s="160">
        <f>IF(+I14&lt;F29,I14,D30)</f>
        <v>1896.3414634146341</v>
      </c>
      <c r="F30" s="159">
        <f t="shared" si="13"/>
        <v>52109.859303676123</v>
      </c>
      <c r="G30" s="161">
        <f t="shared" si="14"/>
        <v>7326.0591237063936</v>
      </c>
      <c r="H30" s="142">
        <f t="shared" si="15"/>
        <v>7326.0591237063936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52109.859303676123</v>
      </c>
      <c r="E31" s="160">
        <f>IF(+I14&lt;F30,I14,D31)</f>
        <v>1896.3414634146341</v>
      </c>
      <c r="F31" s="159">
        <f t="shared" si="13"/>
        <v>50213.517840261491</v>
      </c>
      <c r="G31" s="161">
        <f t="shared" si="14"/>
        <v>7131.9961566686179</v>
      </c>
      <c r="H31" s="142">
        <f t="shared" si="15"/>
        <v>7131.9961566686179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50213.517840261491</v>
      </c>
      <c r="E32" s="160">
        <f>IF(+I14&lt;F31,I14,D32)</f>
        <v>1896.3414634146341</v>
      </c>
      <c r="F32" s="159">
        <f t="shared" si="13"/>
        <v>48317.176376846859</v>
      </c>
      <c r="G32" s="161">
        <f t="shared" si="14"/>
        <v>6937.9331896308413</v>
      </c>
      <c r="H32" s="142">
        <f t="shared" si="15"/>
        <v>6937.9331896308413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48317.176376846859</v>
      </c>
      <c r="E33" s="160">
        <f>IF(+I14&lt;F32,I14,D33)</f>
        <v>1896.3414634146341</v>
      </c>
      <c r="F33" s="159">
        <f t="shared" si="13"/>
        <v>46420.834913432227</v>
      </c>
      <c r="G33" s="161">
        <f t="shared" si="14"/>
        <v>6743.8702225930656</v>
      </c>
      <c r="H33" s="142">
        <f t="shared" si="15"/>
        <v>6743.8702225930656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46420.834913432176</v>
      </c>
      <c r="E34" s="160">
        <f>IF(+I14&lt;F33,I14,D34)</f>
        <v>1896.3414634146341</v>
      </c>
      <c r="F34" s="159">
        <f t="shared" si="13"/>
        <v>44524.493450017544</v>
      </c>
      <c r="G34" s="161">
        <f t="shared" si="14"/>
        <v>6549.8072555552844</v>
      </c>
      <c r="H34" s="142">
        <f t="shared" si="15"/>
        <v>6549.8072555552844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44524.493450017544</v>
      </c>
      <c r="E35" s="160">
        <f>IF(+I14&lt;F34,I14,D35)</f>
        <v>1896.3414634146341</v>
      </c>
      <c r="F35" s="159">
        <f t="shared" si="13"/>
        <v>42628.151986602912</v>
      </c>
      <c r="G35" s="161">
        <f t="shared" si="14"/>
        <v>6355.7442885175078</v>
      </c>
      <c r="H35" s="142">
        <f t="shared" si="15"/>
        <v>6355.7442885175078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42628.151986602912</v>
      </c>
      <c r="E36" s="160">
        <f>IF(+I14&lt;F35,I14,D36)</f>
        <v>1896.3414634146341</v>
      </c>
      <c r="F36" s="159">
        <f t="shared" si="13"/>
        <v>40731.81052318828</v>
      </c>
      <c r="G36" s="161">
        <f t="shared" si="14"/>
        <v>6161.6813214797321</v>
      </c>
      <c r="H36" s="142">
        <f t="shared" si="15"/>
        <v>6161.6813214797321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40731.81052318828</v>
      </c>
      <c r="E37" s="160">
        <f>IF(+I14&lt;F36,I14,D37)</f>
        <v>1896.3414634146341</v>
      </c>
      <c r="F37" s="159">
        <f t="shared" si="13"/>
        <v>38835.469059773648</v>
      </c>
      <c r="G37" s="161">
        <f t="shared" si="14"/>
        <v>5967.6183544419564</v>
      </c>
      <c r="H37" s="142">
        <f t="shared" si="15"/>
        <v>5967.6183544419564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38835.469059773648</v>
      </c>
      <c r="E38" s="160">
        <f>IF(+I14&lt;F37,I14,D38)</f>
        <v>1896.3414634146341</v>
      </c>
      <c r="F38" s="159">
        <f t="shared" si="13"/>
        <v>36939.127596359016</v>
      </c>
      <c r="G38" s="161">
        <f t="shared" si="14"/>
        <v>5773.5553874041807</v>
      </c>
      <c r="H38" s="142">
        <f t="shared" si="15"/>
        <v>5773.5553874041807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36939.127596359016</v>
      </c>
      <c r="E39" s="160">
        <f>IF(+I14&lt;F38,I14,D39)</f>
        <v>1896.3414634146341</v>
      </c>
      <c r="F39" s="159">
        <f t="shared" si="13"/>
        <v>35042.786132944384</v>
      </c>
      <c r="G39" s="161">
        <f t="shared" si="14"/>
        <v>5579.4924203664041</v>
      </c>
      <c r="H39" s="142">
        <f t="shared" si="15"/>
        <v>5579.4924203664041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35042.786132944384</v>
      </c>
      <c r="E40" s="160">
        <f>IF(+I14&lt;F39,I14,D40)</f>
        <v>1896.3414634146341</v>
      </c>
      <c r="F40" s="159">
        <f t="shared" si="13"/>
        <v>33146.444669529752</v>
      </c>
      <c r="G40" s="161">
        <f t="shared" si="14"/>
        <v>5385.4294533286284</v>
      </c>
      <c r="H40" s="142">
        <f t="shared" si="15"/>
        <v>5385.4294533286284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33146.444669529752</v>
      </c>
      <c r="E41" s="160">
        <f>IF(+I14&lt;F40,I14,D41)</f>
        <v>1896.3414634146341</v>
      </c>
      <c r="F41" s="159">
        <f t="shared" si="13"/>
        <v>31250.103206115116</v>
      </c>
      <c r="G41" s="161">
        <f t="shared" si="14"/>
        <v>5191.3664862908518</v>
      </c>
      <c r="H41" s="142">
        <f t="shared" si="15"/>
        <v>5191.3664862908518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31250.103206115116</v>
      </c>
      <c r="E42" s="160">
        <f>IF(+I14&lt;F41,I14,D42)</f>
        <v>1896.3414634146341</v>
      </c>
      <c r="F42" s="159">
        <f t="shared" si="13"/>
        <v>29353.761742700481</v>
      </c>
      <c r="G42" s="161">
        <f t="shared" si="14"/>
        <v>4997.3035192530751</v>
      </c>
      <c r="H42" s="142">
        <f t="shared" si="15"/>
        <v>4997.3035192530751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29353.761742700481</v>
      </c>
      <c r="E43" s="160">
        <f>IF(+I14&lt;F42,I14,D43)</f>
        <v>1896.3414634146341</v>
      </c>
      <c r="F43" s="159">
        <f t="shared" si="13"/>
        <v>27457.420279285845</v>
      </c>
      <c r="G43" s="161">
        <f t="shared" si="14"/>
        <v>4803.2405522152994</v>
      </c>
      <c r="H43" s="142">
        <f t="shared" si="15"/>
        <v>4803.2405522152994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27457.420279285845</v>
      </c>
      <c r="E44" s="160">
        <f>IF(+I14&lt;F43,I14,D44)</f>
        <v>1896.3414634146341</v>
      </c>
      <c r="F44" s="159">
        <f t="shared" si="13"/>
        <v>25561.078815871209</v>
      </c>
      <c r="G44" s="161">
        <f t="shared" si="14"/>
        <v>4609.1775851775228</v>
      </c>
      <c r="H44" s="142">
        <f t="shared" si="15"/>
        <v>4609.1775851775228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25561.078815871209</v>
      </c>
      <c r="E45" s="160">
        <f>IF(+I14&lt;F44,I14,D45)</f>
        <v>1896.3414634146341</v>
      </c>
      <c r="F45" s="159">
        <f t="shared" si="13"/>
        <v>23664.737352456574</v>
      </c>
      <c r="G45" s="161">
        <f t="shared" si="14"/>
        <v>4415.1146181397462</v>
      </c>
      <c r="H45" s="142">
        <f t="shared" si="15"/>
        <v>4415.1146181397462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23664.737352456574</v>
      </c>
      <c r="E46" s="160">
        <f>IF(+I14&lt;F45,I14,D46)</f>
        <v>1896.3414634146341</v>
      </c>
      <c r="F46" s="159">
        <f t="shared" si="13"/>
        <v>21768.395889041938</v>
      </c>
      <c r="G46" s="161">
        <f t="shared" si="14"/>
        <v>4221.0516511019696</v>
      </c>
      <c r="H46" s="142">
        <f t="shared" si="15"/>
        <v>4221.0516511019696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21768.395889041938</v>
      </c>
      <c r="E47" s="160">
        <f>IF(+I14&lt;F46,I14,D47)</f>
        <v>1896.3414634146341</v>
      </c>
      <c r="F47" s="159">
        <f t="shared" si="13"/>
        <v>19872.054425627302</v>
      </c>
      <c r="G47" s="161">
        <f t="shared" si="14"/>
        <v>4026.9886840641939</v>
      </c>
      <c r="H47" s="142">
        <f t="shared" si="15"/>
        <v>4026.9886840641939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19872.054425627302</v>
      </c>
      <c r="E48" s="160">
        <f>IF(+I14&lt;F47,I14,D48)</f>
        <v>1896.3414634146341</v>
      </c>
      <c r="F48" s="159">
        <f t="shared" si="13"/>
        <v>17975.712962212667</v>
      </c>
      <c r="G48" s="161">
        <f t="shared" si="14"/>
        <v>3832.9257170264168</v>
      </c>
      <c r="H48" s="142">
        <f t="shared" si="15"/>
        <v>3832.9257170264168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17975.712962212667</v>
      </c>
      <c r="E49" s="160">
        <f>IF(+I14&lt;F48,I14,D49)</f>
        <v>1896.3414634146341</v>
      </c>
      <c r="F49" s="159">
        <f t="shared" ref="F49:F72" si="16">+D49-E49</f>
        <v>16079.371498798033</v>
      </c>
      <c r="G49" s="161">
        <f t="shared" si="14"/>
        <v>3638.8627499886406</v>
      </c>
      <c r="H49" s="142">
        <f t="shared" si="15"/>
        <v>3638.8627499886406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16079.371498798033</v>
      </c>
      <c r="E50" s="160">
        <f>IF(+I14&lt;F49,I14,D50)</f>
        <v>1896.3414634146341</v>
      </c>
      <c r="F50" s="159">
        <f t="shared" si="16"/>
        <v>14183.030035383399</v>
      </c>
      <c r="G50" s="161">
        <f t="shared" si="14"/>
        <v>3444.7997829508645</v>
      </c>
      <c r="H50" s="142">
        <f t="shared" si="15"/>
        <v>3444.7997829508645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14183.030035383399</v>
      </c>
      <c r="E51" s="160">
        <f>IF(+I14&lt;F50,I14,D51)</f>
        <v>1896.3414634146341</v>
      </c>
      <c r="F51" s="159">
        <f t="shared" si="16"/>
        <v>12286.688571968765</v>
      </c>
      <c r="G51" s="161">
        <f t="shared" si="14"/>
        <v>3250.7368159130883</v>
      </c>
      <c r="H51" s="142">
        <f t="shared" si="15"/>
        <v>3250.7368159130883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12286.688571968765</v>
      </c>
      <c r="E52" s="160">
        <f>IF(+I14&lt;F51,I14,D52)</f>
        <v>1896.3414634146341</v>
      </c>
      <c r="F52" s="159">
        <f t="shared" si="16"/>
        <v>10390.347108554131</v>
      </c>
      <c r="G52" s="161">
        <f t="shared" si="14"/>
        <v>3056.6738488753117</v>
      </c>
      <c r="H52" s="142">
        <f t="shared" si="15"/>
        <v>3056.6738488753117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10390.347108554131</v>
      </c>
      <c r="E53" s="160">
        <f>IF(+I14&lt;F52,I14,D53)</f>
        <v>1896.3414634146341</v>
      </c>
      <c r="F53" s="159">
        <f t="shared" si="16"/>
        <v>8494.0056451394976</v>
      </c>
      <c r="G53" s="161">
        <f t="shared" si="14"/>
        <v>2862.610881837536</v>
      </c>
      <c r="H53" s="142">
        <f t="shared" si="15"/>
        <v>2862.610881837536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8494.0056451394976</v>
      </c>
      <c r="E54" s="160">
        <f>IF(+I14&lt;F53,I14,D54)</f>
        <v>1896.3414634146341</v>
      </c>
      <c r="F54" s="159">
        <f t="shared" si="16"/>
        <v>6597.6641817248637</v>
      </c>
      <c r="G54" s="161">
        <f t="shared" si="14"/>
        <v>2668.5479147997594</v>
      </c>
      <c r="H54" s="142">
        <f t="shared" si="15"/>
        <v>2668.5479147997594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6597.6641817248637</v>
      </c>
      <c r="E55" s="160">
        <f>IF(+I14&lt;F54,I14,D55)</f>
        <v>1896.3414634146341</v>
      </c>
      <c r="F55" s="159">
        <f t="shared" si="16"/>
        <v>4701.3227183102299</v>
      </c>
      <c r="G55" s="161">
        <f t="shared" si="14"/>
        <v>2474.4849477619837</v>
      </c>
      <c r="H55" s="142">
        <f t="shared" si="15"/>
        <v>2474.4849477619837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4701.3227183102299</v>
      </c>
      <c r="E56" s="160">
        <f>IF(+I14&lt;F55,I14,D56)</f>
        <v>1896.3414634146341</v>
      </c>
      <c r="F56" s="159">
        <f t="shared" si="16"/>
        <v>2804.9812548955961</v>
      </c>
      <c r="G56" s="161">
        <f t="shared" si="14"/>
        <v>2280.4219807242071</v>
      </c>
      <c r="H56" s="142">
        <f t="shared" si="15"/>
        <v>2280.4219807242071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2804.9812548955961</v>
      </c>
      <c r="E57" s="160">
        <f>IF(+I14&lt;F56,I14,D57)</f>
        <v>1896.3414634146341</v>
      </c>
      <c r="F57" s="159">
        <f t="shared" si="16"/>
        <v>908.639791480962</v>
      </c>
      <c r="G57" s="161">
        <f t="shared" si="14"/>
        <v>2086.3590136864309</v>
      </c>
      <c r="H57" s="142">
        <f t="shared" si="15"/>
        <v>2086.3590136864309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374" t="str">
        <f t="shared" si="6"/>
        <v/>
      </c>
      <c r="C58" s="153">
        <f>IF(D11="","-",+C57+1)</f>
        <v>2050</v>
      </c>
      <c r="D58" s="159">
        <f>IF(F57+SUM(E$17:E57)=D$10,F57,D$10-SUM(E$17:E57))</f>
        <v>908.639791480962</v>
      </c>
      <c r="E58" s="160">
        <f>IF(+I14&lt;F57,I14,D58)</f>
        <v>908.639791480962</v>
      </c>
      <c r="F58" s="159">
        <f t="shared" si="16"/>
        <v>0</v>
      </c>
      <c r="G58" s="161">
        <f t="shared" si="14"/>
        <v>955.13282485741638</v>
      </c>
      <c r="H58" s="142">
        <f t="shared" si="15"/>
        <v>955.13282485741638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14"/>
        <v>0</v>
      </c>
      <c r="H59" s="142">
        <f t="shared" si="15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14"/>
        <v>0</v>
      </c>
      <c r="H60" s="142">
        <f t="shared" si="15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77749.999999999956</v>
      </c>
      <c r="F73" s="111"/>
      <c r="G73" s="111">
        <f>SUM(G17:G72)</f>
        <v>258706.50441334071</v>
      </c>
      <c r="H73" s="111">
        <f>SUM(H17:H72)</f>
        <v>258706.50441334071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7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9603.7592198821312</v>
      </c>
      <c r="N87" s="198">
        <f>IF(J92&lt;D11,0,VLOOKUP(J92,C17:O72,11))</f>
        <v>9603.7592198821312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8295.0535610460302</v>
      </c>
      <c r="N88" s="200">
        <f>IF(J92&lt;D11,0,VLOOKUP(J92,C99:P154,7))</f>
        <v>8295.0535610460302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Linwood 138 Station Switch Replacement*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-1308.7056588361011</v>
      </c>
      <c r="N89" s="203">
        <f>+N88-N87</f>
        <v>-1308.7056588361011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TP2008080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77750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1851.1904761904761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994</v>
      </c>
      <c r="F99" s="361">
        <v>63775</v>
      </c>
      <c r="G99" s="365">
        <v>318887</v>
      </c>
      <c r="H99" s="362">
        <v>5610</v>
      </c>
      <c r="I99" s="363">
        <v>5610</v>
      </c>
      <c r="J99" s="158">
        <f t="shared" ref="J99:J130" si="21">+I99-H99</f>
        <v>0</v>
      </c>
      <c r="K99" s="158"/>
      <c r="L99" s="256">
        <f t="shared" ref="L99:L104" si="22">H99</f>
        <v>5610</v>
      </c>
      <c r="M99" s="172">
        <f t="shared" ref="M99:M130" si="23">IF(L99&lt;&gt;0,+H99-L99,0)</f>
        <v>0</v>
      </c>
      <c r="N99" s="256">
        <f t="shared" ref="N99:N104" si="24">I99</f>
        <v>5610</v>
      </c>
      <c r="O99" s="157">
        <f t="shared" ref="O99:O130" si="25">IF(N99&lt;&gt;0,+I99-N99,0)</f>
        <v>0</v>
      </c>
      <c r="P99" s="157">
        <f t="shared" ref="P99:P130" si="26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76756</v>
      </c>
      <c r="E100" s="360">
        <v>1896.3414634146341</v>
      </c>
      <c r="F100" s="361">
        <v>74859.658536585368</v>
      </c>
      <c r="G100" s="361">
        <v>75807.829268292684</v>
      </c>
      <c r="H100" s="360">
        <v>14411.158990782849</v>
      </c>
      <c r="I100" s="359">
        <v>14411.158990782849</v>
      </c>
      <c r="J100" s="158">
        <f t="shared" si="21"/>
        <v>0</v>
      </c>
      <c r="K100" s="158"/>
      <c r="L100" s="258">
        <f t="shared" si="22"/>
        <v>14411.158990782849</v>
      </c>
      <c r="M100" s="257">
        <f t="shared" si="23"/>
        <v>0</v>
      </c>
      <c r="N100" s="258">
        <f t="shared" si="24"/>
        <v>14411.158990782849</v>
      </c>
      <c r="O100" s="158">
        <f t="shared" si="25"/>
        <v>0</v>
      </c>
      <c r="P100" s="158">
        <f t="shared" si="26"/>
        <v>0</v>
      </c>
      <c r="Q100" s="1"/>
    </row>
    <row r="101" spans="1:17">
      <c r="B101" s="9" t="str">
        <f t="shared" ref="B101:B154" si="27">IF(D101=F100,"","IU")</f>
        <v/>
      </c>
      <c r="C101" s="153">
        <f>IF(D93="","-",+C100+1)</f>
        <v>2011</v>
      </c>
      <c r="D101" s="357">
        <v>74859.658536585368</v>
      </c>
      <c r="E101" s="377">
        <v>1851.1904761904761</v>
      </c>
      <c r="F101" s="361">
        <v>73008.468060394895</v>
      </c>
      <c r="G101" s="361">
        <v>73934.063298490131</v>
      </c>
      <c r="H101" s="360">
        <v>12969.387615340562</v>
      </c>
      <c r="I101" s="359">
        <v>12969.387615340562</v>
      </c>
      <c r="J101" s="158">
        <f t="shared" si="21"/>
        <v>0</v>
      </c>
      <c r="K101" s="158"/>
      <c r="L101" s="258">
        <f t="shared" si="22"/>
        <v>12969.387615340562</v>
      </c>
      <c r="M101" s="257">
        <f t="shared" si="23"/>
        <v>0</v>
      </c>
      <c r="N101" s="258">
        <f t="shared" si="24"/>
        <v>12969.387615340562</v>
      </c>
      <c r="O101" s="158">
        <f t="shared" si="25"/>
        <v>0</v>
      </c>
      <c r="P101" s="158">
        <f t="shared" si="26"/>
        <v>0</v>
      </c>
      <c r="Q101" s="1"/>
    </row>
    <row r="102" spans="1:17">
      <c r="B102" s="9" t="str">
        <f t="shared" si="27"/>
        <v/>
      </c>
      <c r="C102" s="153">
        <f>IF(D93="","-",+C101+1)</f>
        <v>2012</v>
      </c>
      <c r="D102" s="357">
        <v>73008.468060394895</v>
      </c>
      <c r="E102" s="360">
        <v>1851.1904761904761</v>
      </c>
      <c r="F102" s="361">
        <v>71157.277584204421</v>
      </c>
      <c r="G102" s="361">
        <v>72082.872822299658</v>
      </c>
      <c r="H102" s="360">
        <v>12458.468627153823</v>
      </c>
      <c r="I102" s="359">
        <v>12458.468627153823</v>
      </c>
      <c r="J102" s="158">
        <f t="shared" si="21"/>
        <v>0</v>
      </c>
      <c r="K102" s="158"/>
      <c r="L102" s="258">
        <f t="shared" si="22"/>
        <v>12458.468627153823</v>
      </c>
      <c r="M102" s="257">
        <f t="shared" si="23"/>
        <v>0</v>
      </c>
      <c r="N102" s="258">
        <f t="shared" si="24"/>
        <v>12458.468627153823</v>
      </c>
      <c r="O102" s="158">
        <f t="shared" si="25"/>
        <v>0</v>
      </c>
      <c r="P102" s="158">
        <f t="shared" si="26"/>
        <v>0</v>
      </c>
      <c r="Q102" s="1"/>
    </row>
    <row r="103" spans="1:17">
      <c r="B103" s="9" t="str">
        <f t="shared" si="27"/>
        <v/>
      </c>
      <c r="C103" s="153">
        <f>IF(D93="","-",+C102+1)</f>
        <v>2013</v>
      </c>
      <c r="D103" s="357">
        <v>71157.277584204421</v>
      </c>
      <c r="E103" s="360">
        <v>1851.1904761904761</v>
      </c>
      <c r="F103" s="361">
        <v>69306.087108013948</v>
      </c>
      <c r="G103" s="361">
        <v>70231.682346109184</v>
      </c>
      <c r="H103" s="360">
        <v>11352.954336851966</v>
      </c>
      <c r="I103" s="359">
        <v>11352.954336851966</v>
      </c>
      <c r="J103" s="158">
        <v>0</v>
      </c>
      <c r="K103" s="158"/>
      <c r="L103" s="258">
        <f t="shared" si="22"/>
        <v>11352.954336851966</v>
      </c>
      <c r="M103" s="257">
        <f>IF(L103&lt;&gt;0,+H103-L103,0)</f>
        <v>0</v>
      </c>
      <c r="N103" s="258">
        <f t="shared" si="24"/>
        <v>11352.954336851966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7"/>
        <v/>
      </c>
      <c r="C104" s="153">
        <f>IF(D93="","-",+C103+1)</f>
        <v>2014</v>
      </c>
      <c r="D104" s="357">
        <v>69306.087108013948</v>
      </c>
      <c r="E104" s="360">
        <v>1851.1904761904761</v>
      </c>
      <c r="F104" s="361">
        <v>67454.896631823474</v>
      </c>
      <c r="G104" s="361">
        <v>68380.491869918711</v>
      </c>
      <c r="H104" s="360">
        <v>11145.703511546504</v>
      </c>
      <c r="I104" s="359">
        <v>11145.703511546504</v>
      </c>
      <c r="J104" s="158">
        <v>0</v>
      </c>
      <c r="K104" s="158"/>
      <c r="L104" s="258">
        <f t="shared" si="22"/>
        <v>11145.703511546504</v>
      </c>
      <c r="M104" s="257">
        <f>IF(L104&lt;&gt;0,+H104-L104,0)</f>
        <v>0</v>
      </c>
      <c r="N104" s="258">
        <f t="shared" si="24"/>
        <v>11145.703511546504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7"/>
        <v/>
      </c>
      <c r="C105" s="153">
        <f>IF(D93="","-",+C104+1)</f>
        <v>2015</v>
      </c>
      <c r="D105" s="357">
        <v>67454.896631823474</v>
      </c>
      <c r="E105" s="360">
        <v>1851.1904761904761</v>
      </c>
      <c r="F105" s="361">
        <v>65603.706155633001</v>
      </c>
      <c r="G105" s="361">
        <v>66529.301393728238</v>
      </c>
      <c r="H105" s="360">
        <v>10617.681866649142</v>
      </c>
      <c r="I105" s="359">
        <v>10617.681866649142</v>
      </c>
      <c r="J105" s="158">
        <f t="shared" si="21"/>
        <v>0</v>
      </c>
      <c r="K105" s="158"/>
      <c r="L105" s="258">
        <f>H105</f>
        <v>10617.681866649142</v>
      </c>
      <c r="M105" s="257">
        <f>IF(L105&lt;&gt;0,+H105-L105,0)</f>
        <v>0</v>
      </c>
      <c r="N105" s="258">
        <f>I105</f>
        <v>10617.681866649142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/>
      </c>
      <c r="C106" s="153">
        <f>IF(D93="","-",+C105+1)</f>
        <v>2016</v>
      </c>
      <c r="D106" s="357">
        <v>65603.706155633001</v>
      </c>
      <c r="E106" s="360">
        <v>1808.1395348837209</v>
      </c>
      <c r="F106" s="361">
        <v>63795.566620749283</v>
      </c>
      <c r="G106" s="361">
        <v>64699.636388191138</v>
      </c>
      <c r="H106" s="360">
        <v>10021.757616625862</v>
      </c>
      <c r="I106" s="359">
        <v>10021.757616625862</v>
      </c>
      <c r="J106" s="158">
        <v>0</v>
      </c>
      <c r="K106" s="158"/>
      <c r="L106" s="258">
        <f>H106</f>
        <v>10021.757616625862</v>
      </c>
      <c r="M106" s="257">
        <f>IF(L106&lt;&gt;0,+H106-L106,0)</f>
        <v>0</v>
      </c>
      <c r="N106" s="258">
        <f>I106</f>
        <v>10021.757616625862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/>
      </c>
      <c r="C107" s="153">
        <f>IF(D93="","-",+C106+1)</f>
        <v>2017</v>
      </c>
      <c r="D107" s="357">
        <v>63795.566620749283</v>
      </c>
      <c r="E107" s="360">
        <v>1851.1904761904761</v>
      </c>
      <c r="F107" s="361">
        <v>61944.37614455881</v>
      </c>
      <c r="G107" s="361">
        <v>62869.971382654046</v>
      </c>
      <c r="H107" s="360">
        <v>9488.0975445916993</v>
      </c>
      <c r="I107" s="359">
        <v>9488.0975445916993</v>
      </c>
      <c r="J107" s="158">
        <f t="shared" si="21"/>
        <v>0</v>
      </c>
      <c r="K107" s="158"/>
      <c r="L107" s="258">
        <f>H107</f>
        <v>9488.0975445916993</v>
      </c>
      <c r="M107" s="257">
        <f>IF(L107&lt;&gt;0,+H107-L107,0)</f>
        <v>0</v>
      </c>
      <c r="N107" s="258">
        <f>I107</f>
        <v>9488.0975445916993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/>
      </c>
      <c r="C108" s="153">
        <f>IF(D93="","-",+C107+1)</f>
        <v>2018</v>
      </c>
      <c r="D108" s="154">
        <f>IF(F107+SUM(E$99:E107)=D$92,F107,D$92-SUM(E$99:E107))</f>
        <v>61944.37614455881</v>
      </c>
      <c r="E108" s="160">
        <f>IF(+J96&lt;F107,J96,D108)</f>
        <v>1851.1904761904761</v>
      </c>
      <c r="F108" s="159">
        <f t="shared" ref="F108:F130" si="28">+D108-E108</f>
        <v>60093.185668368336</v>
      </c>
      <c r="G108" s="159">
        <f t="shared" ref="G108:G130" si="29">+(F108+D108)/2</f>
        <v>61018.780906463573</v>
      </c>
      <c r="H108" s="163">
        <f t="shared" ref="H108:H112" si="30">+J$94*G108+E108</f>
        <v>8295.0535610460302</v>
      </c>
      <c r="I108" s="253">
        <f t="shared" ref="I108:I112" si="31">+J$95*G108+E108</f>
        <v>8295.0535610460302</v>
      </c>
      <c r="J108" s="158">
        <f t="shared" si="21"/>
        <v>0</v>
      </c>
      <c r="K108" s="158"/>
      <c r="L108" s="334"/>
      <c r="M108" s="158">
        <f t="shared" si="23"/>
        <v>0</v>
      </c>
      <c r="N108" s="334"/>
      <c r="O108" s="158">
        <f t="shared" si="25"/>
        <v>0</v>
      </c>
      <c r="P108" s="158">
        <f t="shared" si="26"/>
        <v>0</v>
      </c>
      <c r="Q108" s="1"/>
    </row>
    <row r="109" spans="1:17">
      <c r="B109" s="9" t="str">
        <f t="shared" si="27"/>
        <v/>
      </c>
      <c r="C109" s="153">
        <f>IF(D93="","-",+C108+1)</f>
        <v>2019</v>
      </c>
      <c r="D109" s="154">
        <f>IF(F108+SUM(E$99:E108)=D$92,F108,D$92-SUM(E$99:E108))</f>
        <v>60093.185668368336</v>
      </c>
      <c r="E109" s="160">
        <f>IF(+J96&lt;F108,J96,D109)</f>
        <v>1851.1904761904761</v>
      </c>
      <c r="F109" s="159">
        <f t="shared" si="28"/>
        <v>58241.995192177863</v>
      </c>
      <c r="G109" s="159">
        <f t="shared" si="29"/>
        <v>59167.5904302731</v>
      </c>
      <c r="H109" s="163">
        <f t="shared" si="30"/>
        <v>8099.5593575343973</v>
      </c>
      <c r="I109" s="253">
        <f t="shared" si="31"/>
        <v>8099.5593575343973</v>
      </c>
      <c r="J109" s="158">
        <f t="shared" si="21"/>
        <v>0</v>
      </c>
      <c r="K109" s="158"/>
      <c r="L109" s="334"/>
      <c r="M109" s="158">
        <f t="shared" si="23"/>
        <v>0</v>
      </c>
      <c r="N109" s="334"/>
      <c r="O109" s="158">
        <f t="shared" si="25"/>
        <v>0</v>
      </c>
      <c r="P109" s="158">
        <f t="shared" si="26"/>
        <v>0</v>
      </c>
      <c r="Q109" s="1"/>
    </row>
    <row r="110" spans="1:17">
      <c r="B110" s="9" t="str">
        <f t="shared" si="27"/>
        <v/>
      </c>
      <c r="C110" s="153">
        <f>IF(D93="","-",+C109+1)</f>
        <v>2020</v>
      </c>
      <c r="D110" s="154">
        <f>IF(F109+SUM(E$99:E109)=D$92,F109,D$92-SUM(E$99:E109))</f>
        <v>58241.995192177863</v>
      </c>
      <c r="E110" s="160">
        <f>IF(+J96&lt;F109,J96,D110)</f>
        <v>1851.1904761904761</v>
      </c>
      <c r="F110" s="159">
        <f t="shared" si="28"/>
        <v>56390.804715987389</v>
      </c>
      <c r="G110" s="159">
        <f t="shared" si="29"/>
        <v>57316.399954082626</v>
      </c>
      <c r="H110" s="163">
        <f t="shared" si="30"/>
        <v>7904.0651540227636</v>
      </c>
      <c r="I110" s="253">
        <f t="shared" si="31"/>
        <v>7904.0651540227636</v>
      </c>
      <c r="J110" s="158">
        <f t="shared" si="21"/>
        <v>0</v>
      </c>
      <c r="K110" s="158"/>
      <c r="L110" s="334"/>
      <c r="M110" s="158">
        <f t="shared" si="23"/>
        <v>0</v>
      </c>
      <c r="N110" s="334"/>
      <c r="O110" s="158">
        <f t="shared" si="25"/>
        <v>0</v>
      </c>
      <c r="P110" s="158">
        <f t="shared" si="26"/>
        <v>0</v>
      </c>
      <c r="Q110" s="1"/>
    </row>
    <row r="111" spans="1:17">
      <c r="B111" s="9" t="str">
        <f t="shared" si="27"/>
        <v/>
      </c>
      <c r="C111" s="153">
        <f>IF(D93="","-",+C110+1)</f>
        <v>2021</v>
      </c>
      <c r="D111" s="154">
        <f>IF(F110+SUM(E$99:E110)=D$92,F110,D$92-SUM(E$99:E110))</f>
        <v>56390.804715987389</v>
      </c>
      <c r="E111" s="160">
        <f>IF(+J96&lt;F110,J96,D111)</f>
        <v>1851.1904761904761</v>
      </c>
      <c r="F111" s="159">
        <f t="shared" si="28"/>
        <v>54539.614239796916</v>
      </c>
      <c r="G111" s="159">
        <f t="shared" si="29"/>
        <v>55465.209477892153</v>
      </c>
      <c r="H111" s="163">
        <f t="shared" si="30"/>
        <v>7708.5709505111299</v>
      </c>
      <c r="I111" s="253">
        <f t="shared" si="31"/>
        <v>7708.5709505111299</v>
      </c>
      <c r="J111" s="158">
        <f t="shared" si="21"/>
        <v>0</v>
      </c>
      <c r="K111" s="158"/>
      <c r="L111" s="334"/>
      <c r="M111" s="158">
        <f t="shared" si="23"/>
        <v>0</v>
      </c>
      <c r="N111" s="334"/>
      <c r="O111" s="158">
        <f t="shared" si="25"/>
        <v>0</v>
      </c>
      <c r="P111" s="158">
        <f t="shared" si="26"/>
        <v>0</v>
      </c>
      <c r="Q111" s="1"/>
    </row>
    <row r="112" spans="1:17">
      <c r="B112" s="9" t="str">
        <f t="shared" si="27"/>
        <v/>
      </c>
      <c r="C112" s="153">
        <f>IF(D93="","-",+C111+1)</f>
        <v>2022</v>
      </c>
      <c r="D112" s="154">
        <f>IF(F111+SUM(E$99:E111)=D$92,F111,D$92-SUM(E$99:E111))</f>
        <v>54539.614239796916</v>
      </c>
      <c r="E112" s="160">
        <f>IF(+J96&lt;F111,J96,D112)</f>
        <v>1851.1904761904761</v>
      </c>
      <c r="F112" s="159">
        <f t="shared" si="28"/>
        <v>52688.423763606443</v>
      </c>
      <c r="G112" s="159">
        <f t="shared" si="29"/>
        <v>53614.019001701679</v>
      </c>
      <c r="H112" s="163">
        <f t="shared" si="30"/>
        <v>7513.0767469994962</v>
      </c>
      <c r="I112" s="253">
        <f t="shared" si="31"/>
        <v>7513.0767469994962</v>
      </c>
      <c r="J112" s="158">
        <f t="shared" si="21"/>
        <v>0</v>
      </c>
      <c r="K112" s="158"/>
      <c r="L112" s="334"/>
      <c r="M112" s="158">
        <f t="shared" si="23"/>
        <v>0</v>
      </c>
      <c r="N112" s="334"/>
      <c r="O112" s="158">
        <f t="shared" si="25"/>
        <v>0</v>
      </c>
      <c r="P112" s="158">
        <f t="shared" si="26"/>
        <v>0</v>
      </c>
      <c r="Q112" s="1"/>
    </row>
    <row r="113" spans="2:17">
      <c r="B113" s="9" t="str">
        <f t="shared" si="27"/>
        <v/>
      </c>
      <c r="C113" s="153">
        <f>IF(D93="","-",+C112+1)</f>
        <v>2023</v>
      </c>
      <c r="D113" s="154">
        <f>IF(F112+SUM(E$99:E112)=D$92,F112,D$92-SUM(E$99:E112))</f>
        <v>52688.423763606443</v>
      </c>
      <c r="E113" s="160">
        <f>IF(+J96&lt;F112,J96,D113)</f>
        <v>1851.1904761904761</v>
      </c>
      <c r="F113" s="159">
        <f t="shared" si="28"/>
        <v>50837.233287415969</v>
      </c>
      <c r="G113" s="159">
        <f t="shared" si="29"/>
        <v>51762.828525511206</v>
      </c>
      <c r="H113" s="163">
        <f t="shared" ref="H113:H154" si="32">+J$94*G113+E113</f>
        <v>7317.5825434878634</v>
      </c>
      <c r="I113" s="253">
        <f t="shared" ref="I113:I154" si="33">+J$95*G113+E113</f>
        <v>7317.5825434878634</v>
      </c>
      <c r="J113" s="158">
        <f t="shared" si="21"/>
        <v>0</v>
      </c>
      <c r="K113" s="158"/>
      <c r="L113" s="334"/>
      <c r="M113" s="158">
        <f t="shared" si="23"/>
        <v>0</v>
      </c>
      <c r="N113" s="334"/>
      <c r="O113" s="158">
        <f t="shared" si="25"/>
        <v>0</v>
      </c>
      <c r="P113" s="158">
        <f t="shared" si="26"/>
        <v>0</v>
      </c>
      <c r="Q113" s="1"/>
    </row>
    <row r="114" spans="2:17">
      <c r="B114" s="9" t="str">
        <f t="shared" si="27"/>
        <v/>
      </c>
      <c r="C114" s="153">
        <f>IF(D93="","-",+C113+1)</f>
        <v>2024</v>
      </c>
      <c r="D114" s="154">
        <f>IF(F113+SUM(E$99:E113)=D$92,F113,D$92-SUM(E$99:E113))</f>
        <v>50837.233287415969</v>
      </c>
      <c r="E114" s="160">
        <f>IF(+J96&lt;F113,J96,D114)</f>
        <v>1851.1904761904761</v>
      </c>
      <c r="F114" s="159">
        <f t="shared" si="28"/>
        <v>48986.042811225496</v>
      </c>
      <c r="G114" s="159">
        <f t="shared" si="29"/>
        <v>49911.638049320733</v>
      </c>
      <c r="H114" s="163">
        <f t="shared" si="32"/>
        <v>7122.0883399762297</v>
      </c>
      <c r="I114" s="253">
        <f t="shared" si="33"/>
        <v>7122.0883399762297</v>
      </c>
      <c r="J114" s="158">
        <f t="shared" si="21"/>
        <v>0</v>
      </c>
      <c r="K114" s="158"/>
      <c r="L114" s="334"/>
      <c r="M114" s="158">
        <f t="shared" si="23"/>
        <v>0</v>
      </c>
      <c r="N114" s="334"/>
      <c r="O114" s="158">
        <f t="shared" si="25"/>
        <v>0</v>
      </c>
      <c r="P114" s="158">
        <f t="shared" si="26"/>
        <v>0</v>
      </c>
      <c r="Q114" s="1"/>
    </row>
    <row r="115" spans="2:17">
      <c r="B115" s="9" t="str">
        <f t="shared" si="27"/>
        <v>IU</v>
      </c>
      <c r="C115" s="153">
        <f>IF(D93="","-",+C114+1)</f>
        <v>2025</v>
      </c>
      <c r="D115" s="154">
        <f>IF(F114+SUM(E$99:E114)=D$92,F114,D$92-SUM(E$99:E114))</f>
        <v>48986.042811225445</v>
      </c>
      <c r="E115" s="160">
        <f>IF(+J96&lt;F114,J96,D115)</f>
        <v>1851.1904761904761</v>
      </c>
      <c r="F115" s="159">
        <f t="shared" si="28"/>
        <v>47134.852335034971</v>
      </c>
      <c r="G115" s="159">
        <f t="shared" si="29"/>
        <v>48060.447573130208</v>
      </c>
      <c r="H115" s="163">
        <f t="shared" si="32"/>
        <v>6926.5941364645905</v>
      </c>
      <c r="I115" s="253">
        <f t="shared" si="33"/>
        <v>6926.5941364645905</v>
      </c>
      <c r="J115" s="158">
        <f t="shared" si="21"/>
        <v>0</v>
      </c>
      <c r="K115" s="158"/>
      <c r="L115" s="334"/>
      <c r="M115" s="158">
        <f t="shared" si="23"/>
        <v>0</v>
      </c>
      <c r="N115" s="334"/>
      <c r="O115" s="158">
        <f t="shared" si="25"/>
        <v>0</v>
      </c>
      <c r="P115" s="158">
        <f t="shared" si="26"/>
        <v>0</v>
      </c>
      <c r="Q115" s="1"/>
    </row>
    <row r="116" spans="2:17">
      <c r="B116" s="9" t="str">
        <f t="shared" si="27"/>
        <v/>
      </c>
      <c r="C116" s="153">
        <f>IF(D93="","-",+C115+1)</f>
        <v>2026</v>
      </c>
      <c r="D116" s="154">
        <f>IF(F115+SUM(E$99:E115)=D$92,F115,D$92-SUM(E$99:E115))</f>
        <v>47134.852335034971</v>
      </c>
      <c r="E116" s="160">
        <f>IF(+J96&lt;F115,J96,D116)</f>
        <v>1851.1904761904761</v>
      </c>
      <c r="F116" s="159">
        <f t="shared" si="28"/>
        <v>45283.661858844498</v>
      </c>
      <c r="G116" s="159">
        <f t="shared" si="29"/>
        <v>46209.257096939735</v>
      </c>
      <c r="H116" s="163">
        <f t="shared" si="32"/>
        <v>6731.0999329529568</v>
      </c>
      <c r="I116" s="253">
        <f t="shared" si="33"/>
        <v>6731.0999329529568</v>
      </c>
      <c r="J116" s="158">
        <f t="shared" si="21"/>
        <v>0</v>
      </c>
      <c r="K116" s="158"/>
      <c r="L116" s="334"/>
      <c r="M116" s="158">
        <f t="shared" si="23"/>
        <v>0</v>
      </c>
      <c r="N116" s="334"/>
      <c r="O116" s="158">
        <f t="shared" si="25"/>
        <v>0</v>
      </c>
      <c r="P116" s="158">
        <f t="shared" si="26"/>
        <v>0</v>
      </c>
      <c r="Q116" s="1"/>
    </row>
    <row r="117" spans="2:17">
      <c r="B117" s="9" t="str">
        <f t="shared" si="27"/>
        <v/>
      </c>
      <c r="C117" s="153">
        <f>IF(D93="","-",+C116+1)</f>
        <v>2027</v>
      </c>
      <c r="D117" s="154">
        <f>IF(F116+SUM(E$99:E116)=D$92,F116,D$92-SUM(E$99:E116))</f>
        <v>45283.661858844498</v>
      </c>
      <c r="E117" s="160">
        <f>IF(+J96&lt;F116,J96,D117)</f>
        <v>1851.1904761904761</v>
      </c>
      <c r="F117" s="159">
        <f t="shared" si="28"/>
        <v>43432.471382654025</v>
      </c>
      <c r="G117" s="159">
        <f t="shared" si="29"/>
        <v>44358.066620749261</v>
      </c>
      <c r="H117" s="163">
        <f t="shared" si="32"/>
        <v>6535.605729441324</v>
      </c>
      <c r="I117" s="253">
        <f t="shared" si="33"/>
        <v>6535.605729441324</v>
      </c>
      <c r="J117" s="158">
        <f t="shared" si="21"/>
        <v>0</v>
      </c>
      <c r="K117" s="158"/>
      <c r="L117" s="334"/>
      <c r="M117" s="158">
        <f t="shared" si="23"/>
        <v>0</v>
      </c>
      <c r="N117" s="334"/>
      <c r="O117" s="158">
        <f t="shared" si="25"/>
        <v>0</v>
      </c>
      <c r="P117" s="158">
        <f t="shared" si="26"/>
        <v>0</v>
      </c>
      <c r="Q117" s="1"/>
    </row>
    <row r="118" spans="2:17">
      <c r="B118" s="9" t="str">
        <f t="shared" si="27"/>
        <v/>
      </c>
      <c r="C118" s="153">
        <f>IF(D93="","-",+C117+1)</f>
        <v>2028</v>
      </c>
      <c r="D118" s="154">
        <f>IF(F117+SUM(E$99:E117)=D$92,F117,D$92-SUM(E$99:E117))</f>
        <v>43432.471382654025</v>
      </c>
      <c r="E118" s="160">
        <f>IF(+J96&lt;F117,J96,D118)</f>
        <v>1851.1904761904761</v>
      </c>
      <c r="F118" s="159">
        <f t="shared" si="28"/>
        <v>41581.280906463551</v>
      </c>
      <c r="G118" s="159">
        <f t="shared" si="29"/>
        <v>42506.876144558788</v>
      </c>
      <c r="H118" s="163">
        <f t="shared" si="32"/>
        <v>6340.1115259296903</v>
      </c>
      <c r="I118" s="253">
        <f t="shared" si="33"/>
        <v>6340.1115259296903</v>
      </c>
      <c r="J118" s="158">
        <f t="shared" si="21"/>
        <v>0</v>
      </c>
      <c r="K118" s="158"/>
      <c r="L118" s="334"/>
      <c r="M118" s="158">
        <f t="shared" si="23"/>
        <v>0</v>
      </c>
      <c r="N118" s="334"/>
      <c r="O118" s="158">
        <f t="shared" si="25"/>
        <v>0</v>
      </c>
      <c r="P118" s="158">
        <f t="shared" si="26"/>
        <v>0</v>
      </c>
      <c r="Q118" s="1"/>
    </row>
    <row r="119" spans="2:17">
      <c r="B119" s="9" t="str">
        <f t="shared" si="27"/>
        <v/>
      </c>
      <c r="C119" s="153">
        <f>IF(D93="","-",+C118+1)</f>
        <v>2029</v>
      </c>
      <c r="D119" s="154">
        <f>IF(F118+SUM(E$99:E118)=D$92,F118,D$92-SUM(E$99:E118))</f>
        <v>41581.280906463551</v>
      </c>
      <c r="E119" s="160">
        <f>IF(+J96&lt;F118,J96,D119)</f>
        <v>1851.1904761904761</v>
      </c>
      <c r="F119" s="159">
        <f t="shared" si="28"/>
        <v>39730.090430273078</v>
      </c>
      <c r="G119" s="159">
        <f t="shared" si="29"/>
        <v>40655.685668368315</v>
      </c>
      <c r="H119" s="163">
        <f t="shared" si="32"/>
        <v>6144.6173224180566</v>
      </c>
      <c r="I119" s="253">
        <f t="shared" si="33"/>
        <v>6144.6173224180566</v>
      </c>
      <c r="J119" s="158">
        <f t="shared" si="21"/>
        <v>0</v>
      </c>
      <c r="K119" s="158"/>
      <c r="L119" s="334"/>
      <c r="M119" s="158">
        <f t="shared" si="23"/>
        <v>0</v>
      </c>
      <c r="N119" s="334"/>
      <c r="O119" s="158">
        <f t="shared" si="25"/>
        <v>0</v>
      </c>
      <c r="P119" s="158">
        <f t="shared" si="26"/>
        <v>0</v>
      </c>
      <c r="Q119" s="1"/>
    </row>
    <row r="120" spans="2:17">
      <c r="B120" s="9" t="str">
        <f t="shared" si="27"/>
        <v/>
      </c>
      <c r="C120" s="153">
        <f>IF(D93="","-",+C119+1)</f>
        <v>2030</v>
      </c>
      <c r="D120" s="154">
        <f>IF(F119+SUM(E$99:E119)=D$92,F119,D$92-SUM(E$99:E119))</f>
        <v>39730.090430273078</v>
      </c>
      <c r="E120" s="160">
        <f>IF(+J96&lt;F119,J96,D120)</f>
        <v>1851.1904761904761</v>
      </c>
      <c r="F120" s="159">
        <f t="shared" si="28"/>
        <v>37878.899954082604</v>
      </c>
      <c r="G120" s="159">
        <f t="shared" si="29"/>
        <v>38804.495192177841</v>
      </c>
      <c r="H120" s="163">
        <f t="shared" si="32"/>
        <v>5949.1231189064229</v>
      </c>
      <c r="I120" s="253">
        <f t="shared" si="33"/>
        <v>5949.1231189064229</v>
      </c>
      <c r="J120" s="158">
        <f t="shared" si="21"/>
        <v>0</v>
      </c>
      <c r="K120" s="158"/>
      <c r="L120" s="334"/>
      <c r="M120" s="158">
        <f t="shared" si="23"/>
        <v>0</v>
      </c>
      <c r="N120" s="334"/>
      <c r="O120" s="158">
        <f t="shared" si="25"/>
        <v>0</v>
      </c>
      <c r="P120" s="158">
        <f t="shared" si="26"/>
        <v>0</v>
      </c>
      <c r="Q120" s="1"/>
    </row>
    <row r="121" spans="2:17">
      <c r="B121" s="9" t="str">
        <f t="shared" si="27"/>
        <v/>
      </c>
      <c r="C121" s="153">
        <f>IF(D93="","-",+C120+1)</f>
        <v>2031</v>
      </c>
      <c r="D121" s="154">
        <f>IF(F120+SUM(E$99:E120)=D$92,F120,D$92-SUM(E$99:E120))</f>
        <v>37878.899954082604</v>
      </c>
      <c r="E121" s="160">
        <f>IF(+J96&lt;F120,J96,D121)</f>
        <v>1851.1904761904761</v>
      </c>
      <c r="F121" s="159">
        <f t="shared" si="28"/>
        <v>36027.709477892131</v>
      </c>
      <c r="G121" s="159">
        <f t="shared" si="29"/>
        <v>36953.304715987368</v>
      </c>
      <c r="H121" s="163">
        <f t="shared" si="32"/>
        <v>5753.6289153947891</v>
      </c>
      <c r="I121" s="253">
        <f t="shared" si="33"/>
        <v>5753.6289153947891</v>
      </c>
      <c r="J121" s="158">
        <f t="shared" si="21"/>
        <v>0</v>
      </c>
      <c r="K121" s="158"/>
      <c r="L121" s="334"/>
      <c r="M121" s="158">
        <f t="shared" si="23"/>
        <v>0</v>
      </c>
      <c r="N121" s="334"/>
      <c r="O121" s="158">
        <f t="shared" si="25"/>
        <v>0</v>
      </c>
      <c r="P121" s="158">
        <f t="shared" si="26"/>
        <v>0</v>
      </c>
      <c r="Q121" s="1"/>
    </row>
    <row r="122" spans="2:17">
      <c r="B122" s="9" t="str">
        <f t="shared" si="27"/>
        <v/>
      </c>
      <c r="C122" s="153">
        <f>IF(D93="","-",+C121+1)</f>
        <v>2032</v>
      </c>
      <c r="D122" s="154">
        <f>IF(F121+SUM(E$99:E121)=D$92,F121,D$92-SUM(E$99:E121))</f>
        <v>36027.709477892131</v>
      </c>
      <c r="E122" s="160">
        <f>IF(+J96&lt;F121,J96,D122)</f>
        <v>1851.1904761904761</v>
      </c>
      <c r="F122" s="159">
        <f t="shared" si="28"/>
        <v>34176.519001701658</v>
      </c>
      <c r="G122" s="159">
        <f t="shared" si="29"/>
        <v>35102.114239796894</v>
      </c>
      <c r="H122" s="163">
        <f t="shared" si="32"/>
        <v>5558.1347118831563</v>
      </c>
      <c r="I122" s="253">
        <f t="shared" si="33"/>
        <v>5558.1347118831563</v>
      </c>
      <c r="J122" s="158">
        <f t="shared" si="21"/>
        <v>0</v>
      </c>
      <c r="K122" s="158"/>
      <c r="L122" s="334"/>
      <c r="M122" s="158">
        <f t="shared" si="23"/>
        <v>0</v>
      </c>
      <c r="N122" s="334"/>
      <c r="O122" s="158">
        <f t="shared" si="25"/>
        <v>0</v>
      </c>
      <c r="P122" s="158">
        <f t="shared" si="26"/>
        <v>0</v>
      </c>
      <c r="Q122" s="1"/>
    </row>
    <row r="123" spans="2:17">
      <c r="B123" s="9" t="str">
        <f t="shared" si="27"/>
        <v/>
      </c>
      <c r="C123" s="153">
        <f>IF(D93="","-",+C122+1)</f>
        <v>2033</v>
      </c>
      <c r="D123" s="154">
        <f>IF(F122+SUM(E$99:E122)=D$92,F122,D$92-SUM(E$99:E122))</f>
        <v>34176.519001701658</v>
      </c>
      <c r="E123" s="160">
        <f>IF(+J96&lt;F122,J96,D123)</f>
        <v>1851.1904761904761</v>
      </c>
      <c r="F123" s="159">
        <f t="shared" si="28"/>
        <v>32325.32852551118</v>
      </c>
      <c r="G123" s="159">
        <f t="shared" si="29"/>
        <v>33250.923763606421</v>
      </c>
      <c r="H123" s="163">
        <f t="shared" si="32"/>
        <v>5362.6405083715226</v>
      </c>
      <c r="I123" s="253">
        <f t="shared" si="33"/>
        <v>5362.6405083715226</v>
      </c>
      <c r="J123" s="158">
        <f t="shared" si="21"/>
        <v>0</v>
      </c>
      <c r="K123" s="158"/>
      <c r="L123" s="334"/>
      <c r="M123" s="158">
        <f t="shared" si="23"/>
        <v>0</v>
      </c>
      <c r="N123" s="334"/>
      <c r="O123" s="158">
        <f t="shared" si="25"/>
        <v>0</v>
      </c>
      <c r="P123" s="158">
        <f t="shared" si="26"/>
        <v>0</v>
      </c>
      <c r="Q123" s="1"/>
    </row>
    <row r="124" spans="2:17">
      <c r="B124" s="9" t="str">
        <f t="shared" si="27"/>
        <v/>
      </c>
      <c r="C124" s="153">
        <f>IF(D93="","-",+C123+1)</f>
        <v>2034</v>
      </c>
      <c r="D124" s="154">
        <f>IF(F123+SUM(E$99:E123)=D$92,F123,D$92-SUM(E$99:E123))</f>
        <v>32325.32852551118</v>
      </c>
      <c r="E124" s="160">
        <f>IF(+J96&lt;F123,J96,D124)</f>
        <v>1851.1904761904761</v>
      </c>
      <c r="F124" s="159">
        <f t="shared" si="28"/>
        <v>30474.138049320703</v>
      </c>
      <c r="G124" s="159">
        <f t="shared" si="29"/>
        <v>31399.73328741594</v>
      </c>
      <c r="H124" s="163">
        <f t="shared" si="32"/>
        <v>5167.1463048598889</v>
      </c>
      <c r="I124" s="253">
        <f t="shared" si="33"/>
        <v>5167.1463048598889</v>
      </c>
      <c r="J124" s="158">
        <f t="shared" si="21"/>
        <v>0</v>
      </c>
      <c r="K124" s="158"/>
      <c r="L124" s="334"/>
      <c r="M124" s="158">
        <f t="shared" si="23"/>
        <v>0</v>
      </c>
      <c r="N124" s="334"/>
      <c r="O124" s="158">
        <f t="shared" si="25"/>
        <v>0</v>
      </c>
      <c r="P124" s="158">
        <f t="shared" si="26"/>
        <v>0</v>
      </c>
      <c r="Q124" s="1"/>
    </row>
    <row r="125" spans="2:17">
      <c r="B125" s="9" t="str">
        <f t="shared" si="27"/>
        <v/>
      </c>
      <c r="C125" s="153">
        <f>IF(D93="","-",+C124+1)</f>
        <v>2035</v>
      </c>
      <c r="D125" s="154">
        <f>IF(F124+SUM(E$99:E124)=D$92,F124,D$92-SUM(E$99:E124))</f>
        <v>30474.138049320703</v>
      </c>
      <c r="E125" s="160">
        <f>IF(+J96&lt;F124,J96,D125)</f>
        <v>1851.1904761904761</v>
      </c>
      <c r="F125" s="159">
        <f t="shared" si="28"/>
        <v>28622.947573130226</v>
      </c>
      <c r="G125" s="159">
        <f t="shared" si="29"/>
        <v>29548.542811225467</v>
      </c>
      <c r="H125" s="163">
        <f t="shared" si="32"/>
        <v>4971.6521013482543</v>
      </c>
      <c r="I125" s="253">
        <f t="shared" si="33"/>
        <v>4971.6521013482543</v>
      </c>
      <c r="J125" s="158">
        <f t="shared" si="21"/>
        <v>0</v>
      </c>
      <c r="K125" s="158"/>
      <c r="L125" s="334"/>
      <c r="M125" s="158">
        <f t="shared" si="23"/>
        <v>0</v>
      </c>
      <c r="N125" s="334"/>
      <c r="O125" s="158">
        <f t="shared" si="25"/>
        <v>0</v>
      </c>
      <c r="P125" s="158">
        <f t="shared" si="26"/>
        <v>0</v>
      </c>
      <c r="Q125" s="1"/>
    </row>
    <row r="126" spans="2:17">
      <c r="B126" s="9" t="str">
        <f t="shared" si="27"/>
        <v/>
      </c>
      <c r="C126" s="153">
        <f>IF(D93="","-",+C125+1)</f>
        <v>2036</v>
      </c>
      <c r="D126" s="154">
        <f>IF(F125+SUM(E$99:E125)=D$92,F125,D$92-SUM(E$99:E125))</f>
        <v>28622.947573130226</v>
      </c>
      <c r="E126" s="160">
        <f>IF(+J96&lt;F125,J96,D126)</f>
        <v>1851.1904761904761</v>
      </c>
      <c r="F126" s="159">
        <f t="shared" si="28"/>
        <v>26771.757096939749</v>
      </c>
      <c r="G126" s="159">
        <f t="shared" si="29"/>
        <v>27697.352335034986</v>
      </c>
      <c r="H126" s="163">
        <f t="shared" si="32"/>
        <v>4776.1578978366206</v>
      </c>
      <c r="I126" s="253">
        <f t="shared" si="33"/>
        <v>4776.1578978366206</v>
      </c>
      <c r="J126" s="158">
        <f t="shared" si="21"/>
        <v>0</v>
      </c>
      <c r="K126" s="158"/>
      <c r="L126" s="334"/>
      <c r="M126" s="158">
        <f t="shared" si="23"/>
        <v>0</v>
      </c>
      <c r="N126" s="334"/>
      <c r="O126" s="158">
        <f t="shared" si="25"/>
        <v>0</v>
      </c>
      <c r="P126" s="158">
        <f t="shared" si="26"/>
        <v>0</v>
      </c>
      <c r="Q126" s="1"/>
    </row>
    <row r="127" spans="2:17">
      <c r="B127" s="9" t="str">
        <f t="shared" si="27"/>
        <v/>
      </c>
      <c r="C127" s="153">
        <f>IF(D93="","-",+C126+1)</f>
        <v>2037</v>
      </c>
      <c r="D127" s="154">
        <f>IF(F126+SUM(E$99:E126)=D$92,F126,D$92-SUM(E$99:E126))</f>
        <v>26771.757096939749</v>
      </c>
      <c r="E127" s="160">
        <f>IF(+J96&lt;F126,J96,D127)</f>
        <v>1851.1904761904761</v>
      </c>
      <c r="F127" s="159">
        <f t="shared" si="28"/>
        <v>24920.566620749272</v>
      </c>
      <c r="G127" s="159">
        <f t="shared" si="29"/>
        <v>25846.161858844513</v>
      </c>
      <c r="H127" s="163">
        <f t="shared" si="32"/>
        <v>4580.6636943249869</v>
      </c>
      <c r="I127" s="253">
        <f t="shared" si="33"/>
        <v>4580.6636943249869</v>
      </c>
      <c r="J127" s="158">
        <f t="shared" si="21"/>
        <v>0</v>
      </c>
      <c r="K127" s="158"/>
      <c r="L127" s="334"/>
      <c r="M127" s="158">
        <f t="shared" si="23"/>
        <v>0</v>
      </c>
      <c r="N127" s="334"/>
      <c r="O127" s="158">
        <f t="shared" si="25"/>
        <v>0</v>
      </c>
      <c r="P127" s="158">
        <f t="shared" si="26"/>
        <v>0</v>
      </c>
      <c r="Q127" s="1"/>
    </row>
    <row r="128" spans="2:17">
      <c r="B128" s="9" t="str">
        <f t="shared" si="27"/>
        <v/>
      </c>
      <c r="C128" s="153">
        <f>IF(D93="","-",+C127+1)</f>
        <v>2038</v>
      </c>
      <c r="D128" s="154">
        <f>IF(F127+SUM(E$99:E127)=D$92,F127,D$92-SUM(E$99:E127))</f>
        <v>24920.566620749272</v>
      </c>
      <c r="E128" s="160">
        <f>IF(+J96&lt;F127,J96,D128)</f>
        <v>1851.1904761904761</v>
      </c>
      <c r="F128" s="159">
        <f t="shared" si="28"/>
        <v>23069.376144558795</v>
      </c>
      <c r="G128" s="159">
        <f t="shared" si="29"/>
        <v>23994.971382654032</v>
      </c>
      <c r="H128" s="163">
        <f t="shared" si="32"/>
        <v>4385.1694908133522</v>
      </c>
      <c r="I128" s="253">
        <f t="shared" si="33"/>
        <v>4385.1694908133522</v>
      </c>
      <c r="J128" s="158">
        <f t="shared" si="21"/>
        <v>0</v>
      </c>
      <c r="K128" s="158"/>
      <c r="L128" s="334"/>
      <c r="M128" s="158">
        <f t="shared" si="23"/>
        <v>0</v>
      </c>
      <c r="N128" s="334"/>
      <c r="O128" s="158">
        <f t="shared" si="25"/>
        <v>0</v>
      </c>
      <c r="P128" s="158">
        <f t="shared" si="26"/>
        <v>0</v>
      </c>
      <c r="Q128" s="1"/>
    </row>
    <row r="129" spans="2:17">
      <c r="B129" s="9" t="str">
        <f t="shared" si="27"/>
        <v/>
      </c>
      <c r="C129" s="153">
        <f>IF(D93="","-",+C128+1)</f>
        <v>2039</v>
      </c>
      <c r="D129" s="154">
        <f>IF(F128+SUM(E$99:E128)=D$92,F128,D$92-SUM(E$99:E128))</f>
        <v>23069.376144558795</v>
      </c>
      <c r="E129" s="160">
        <f>IF(+J96&lt;F128,J96,D129)</f>
        <v>1851.1904761904761</v>
      </c>
      <c r="F129" s="159">
        <f t="shared" si="28"/>
        <v>21218.185668368318</v>
      </c>
      <c r="G129" s="159">
        <f t="shared" si="29"/>
        <v>22143.780906463558</v>
      </c>
      <c r="H129" s="163">
        <f t="shared" si="32"/>
        <v>4189.6752873017194</v>
      </c>
      <c r="I129" s="253">
        <f t="shared" si="33"/>
        <v>4189.6752873017194</v>
      </c>
      <c r="J129" s="158">
        <f t="shared" si="21"/>
        <v>0</v>
      </c>
      <c r="K129" s="158"/>
      <c r="L129" s="334"/>
      <c r="M129" s="158">
        <f t="shared" si="23"/>
        <v>0</v>
      </c>
      <c r="N129" s="334"/>
      <c r="O129" s="158">
        <f t="shared" si="25"/>
        <v>0</v>
      </c>
      <c r="P129" s="158">
        <f t="shared" si="26"/>
        <v>0</v>
      </c>
      <c r="Q129" s="1"/>
    </row>
    <row r="130" spans="2:17">
      <c r="B130" s="9" t="str">
        <f t="shared" si="27"/>
        <v/>
      </c>
      <c r="C130" s="153">
        <f>IF(D93="","-",+C129+1)</f>
        <v>2040</v>
      </c>
      <c r="D130" s="154">
        <f>IF(F129+SUM(E$99:E129)=D$92,F129,D$92-SUM(E$99:E129))</f>
        <v>21218.185668368318</v>
      </c>
      <c r="E130" s="160">
        <f>IF(+J96&lt;F129,J96,D130)</f>
        <v>1851.1904761904761</v>
      </c>
      <c r="F130" s="159">
        <f t="shared" si="28"/>
        <v>19366.995192177841</v>
      </c>
      <c r="G130" s="159">
        <f t="shared" si="29"/>
        <v>20292.590430273078</v>
      </c>
      <c r="H130" s="163">
        <f t="shared" si="32"/>
        <v>3994.1810837900848</v>
      </c>
      <c r="I130" s="253">
        <f t="shared" si="33"/>
        <v>3994.1810837900848</v>
      </c>
      <c r="J130" s="158">
        <f t="shared" si="21"/>
        <v>0</v>
      </c>
      <c r="K130" s="158"/>
      <c r="L130" s="334"/>
      <c r="M130" s="158">
        <f t="shared" si="23"/>
        <v>0</v>
      </c>
      <c r="N130" s="334"/>
      <c r="O130" s="158">
        <f t="shared" si="25"/>
        <v>0</v>
      </c>
      <c r="P130" s="158">
        <f t="shared" si="26"/>
        <v>0</v>
      </c>
      <c r="Q130" s="1"/>
    </row>
    <row r="131" spans="2:17">
      <c r="B131" s="9" t="str">
        <f t="shared" si="27"/>
        <v/>
      </c>
      <c r="C131" s="153">
        <f>IF(D93="","-",+C130+1)</f>
        <v>2041</v>
      </c>
      <c r="D131" s="154">
        <f>IF(F130+SUM(E$99:E130)=D$92,F130,D$92-SUM(E$99:E130))</f>
        <v>19366.995192177841</v>
      </c>
      <c r="E131" s="160">
        <f>IF(+J96&lt;F130,J96,D131)</f>
        <v>1851.1904761904761</v>
      </c>
      <c r="F131" s="159">
        <f t="shared" ref="F131:F154" si="34">+D131-E131</f>
        <v>17515.804715987364</v>
      </c>
      <c r="G131" s="159">
        <f t="shared" ref="G131:G154" si="35">+(F131+D131)/2</f>
        <v>18441.399954082604</v>
      </c>
      <c r="H131" s="163">
        <f t="shared" si="32"/>
        <v>3798.6868802784511</v>
      </c>
      <c r="I131" s="253">
        <f t="shared" si="33"/>
        <v>3798.6868802784511</v>
      </c>
      <c r="J131" s="158">
        <f t="shared" ref="J131:J154" si="36">+I131-H131</f>
        <v>0</v>
      </c>
      <c r="K131" s="158"/>
      <c r="L131" s="334"/>
      <c r="M131" s="158">
        <f t="shared" ref="M131:M154" si="37">IF(L131&lt;&gt;0,+H131-L131,0)</f>
        <v>0</v>
      </c>
      <c r="N131" s="334"/>
      <c r="O131" s="158">
        <f t="shared" ref="O131:O154" si="38">IF(N131&lt;&gt;0,+I131-N131,0)</f>
        <v>0</v>
      </c>
      <c r="P131" s="158">
        <f t="shared" ref="P131:P154" si="39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2042</v>
      </c>
      <c r="D132" s="154">
        <f>IF(F131+SUM(E$99:E131)=D$92,F131,D$92-SUM(E$99:E131))</f>
        <v>17515.804715987364</v>
      </c>
      <c r="E132" s="160">
        <f>IF(+J96&lt;F131,J96,D132)</f>
        <v>1851.1904761904761</v>
      </c>
      <c r="F132" s="159">
        <f t="shared" si="34"/>
        <v>15664.614239796887</v>
      </c>
      <c r="G132" s="159">
        <f t="shared" si="35"/>
        <v>16590.209477892124</v>
      </c>
      <c r="H132" s="163">
        <f t="shared" si="32"/>
        <v>3603.1926767668174</v>
      </c>
      <c r="I132" s="253">
        <f t="shared" si="33"/>
        <v>3603.1926767668174</v>
      </c>
      <c r="J132" s="158">
        <f t="shared" si="36"/>
        <v>0</v>
      </c>
      <c r="K132" s="158"/>
      <c r="L132" s="334"/>
      <c r="M132" s="158">
        <f t="shared" si="37"/>
        <v>0</v>
      </c>
      <c r="N132" s="334"/>
      <c r="O132" s="158">
        <f t="shared" si="38"/>
        <v>0</v>
      </c>
      <c r="P132" s="158">
        <f t="shared" si="39"/>
        <v>0</v>
      </c>
      <c r="Q132" s="1"/>
    </row>
    <row r="133" spans="2:17">
      <c r="B133" s="9" t="str">
        <f t="shared" si="27"/>
        <v/>
      </c>
      <c r="C133" s="153">
        <f>IF(D93="","-",+C132+1)</f>
        <v>2043</v>
      </c>
      <c r="D133" s="154">
        <f>IF(F132+SUM(E$99:E132)=D$92,F132,D$92-SUM(E$99:E132))</f>
        <v>15664.614239796887</v>
      </c>
      <c r="E133" s="160">
        <f>IF(+J96&lt;F132,J96,D133)</f>
        <v>1851.1904761904761</v>
      </c>
      <c r="F133" s="159">
        <f t="shared" si="34"/>
        <v>13813.42376360641</v>
      </c>
      <c r="G133" s="159">
        <f t="shared" si="35"/>
        <v>14739.019001701648</v>
      </c>
      <c r="H133" s="163">
        <f t="shared" si="32"/>
        <v>3407.6984732551837</v>
      </c>
      <c r="I133" s="253">
        <f t="shared" si="33"/>
        <v>3407.6984732551837</v>
      </c>
      <c r="J133" s="158">
        <f t="shared" si="36"/>
        <v>0</v>
      </c>
      <c r="K133" s="158"/>
      <c r="L133" s="334"/>
      <c r="M133" s="158">
        <f t="shared" si="37"/>
        <v>0</v>
      </c>
      <c r="N133" s="334"/>
      <c r="O133" s="158">
        <f t="shared" si="38"/>
        <v>0</v>
      </c>
      <c r="P133" s="158">
        <f t="shared" si="39"/>
        <v>0</v>
      </c>
      <c r="Q133" s="1"/>
    </row>
    <row r="134" spans="2:17">
      <c r="B134" s="9" t="str">
        <f t="shared" si="27"/>
        <v/>
      </c>
      <c r="C134" s="153">
        <f>IF(D93="","-",+C133+1)</f>
        <v>2044</v>
      </c>
      <c r="D134" s="154">
        <f>IF(F133+SUM(E$99:E133)=D$92,F133,D$92-SUM(E$99:E133))</f>
        <v>13813.42376360641</v>
      </c>
      <c r="E134" s="160">
        <f>IF(+J96&lt;F133,J96,D134)</f>
        <v>1851.1904761904761</v>
      </c>
      <c r="F134" s="159">
        <f t="shared" si="34"/>
        <v>11962.233287415933</v>
      </c>
      <c r="G134" s="159">
        <f t="shared" si="35"/>
        <v>12887.828525511171</v>
      </c>
      <c r="H134" s="163">
        <f t="shared" si="32"/>
        <v>3212.2042697435495</v>
      </c>
      <c r="I134" s="253">
        <f t="shared" si="33"/>
        <v>3212.2042697435495</v>
      </c>
      <c r="J134" s="158">
        <f t="shared" si="36"/>
        <v>0</v>
      </c>
      <c r="K134" s="158"/>
      <c r="L134" s="334"/>
      <c r="M134" s="158">
        <f t="shared" si="37"/>
        <v>0</v>
      </c>
      <c r="N134" s="334"/>
      <c r="O134" s="158">
        <f t="shared" si="38"/>
        <v>0</v>
      </c>
      <c r="P134" s="158">
        <f t="shared" si="39"/>
        <v>0</v>
      </c>
      <c r="Q134" s="1"/>
    </row>
    <row r="135" spans="2:17">
      <c r="B135" s="9" t="str">
        <f t="shared" si="27"/>
        <v/>
      </c>
      <c r="C135" s="153">
        <f>IF(D93="","-",+C134+1)</f>
        <v>2045</v>
      </c>
      <c r="D135" s="154">
        <f>IF(F134+SUM(E$99:E134)=D$92,F134,D$92-SUM(E$99:E134))</f>
        <v>11962.233287415933</v>
      </c>
      <c r="E135" s="160">
        <f>IF(+J96&lt;F134,J96,D135)</f>
        <v>1851.1904761904761</v>
      </c>
      <c r="F135" s="159">
        <f t="shared" si="34"/>
        <v>10111.042811225456</v>
      </c>
      <c r="G135" s="159">
        <f t="shared" si="35"/>
        <v>11036.638049320694</v>
      </c>
      <c r="H135" s="163">
        <f t="shared" si="32"/>
        <v>3016.7100662319153</v>
      </c>
      <c r="I135" s="253">
        <f t="shared" si="33"/>
        <v>3016.7100662319153</v>
      </c>
      <c r="J135" s="158">
        <f t="shared" si="36"/>
        <v>0</v>
      </c>
      <c r="K135" s="158"/>
      <c r="L135" s="334"/>
      <c r="M135" s="158">
        <f t="shared" si="37"/>
        <v>0</v>
      </c>
      <c r="N135" s="334"/>
      <c r="O135" s="158">
        <f t="shared" si="38"/>
        <v>0</v>
      </c>
      <c r="P135" s="158">
        <f t="shared" si="39"/>
        <v>0</v>
      </c>
      <c r="Q135" s="1"/>
    </row>
    <row r="136" spans="2:17">
      <c r="B136" s="9" t="str">
        <f t="shared" si="27"/>
        <v/>
      </c>
      <c r="C136" s="153">
        <f>IF(D93="","-",+C135+1)</f>
        <v>2046</v>
      </c>
      <c r="D136" s="154">
        <f>IF(F135+SUM(E$99:E135)=D$92,F135,D$92-SUM(E$99:E135))</f>
        <v>10111.042811225456</v>
      </c>
      <c r="E136" s="160">
        <f>IF(+J96&lt;F135,J96,D136)</f>
        <v>1851.1904761904761</v>
      </c>
      <c r="F136" s="159">
        <f t="shared" si="34"/>
        <v>8259.8523350349788</v>
      </c>
      <c r="G136" s="159">
        <f t="shared" si="35"/>
        <v>9185.4475731302173</v>
      </c>
      <c r="H136" s="163">
        <f t="shared" si="32"/>
        <v>2821.2158627202816</v>
      </c>
      <c r="I136" s="253">
        <f t="shared" si="33"/>
        <v>2821.2158627202816</v>
      </c>
      <c r="J136" s="158">
        <f t="shared" si="36"/>
        <v>0</v>
      </c>
      <c r="K136" s="158"/>
      <c r="L136" s="334"/>
      <c r="M136" s="158">
        <f t="shared" si="37"/>
        <v>0</v>
      </c>
      <c r="N136" s="334"/>
      <c r="O136" s="158">
        <f t="shared" si="38"/>
        <v>0</v>
      </c>
      <c r="P136" s="158">
        <f t="shared" si="39"/>
        <v>0</v>
      </c>
      <c r="Q136" s="1"/>
    </row>
    <row r="137" spans="2:17">
      <c r="B137" s="9" t="str">
        <f t="shared" si="27"/>
        <v/>
      </c>
      <c r="C137" s="153">
        <f>IF(D93="","-",+C136+1)</f>
        <v>2047</v>
      </c>
      <c r="D137" s="154">
        <f>IF(F136+SUM(E$99:E136)=D$92,F136,D$92-SUM(E$99:E136))</f>
        <v>8259.8523350349788</v>
      </c>
      <c r="E137" s="160">
        <f>IF(+J96&lt;F136,J96,D137)</f>
        <v>1851.1904761904761</v>
      </c>
      <c r="F137" s="159">
        <f t="shared" si="34"/>
        <v>6408.6618588445026</v>
      </c>
      <c r="G137" s="159">
        <f t="shared" si="35"/>
        <v>7334.2570969397402</v>
      </c>
      <c r="H137" s="163">
        <f t="shared" si="32"/>
        <v>2625.7216592086479</v>
      </c>
      <c r="I137" s="253">
        <f t="shared" si="33"/>
        <v>2625.7216592086479</v>
      </c>
      <c r="J137" s="158">
        <f t="shared" si="36"/>
        <v>0</v>
      </c>
      <c r="K137" s="158"/>
      <c r="L137" s="334"/>
      <c r="M137" s="158">
        <f t="shared" si="37"/>
        <v>0</v>
      </c>
      <c r="N137" s="334"/>
      <c r="O137" s="158">
        <f t="shared" si="38"/>
        <v>0</v>
      </c>
      <c r="P137" s="158">
        <f t="shared" si="39"/>
        <v>0</v>
      </c>
      <c r="Q137" s="1"/>
    </row>
    <row r="138" spans="2:17">
      <c r="B138" s="9" t="str">
        <f t="shared" si="27"/>
        <v/>
      </c>
      <c r="C138" s="153">
        <f>IF(D93="","-",+C137+1)</f>
        <v>2048</v>
      </c>
      <c r="D138" s="154">
        <f>IF(F137+SUM(E$99:E137)=D$92,F137,D$92-SUM(E$99:E137))</f>
        <v>6408.6618588445026</v>
      </c>
      <c r="E138" s="160">
        <f>IF(+J96&lt;F137,J96,D138)</f>
        <v>1851.1904761904761</v>
      </c>
      <c r="F138" s="159">
        <f t="shared" si="34"/>
        <v>4557.4713826540265</v>
      </c>
      <c r="G138" s="159">
        <f t="shared" si="35"/>
        <v>5483.066620749265</v>
      </c>
      <c r="H138" s="163">
        <f t="shared" si="32"/>
        <v>2430.2274556970142</v>
      </c>
      <c r="I138" s="253">
        <f t="shared" si="33"/>
        <v>2430.2274556970142</v>
      </c>
      <c r="J138" s="158">
        <f t="shared" si="36"/>
        <v>0</v>
      </c>
      <c r="K138" s="158"/>
      <c r="L138" s="334"/>
      <c r="M138" s="158">
        <f t="shared" si="37"/>
        <v>0</v>
      </c>
      <c r="N138" s="334"/>
      <c r="O138" s="158">
        <f t="shared" si="38"/>
        <v>0</v>
      </c>
      <c r="P138" s="158">
        <f t="shared" si="39"/>
        <v>0</v>
      </c>
      <c r="Q138" s="1"/>
    </row>
    <row r="139" spans="2:17">
      <c r="B139" s="9" t="str">
        <f t="shared" si="27"/>
        <v/>
      </c>
      <c r="C139" s="153">
        <f>IF(D93="","-",+C138+1)</f>
        <v>2049</v>
      </c>
      <c r="D139" s="154">
        <f>IF(F138+SUM(E$99:E138)=D$92,F138,D$92-SUM(E$99:E138))</f>
        <v>4557.4713826540265</v>
      </c>
      <c r="E139" s="160">
        <f>IF(+J96&lt;F138,J96,D139)</f>
        <v>1851.1904761904761</v>
      </c>
      <c r="F139" s="159">
        <f t="shared" si="34"/>
        <v>2706.2809064635503</v>
      </c>
      <c r="G139" s="159">
        <f t="shared" si="35"/>
        <v>3631.8761445587884</v>
      </c>
      <c r="H139" s="163">
        <f t="shared" si="32"/>
        <v>2234.7332521853805</v>
      </c>
      <c r="I139" s="253">
        <f t="shared" si="33"/>
        <v>2234.7332521853805</v>
      </c>
      <c r="J139" s="158">
        <f t="shared" si="36"/>
        <v>0</v>
      </c>
      <c r="K139" s="158"/>
      <c r="L139" s="334"/>
      <c r="M139" s="158">
        <f t="shared" si="37"/>
        <v>0</v>
      </c>
      <c r="N139" s="334"/>
      <c r="O139" s="158">
        <f t="shared" si="38"/>
        <v>0</v>
      </c>
      <c r="P139" s="158">
        <f t="shared" si="39"/>
        <v>0</v>
      </c>
      <c r="Q139" s="1"/>
    </row>
    <row r="140" spans="2:17">
      <c r="B140" s="374" t="str">
        <f t="shared" si="27"/>
        <v/>
      </c>
      <c r="C140" s="153">
        <f>IF(D93="","-",+C139+1)</f>
        <v>2050</v>
      </c>
      <c r="D140" s="154">
        <f>IF(F139+SUM(E$99:E139)=D$92,F139,D$92-SUM(E$99:E139))</f>
        <v>2706.2809064635503</v>
      </c>
      <c r="E140" s="160">
        <f>IF(+J96&lt;F139,J96,D140)</f>
        <v>1851.1904761904761</v>
      </c>
      <c r="F140" s="159">
        <f t="shared" si="34"/>
        <v>855.09043027307416</v>
      </c>
      <c r="G140" s="159">
        <f t="shared" si="35"/>
        <v>1780.6856683683122</v>
      </c>
      <c r="H140" s="163">
        <f t="shared" si="32"/>
        <v>2039.2390486737465</v>
      </c>
      <c r="I140" s="253">
        <f t="shared" si="33"/>
        <v>2039.2390486737465</v>
      </c>
      <c r="J140" s="158">
        <f t="shared" si="36"/>
        <v>0</v>
      </c>
      <c r="K140" s="158"/>
      <c r="L140" s="334"/>
      <c r="M140" s="158">
        <f t="shared" si="37"/>
        <v>0</v>
      </c>
      <c r="N140" s="334"/>
      <c r="O140" s="158">
        <f t="shared" si="38"/>
        <v>0</v>
      </c>
      <c r="P140" s="158">
        <f t="shared" si="39"/>
        <v>0</v>
      </c>
      <c r="Q140" s="1"/>
    </row>
    <row r="141" spans="2:17">
      <c r="B141" s="9" t="str">
        <f t="shared" si="27"/>
        <v/>
      </c>
      <c r="C141" s="153">
        <f>IF(D93="","-",+C140+1)</f>
        <v>2051</v>
      </c>
      <c r="D141" s="154">
        <f>IF(F140+SUM(E$99:E140)=D$92,F140,D$92-SUM(E$99:E140))</f>
        <v>855.09043027307416</v>
      </c>
      <c r="E141" s="160">
        <f>IF(+J96&lt;F140,J96,D141)</f>
        <v>855.09043027307416</v>
      </c>
      <c r="F141" s="159">
        <f t="shared" si="34"/>
        <v>0</v>
      </c>
      <c r="G141" s="159">
        <f t="shared" si="35"/>
        <v>427.54521513653708</v>
      </c>
      <c r="H141" s="163">
        <f t="shared" si="32"/>
        <v>900.24116563680093</v>
      </c>
      <c r="I141" s="253">
        <f t="shared" si="33"/>
        <v>900.24116563680093</v>
      </c>
      <c r="J141" s="158">
        <f t="shared" si="36"/>
        <v>0</v>
      </c>
      <c r="K141" s="158"/>
      <c r="L141" s="334"/>
      <c r="M141" s="158">
        <f t="shared" si="37"/>
        <v>0</v>
      </c>
      <c r="N141" s="334"/>
      <c r="O141" s="158">
        <f t="shared" si="38"/>
        <v>0</v>
      </c>
      <c r="P141" s="158">
        <f t="shared" si="39"/>
        <v>0</v>
      </c>
      <c r="Q141" s="1"/>
    </row>
    <row r="142" spans="2:17">
      <c r="B142" s="9" t="str">
        <f t="shared" si="27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4"/>
        <v>0</v>
      </c>
      <c r="G142" s="159">
        <f t="shared" si="35"/>
        <v>0</v>
      </c>
      <c r="H142" s="163">
        <f t="shared" si="32"/>
        <v>0</v>
      </c>
      <c r="I142" s="253">
        <f t="shared" si="33"/>
        <v>0</v>
      </c>
      <c r="J142" s="158">
        <f t="shared" si="36"/>
        <v>0</v>
      </c>
      <c r="K142" s="158"/>
      <c r="L142" s="334"/>
      <c r="M142" s="158">
        <f t="shared" si="37"/>
        <v>0</v>
      </c>
      <c r="N142" s="334"/>
      <c r="O142" s="158">
        <f t="shared" si="38"/>
        <v>0</v>
      </c>
      <c r="P142" s="158">
        <f t="shared" si="39"/>
        <v>0</v>
      </c>
      <c r="Q142" s="1"/>
    </row>
    <row r="143" spans="2:17">
      <c r="B143" s="9" t="str">
        <f t="shared" si="27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4"/>
        <v>0</v>
      </c>
      <c r="G143" s="159">
        <f t="shared" si="35"/>
        <v>0</v>
      </c>
      <c r="H143" s="163">
        <f t="shared" si="32"/>
        <v>0</v>
      </c>
      <c r="I143" s="253">
        <f t="shared" si="33"/>
        <v>0</v>
      </c>
      <c r="J143" s="158">
        <f t="shared" si="36"/>
        <v>0</v>
      </c>
      <c r="K143" s="158"/>
      <c r="L143" s="334"/>
      <c r="M143" s="158">
        <f t="shared" si="37"/>
        <v>0</v>
      </c>
      <c r="N143" s="334"/>
      <c r="O143" s="158">
        <f t="shared" si="38"/>
        <v>0</v>
      </c>
      <c r="P143" s="158">
        <f t="shared" si="39"/>
        <v>0</v>
      </c>
      <c r="Q143" s="1"/>
    </row>
    <row r="144" spans="2:17">
      <c r="B144" s="9" t="str">
        <f t="shared" si="27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4"/>
        <v>0</v>
      </c>
      <c r="G144" s="159">
        <f t="shared" si="35"/>
        <v>0</v>
      </c>
      <c r="H144" s="163">
        <f t="shared" si="32"/>
        <v>0</v>
      </c>
      <c r="I144" s="253">
        <f t="shared" si="33"/>
        <v>0</v>
      </c>
      <c r="J144" s="158">
        <f t="shared" si="36"/>
        <v>0</v>
      </c>
      <c r="K144" s="158"/>
      <c r="L144" s="334"/>
      <c r="M144" s="158">
        <f t="shared" si="37"/>
        <v>0</v>
      </c>
      <c r="N144" s="334"/>
      <c r="O144" s="158">
        <f t="shared" si="38"/>
        <v>0</v>
      </c>
      <c r="P144" s="158">
        <f t="shared" si="39"/>
        <v>0</v>
      </c>
      <c r="Q144" s="1"/>
    </row>
    <row r="145" spans="2:17">
      <c r="B145" s="9" t="str">
        <f t="shared" si="27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4"/>
        <v>0</v>
      </c>
      <c r="G145" s="159">
        <f t="shared" si="35"/>
        <v>0</v>
      </c>
      <c r="H145" s="163">
        <f t="shared" si="32"/>
        <v>0</v>
      </c>
      <c r="I145" s="253">
        <f t="shared" si="33"/>
        <v>0</v>
      </c>
      <c r="J145" s="158">
        <f t="shared" si="36"/>
        <v>0</v>
      </c>
      <c r="K145" s="158"/>
      <c r="L145" s="334"/>
      <c r="M145" s="158">
        <f t="shared" si="37"/>
        <v>0</v>
      </c>
      <c r="N145" s="334"/>
      <c r="O145" s="158">
        <f t="shared" si="38"/>
        <v>0</v>
      </c>
      <c r="P145" s="158">
        <f t="shared" si="39"/>
        <v>0</v>
      </c>
      <c r="Q145" s="1"/>
    </row>
    <row r="146" spans="2:17">
      <c r="B146" s="9" t="str">
        <f t="shared" si="27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4"/>
        <v>0</v>
      </c>
      <c r="G146" s="159">
        <f t="shared" si="35"/>
        <v>0</v>
      </c>
      <c r="H146" s="163">
        <f t="shared" si="32"/>
        <v>0</v>
      </c>
      <c r="I146" s="253">
        <f t="shared" si="33"/>
        <v>0</v>
      </c>
      <c r="J146" s="158">
        <f t="shared" si="36"/>
        <v>0</v>
      </c>
      <c r="K146" s="158"/>
      <c r="L146" s="334"/>
      <c r="M146" s="158">
        <f t="shared" si="37"/>
        <v>0</v>
      </c>
      <c r="N146" s="334"/>
      <c r="O146" s="158">
        <f t="shared" si="38"/>
        <v>0</v>
      </c>
      <c r="P146" s="158">
        <f t="shared" si="39"/>
        <v>0</v>
      </c>
      <c r="Q146" s="1"/>
    </row>
    <row r="147" spans="2:17">
      <c r="B147" s="9" t="str">
        <f t="shared" si="27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4"/>
        <v>0</v>
      </c>
      <c r="G147" s="159">
        <f t="shared" si="35"/>
        <v>0</v>
      </c>
      <c r="H147" s="163">
        <f t="shared" si="32"/>
        <v>0</v>
      </c>
      <c r="I147" s="253">
        <f t="shared" si="33"/>
        <v>0</v>
      </c>
      <c r="J147" s="158">
        <f t="shared" si="36"/>
        <v>0</v>
      </c>
      <c r="K147" s="158"/>
      <c r="L147" s="334"/>
      <c r="M147" s="158">
        <f t="shared" si="37"/>
        <v>0</v>
      </c>
      <c r="N147" s="334"/>
      <c r="O147" s="158">
        <f t="shared" si="38"/>
        <v>0</v>
      </c>
      <c r="P147" s="158">
        <f t="shared" si="39"/>
        <v>0</v>
      </c>
      <c r="Q147" s="1"/>
    </row>
    <row r="148" spans="2:17">
      <c r="B148" s="9" t="str">
        <f t="shared" si="27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4"/>
        <v>0</v>
      </c>
      <c r="G148" s="159">
        <f t="shared" si="35"/>
        <v>0</v>
      </c>
      <c r="H148" s="163">
        <f t="shared" si="32"/>
        <v>0</v>
      </c>
      <c r="I148" s="253">
        <f t="shared" si="33"/>
        <v>0</v>
      </c>
      <c r="J148" s="158">
        <f t="shared" si="36"/>
        <v>0</v>
      </c>
      <c r="K148" s="158"/>
      <c r="L148" s="334"/>
      <c r="M148" s="158">
        <f t="shared" si="37"/>
        <v>0</v>
      </c>
      <c r="N148" s="334"/>
      <c r="O148" s="158">
        <f t="shared" si="38"/>
        <v>0</v>
      </c>
      <c r="P148" s="158">
        <f t="shared" si="39"/>
        <v>0</v>
      </c>
      <c r="Q148" s="1"/>
    </row>
    <row r="149" spans="2:17">
      <c r="B149" s="9" t="str">
        <f t="shared" si="27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4"/>
        <v>0</v>
      </c>
      <c r="G149" s="159">
        <f t="shared" si="35"/>
        <v>0</v>
      </c>
      <c r="H149" s="163">
        <f t="shared" si="32"/>
        <v>0</v>
      </c>
      <c r="I149" s="253">
        <f t="shared" si="33"/>
        <v>0</v>
      </c>
      <c r="J149" s="158">
        <f t="shared" si="36"/>
        <v>0</v>
      </c>
      <c r="K149" s="158"/>
      <c r="L149" s="334"/>
      <c r="M149" s="158">
        <f t="shared" si="37"/>
        <v>0</v>
      </c>
      <c r="N149" s="334"/>
      <c r="O149" s="158">
        <f t="shared" si="38"/>
        <v>0</v>
      </c>
      <c r="P149" s="158">
        <f t="shared" si="39"/>
        <v>0</v>
      </c>
      <c r="Q149" s="1"/>
    </row>
    <row r="150" spans="2:17">
      <c r="B150" s="9" t="str">
        <f t="shared" si="27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4"/>
        <v>0</v>
      </c>
      <c r="G150" s="159">
        <f t="shared" si="35"/>
        <v>0</v>
      </c>
      <c r="H150" s="163">
        <f t="shared" si="32"/>
        <v>0</v>
      </c>
      <c r="I150" s="253">
        <f t="shared" si="33"/>
        <v>0</v>
      </c>
      <c r="J150" s="158">
        <f t="shared" si="36"/>
        <v>0</v>
      </c>
      <c r="K150" s="158"/>
      <c r="L150" s="334"/>
      <c r="M150" s="158">
        <f t="shared" si="37"/>
        <v>0</v>
      </c>
      <c r="N150" s="334"/>
      <c r="O150" s="158">
        <f t="shared" si="38"/>
        <v>0</v>
      </c>
      <c r="P150" s="158">
        <f t="shared" si="39"/>
        <v>0</v>
      </c>
      <c r="Q150" s="1"/>
    </row>
    <row r="151" spans="2:17">
      <c r="B151" s="9" t="str">
        <f t="shared" si="27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4"/>
        <v>0</v>
      </c>
      <c r="G151" s="159">
        <f t="shared" si="35"/>
        <v>0</v>
      </c>
      <c r="H151" s="163">
        <f t="shared" si="32"/>
        <v>0</v>
      </c>
      <c r="I151" s="253">
        <f t="shared" si="33"/>
        <v>0</v>
      </c>
      <c r="J151" s="158">
        <f t="shared" si="36"/>
        <v>0</v>
      </c>
      <c r="K151" s="158"/>
      <c r="L151" s="334"/>
      <c r="M151" s="158">
        <f t="shared" si="37"/>
        <v>0</v>
      </c>
      <c r="N151" s="334"/>
      <c r="O151" s="158">
        <f t="shared" si="38"/>
        <v>0</v>
      </c>
      <c r="P151" s="158">
        <f t="shared" si="39"/>
        <v>0</v>
      </c>
      <c r="Q151" s="1"/>
    </row>
    <row r="152" spans="2:17">
      <c r="B152" s="9" t="str">
        <f t="shared" si="27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4"/>
        <v>0</v>
      </c>
      <c r="G152" s="159">
        <f t="shared" si="35"/>
        <v>0</v>
      </c>
      <c r="H152" s="163">
        <f t="shared" si="32"/>
        <v>0</v>
      </c>
      <c r="I152" s="253">
        <f t="shared" si="33"/>
        <v>0</v>
      </c>
      <c r="J152" s="158">
        <f t="shared" si="36"/>
        <v>0</v>
      </c>
      <c r="K152" s="158"/>
      <c r="L152" s="334"/>
      <c r="M152" s="158">
        <f t="shared" si="37"/>
        <v>0</v>
      </c>
      <c r="N152" s="334"/>
      <c r="O152" s="158">
        <f t="shared" si="38"/>
        <v>0</v>
      </c>
      <c r="P152" s="158">
        <f t="shared" si="39"/>
        <v>0</v>
      </c>
      <c r="Q152" s="1"/>
    </row>
    <row r="153" spans="2:17">
      <c r="B153" s="9" t="str">
        <f t="shared" si="27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4"/>
        <v>0</v>
      </c>
      <c r="G153" s="159">
        <f t="shared" si="35"/>
        <v>0</v>
      </c>
      <c r="H153" s="163">
        <f t="shared" si="32"/>
        <v>0</v>
      </c>
      <c r="I153" s="253">
        <f t="shared" si="33"/>
        <v>0</v>
      </c>
      <c r="J153" s="158">
        <f t="shared" si="36"/>
        <v>0</v>
      </c>
      <c r="K153" s="158"/>
      <c r="L153" s="334"/>
      <c r="M153" s="158">
        <f t="shared" si="37"/>
        <v>0</v>
      </c>
      <c r="N153" s="334"/>
      <c r="O153" s="158">
        <f t="shared" si="38"/>
        <v>0</v>
      </c>
      <c r="P153" s="158">
        <f t="shared" si="39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4"/>
        <v>0</v>
      </c>
      <c r="G154" s="165">
        <f t="shared" si="35"/>
        <v>0</v>
      </c>
      <c r="H154" s="167">
        <f t="shared" si="32"/>
        <v>0</v>
      </c>
      <c r="I154" s="254">
        <f t="shared" si="33"/>
        <v>0</v>
      </c>
      <c r="J154" s="169">
        <f t="shared" si="36"/>
        <v>0</v>
      </c>
      <c r="K154" s="158"/>
      <c r="L154" s="335"/>
      <c r="M154" s="169">
        <f t="shared" si="37"/>
        <v>0</v>
      </c>
      <c r="N154" s="335"/>
      <c r="O154" s="169">
        <f t="shared" si="38"/>
        <v>0</v>
      </c>
      <c r="P154" s="169">
        <f t="shared" si="39"/>
        <v>0</v>
      </c>
      <c r="Q154" s="1"/>
    </row>
    <row r="155" spans="2:17">
      <c r="C155" s="154" t="s">
        <v>73</v>
      </c>
      <c r="D155" s="111"/>
      <c r="E155" s="111">
        <f>SUM(E99:E154)</f>
        <v>77749.999999999956</v>
      </c>
      <c r="F155" s="111"/>
      <c r="G155" s="111"/>
      <c r="H155" s="111">
        <f>SUM(H99:H154)</f>
        <v>269491.27933555556</v>
      </c>
      <c r="I155" s="111">
        <f>SUM(I99:I154)</f>
        <v>269491.27933555556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4" priority="1" stopIfTrue="1" operator="equal">
      <formula>$I$10</formula>
    </cfRule>
  </conditionalFormatting>
  <conditionalFormatting sqref="C99:C154">
    <cfRule type="cellIs" dxfId="1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Q162"/>
  <sheetViews>
    <sheetView view="pageBreakPreview" topLeftCell="A64" zoomScale="89" zoomScaleNormal="100" zoomScaleSheetLayoutView="89" workbookViewId="0">
      <selection activeCell="D17" sqref="D17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20.28515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8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940594.18343292759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940594.18343292759</v>
      </c>
      <c r="O6" s="1"/>
      <c r="P6" s="1"/>
    </row>
    <row r="7" spans="1:17" ht="13.5" thickBot="1">
      <c r="C7" s="121" t="s">
        <v>44</v>
      </c>
      <c r="D7" s="273" t="s">
        <v>222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142</v>
      </c>
      <c r="E9" s="401" t="s">
        <v>401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9655697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235504.80487804877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>
        <v>1708278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16763318</v>
      </c>
      <c r="E17" s="358">
        <v>226531</v>
      </c>
      <c r="F17" s="357">
        <v>16536787</v>
      </c>
      <c r="G17" s="358">
        <v>1708278</v>
      </c>
      <c r="H17" s="359">
        <v>1708278</v>
      </c>
      <c r="I17" s="398">
        <f t="shared" ref="I17:I48" si="0">H17-G17</f>
        <v>0</v>
      </c>
      <c r="J17" s="156"/>
      <c r="K17" s="256">
        <v>1708278</v>
      </c>
      <c r="L17" s="157">
        <f t="shared" ref="L17:L48" si="1">IF(K17&lt;&gt;0,+G17-K17,0)</f>
        <v>0</v>
      </c>
      <c r="M17" s="256">
        <f>K17</f>
        <v>1708278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2009</v>
      </c>
      <c r="D18" s="361">
        <v>6302584</v>
      </c>
      <c r="E18" s="360">
        <v>172280</v>
      </c>
      <c r="F18" s="361">
        <v>6130304</v>
      </c>
      <c r="G18" s="360">
        <v>1111825</v>
      </c>
      <c r="H18" s="359">
        <v>1111825</v>
      </c>
      <c r="I18" s="398">
        <f t="shared" si="0"/>
        <v>0</v>
      </c>
      <c r="J18" s="156"/>
      <c r="K18" s="258">
        <v>1111825</v>
      </c>
      <c r="L18" s="158">
        <f t="shared" si="1"/>
        <v>0</v>
      </c>
      <c r="M18" s="258">
        <v>1111825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6007971</v>
      </c>
      <c r="E19" s="360">
        <v>168599</v>
      </c>
      <c r="F19" s="361">
        <v>5839371</v>
      </c>
      <c r="G19" s="360">
        <v>1008096</v>
      </c>
      <c r="H19" s="359">
        <v>1008096</v>
      </c>
      <c r="I19" s="368">
        <v>0</v>
      </c>
      <c r="J19" s="156"/>
      <c r="K19" s="258">
        <f t="shared" ref="K19:K24" si="4">G19</f>
        <v>1008096</v>
      </c>
      <c r="L19" s="257">
        <f t="shared" si="1"/>
        <v>0</v>
      </c>
      <c r="M19" s="258">
        <f t="shared" ref="M19:M24" si="5">H19</f>
        <v>1008096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2011</v>
      </c>
      <c r="D20" s="361">
        <v>9088287</v>
      </c>
      <c r="E20" s="360">
        <v>235504.80487804877</v>
      </c>
      <c r="F20" s="361">
        <v>8852782.1951219514</v>
      </c>
      <c r="G20" s="360">
        <v>1618240.1938879332</v>
      </c>
      <c r="H20" s="359">
        <v>1618240.1938879332</v>
      </c>
      <c r="I20" s="368">
        <v>0</v>
      </c>
      <c r="J20" s="156"/>
      <c r="K20" s="258">
        <f t="shared" si="4"/>
        <v>1618240.1938879332</v>
      </c>
      <c r="L20" s="257">
        <f t="shared" si="1"/>
        <v>0</v>
      </c>
      <c r="M20" s="258">
        <f t="shared" si="5"/>
        <v>1618240.1938879332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8852782.1951219514</v>
      </c>
      <c r="E21" s="377">
        <v>229897.54761904763</v>
      </c>
      <c r="F21" s="361">
        <v>8622884.6475029029</v>
      </c>
      <c r="G21" s="360">
        <v>1512294.1601805561</v>
      </c>
      <c r="H21" s="359">
        <v>1512294.1601805561</v>
      </c>
      <c r="I21" s="368">
        <v>0</v>
      </c>
      <c r="J21" s="156"/>
      <c r="K21" s="258">
        <f t="shared" si="4"/>
        <v>1512294.1601805561</v>
      </c>
      <c r="L21" s="257">
        <f t="shared" si="1"/>
        <v>0</v>
      </c>
      <c r="M21" s="258">
        <f t="shared" si="5"/>
        <v>1512294.1601805561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8622884.6475029029</v>
      </c>
      <c r="E22" s="397">
        <v>229897.54761904763</v>
      </c>
      <c r="F22" s="396">
        <v>8392987.0998838544</v>
      </c>
      <c r="G22" s="397">
        <v>1404807.3216316376</v>
      </c>
      <c r="H22" s="395">
        <v>1404807.3216316376</v>
      </c>
      <c r="I22" s="398">
        <v>0</v>
      </c>
      <c r="J22" s="156"/>
      <c r="K22" s="258">
        <f t="shared" si="4"/>
        <v>1404807.3216316376</v>
      </c>
      <c r="L22" s="257">
        <f t="shared" ref="L22:L27" si="7">IF(K22&lt;&gt;0,+G22-K22,0)</f>
        <v>0</v>
      </c>
      <c r="M22" s="258">
        <f t="shared" si="5"/>
        <v>1404807.3216316376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8392987.0998838544</v>
      </c>
      <c r="E23" s="397">
        <v>229897.54761904763</v>
      </c>
      <c r="F23" s="396">
        <v>8163089.5522648068</v>
      </c>
      <c r="G23" s="397">
        <v>1331184.1080053137</v>
      </c>
      <c r="H23" s="395">
        <v>1331184.1080053137</v>
      </c>
      <c r="I23" s="398">
        <v>0</v>
      </c>
      <c r="J23" s="156"/>
      <c r="K23" s="258">
        <f t="shared" si="4"/>
        <v>1331184.1080053137</v>
      </c>
      <c r="L23" s="257">
        <f t="shared" si="7"/>
        <v>0</v>
      </c>
      <c r="M23" s="258">
        <f t="shared" si="5"/>
        <v>1331184.1080053137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8163089.5522648068</v>
      </c>
      <c r="E24" s="397">
        <v>229897.54761904763</v>
      </c>
      <c r="F24" s="396">
        <v>7933192.0046457592</v>
      </c>
      <c r="G24" s="397">
        <v>1274737.0216882618</v>
      </c>
      <c r="H24" s="395">
        <v>1274737.0216882618</v>
      </c>
      <c r="I24" s="156">
        <v>0</v>
      </c>
      <c r="J24" s="156"/>
      <c r="K24" s="258">
        <f t="shared" si="4"/>
        <v>1274737.0216882618</v>
      </c>
      <c r="L24" s="257">
        <f t="shared" si="7"/>
        <v>0</v>
      </c>
      <c r="M24" s="258">
        <f t="shared" si="5"/>
        <v>1274737.0216882618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7933192.0046457592</v>
      </c>
      <c r="E25" s="397">
        <v>229897.54761904763</v>
      </c>
      <c r="F25" s="396">
        <v>7703294.4570267117</v>
      </c>
      <c r="G25" s="397">
        <v>1231941.898152455</v>
      </c>
      <c r="H25" s="395">
        <v>1231941.898152455</v>
      </c>
      <c r="I25" s="156">
        <f t="shared" si="0"/>
        <v>0</v>
      </c>
      <c r="J25" s="156"/>
      <c r="K25" s="258">
        <f>G25</f>
        <v>1231941.898152455</v>
      </c>
      <c r="L25" s="257">
        <f t="shared" si="7"/>
        <v>0</v>
      </c>
      <c r="M25" s="258">
        <f>H25</f>
        <v>1231941.898152455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7703294.4570267117</v>
      </c>
      <c r="E26" s="397">
        <v>224551.09302325582</v>
      </c>
      <c r="F26" s="396">
        <v>7478743.3640034562</v>
      </c>
      <c r="G26" s="397">
        <v>1165021.6585770869</v>
      </c>
      <c r="H26" s="395">
        <v>1165021.6585770869</v>
      </c>
      <c r="I26" s="156">
        <v>0</v>
      </c>
      <c r="J26" s="156"/>
      <c r="K26" s="258">
        <f>G26</f>
        <v>1165021.6585770869</v>
      </c>
      <c r="L26" s="257">
        <f t="shared" si="7"/>
        <v>0</v>
      </c>
      <c r="M26" s="258">
        <f>H26</f>
        <v>1165021.6585770869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7478743.3640034562</v>
      </c>
      <c r="E27" s="397">
        <v>235504.80487804877</v>
      </c>
      <c r="F27" s="396">
        <v>7243238.5591254076</v>
      </c>
      <c r="G27" s="397">
        <v>1171043.3183571417</v>
      </c>
      <c r="H27" s="395">
        <v>1171043.3183571417</v>
      </c>
      <c r="I27" s="156">
        <f t="shared" si="0"/>
        <v>0</v>
      </c>
      <c r="J27" s="156"/>
      <c r="K27" s="258">
        <f>G27</f>
        <v>1171043.3183571417</v>
      </c>
      <c r="L27" s="257">
        <f t="shared" si="7"/>
        <v>0</v>
      </c>
      <c r="M27" s="258">
        <f>H27</f>
        <v>1171043.3183571417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396">
        <v>7243238.5591254076</v>
      </c>
      <c r="E28" s="397">
        <v>235504.80487804877</v>
      </c>
      <c r="F28" s="396">
        <v>7007733.754247359</v>
      </c>
      <c r="G28" s="397">
        <v>1141112.0473878908</v>
      </c>
      <c r="H28" s="395">
        <v>1141112.0473878908</v>
      </c>
      <c r="I28" s="156">
        <f t="shared" si="0"/>
        <v>0</v>
      </c>
      <c r="J28" s="156"/>
      <c r="K28" s="258">
        <f>G28</f>
        <v>1141112.0473878908</v>
      </c>
      <c r="L28" s="257">
        <f t="shared" ref="L28" si="10">IF(K28&lt;&gt;0,+G28-K28,0)</f>
        <v>0</v>
      </c>
      <c r="M28" s="258">
        <f>H28</f>
        <v>1141112.0473878908</v>
      </c>
      <c r="N28" s="158">
        <f t="shared" ref="N28" si="11">IF(M28&lt;&gt;0,+H28-M28,0)</f>
        <v>0</v>
      </c>
      <c r="O28" s="158">
        <f t="shared" ref="O28" si="12">+N28-L28</f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7007733.754247359</v>
      </c>
      <c r="E29" s="160">
        <f>IF(+I14&lt;F28,I14,D29)</f>
        <v>235504.80487804877</v>
      </c>
      <c r="F29" s="159">
        <f t="shared" ref="F29:F48" si="13">+D29-E29</f>
        <v>6772228.9493693104</v>
      </c>
      <c r="G29" s="161">
        <f t="shared" ref="G29:G72" si="14">+I$12*((D29+F29)/2)+E29</f>
        <v>940594.18343292759</v>
      </c>
      <c r="H29" s="142">
        <f t="shared" ref="H29:H72" si="15">+I$13*((D29+F29)/2)+E29</f>
        <v>940594.18343292759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6772228.9493693104</v>
      </c>
      <c r="E30" s="160">
        <f>IF(+I14&lt;F29,I14,D30)</f>
        <v>235504.80487804877</v>
      </c>
      <c r="F30" s="159">
        <f t="shared" si="13"/>
        <v>6536724.1444912618</v>
      </c>
      <c r="G30" s="161">
        <f t="shared" si="14"/>
        <v>916493.69200350321</v>
      </c>
      <c r="H30" s="142">
        <f t="shared" si="15"/>
        <v>916493.69200350321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6536724.1444912618</v>
      </c>
      <c r="E31" s="160">
        <f>IF(+I14&lt;F30,I14,D31)</f>
        <v>235504.80487804877</v>
      </c>
      <c r="F31" s="159">
        <f t="shared" si="13"/>
        <v>6301219.3396132132</v>
      </c>
      <c r="G31" s="161">
        <f t="shared" si="14"/>
        <v>892393.2005740786</v>
      </c>
      <c r="H31" s="142">
        <f t="shared" si="15"/>
        <v>892393.2005740786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6301219.3396132132</v>
      </c>
      <c r="E32" s="160">
        <f>IF(+I14&lt;F31,I14,D32)</f>
        <v>235504.80487804877</v>
      </c>
      <c r="F32" s="159">
        <f t="shared" si="13"/>
        <v>6065714.5347351646</v>
      </c>
      <c r="G32" s="161">
        <f t="shared" si="14"/>
        <v>868292.70914465422</v>
      </c>
      <c r="H32" s="142">
        <f t="shared" si="15"/>
        <v>868292.70914465422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6065714.5347351646</v>
      </c>
      <c r="E33" s="160">
        <f>IF(+I14&lt;F32,I14,D33)</f>
        <v>235504.80487804877</v>
      </c>
      <c r="F33" s="159">
        <f t="shared" si="13"/>
        <v>5830209.729857116</v>
      </c>
      <c r="G33" s="161">
        <f t="shared" si="14"/>
        <v>844192.21771522961</v>
      </c>
      <c r="H33" s="142">
        <f t="shared" si="15"/>
        <v>844192.21771522961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5830209.729857116</v>
      </c>
      <c r="E34" s="160">
        <f>IF(+I14&lt;F33,I14,D34)</f>
        <v>235504.80487804877</v>
      </c>
      <c r="F34" s="159">
        <f t="shared" si="13"/>
        <v>5594704.9249790674</v>
      </c>
      <c r="G34" s="161">
        <f t="shared" si="14"/>
        <v>820091.72628580523</v>
      </c>
      <c r="H34" s="142">
        <f t="shared" si="15"/>
        <v>820091.72628580523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5594704.9249790674</v>
      </c>
      <c r="E35" s="160">
        <f>IF(+I14&lt;F34,I14,D35)</f>
        <v>235504.80487804877</v>
      </c>
      <c r="F35" s="159">
        <f t="shared" si="13"/>
        <v>5359200.1201010188</v>
      </c>
      <c r="G35" s="161">
        <f t="shared" si="14"/>
        <v>795991.23485638085</v>
      </c>
      <c r="H35" s="142">
        <f t="shared" si="15"/>
        <v>795991.23485638085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5359200.1201010188</v>
      </c>
      <c r="E36" s="160">
        <f>IF(+I14&lt;F35,I14,D36)</f>
        <v>235504.80487804877</v>
      </c>
      <c r="F36" s="159">
        <f t="shared" si="13"/>
        <v>5123695.3152229702</v>
      </c>
      <c r="G36" s="161">
        <f t="shared" si="14"/>
        <v>771890.74342695624</v>
      </c>
      <c r="H36" s="142">
        <f t="shared" si="15"/>
        <v>771890.74342695624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5123695.3152229702</v>
      </c>
      <c r="E37" s="160">
        <f>IF(+I14&lt;F36,I14,D37)</f>
        <v>235504.80487804877</v>
      </c>
      <c r="F37" s="159">
        <f t="shared" si="13"/>
        <v>4888190.5103449216</v>
      </c>
      <c r="G37" s="161">
        <f t="shared" si="14"/>
        <v>747790.25199753186</v>
      </c>
      <c r="H37" s="142">
        <f t="shared" si="15"/>
        <v>747790.25199753186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4888190.5103449216</v>
      </c>
      <c r="E38" s="160">
        <f>IF(+I14&lt;F37,I14,D38)</f>
        <v>235504.80487804877</v>
      </c>
      <c r="F38" s="159">
        <f t="shared" si="13"/>
        <v>4652685.705466873</v>
      </c>
      <c r="G38" s="161">
        <f t="shared" si="14"/>
        <v>723689.76056810725</v>
      </c>
      <c r="H38" s="142">
        <f t="shared" si="15"/>
        <v>723689.76056810725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4652685.705466873</v>
      </c>
      <c r="E39" s="160">
        <f>IF(+I14&lt;F38,I14,D39)</f>
        <v>235504.80487804877</v>
      </c>
      <c r="F39" s="159">
        <f t="shared" si="13"/>
        <v>4417180.9005888244</v>
      </c>
      <c r="G39" s="161">
        <f t="shared" si="14"/>
        <v>699589.26913868287</v>
      </c>
      <c r="H39" s="142">
        <f t="shared" si="15"/>
        <v>699589.26913868287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4417180.9005888244</v>
      </c>
      <c r="E40" s="160">
        <f>IF(+I14&lt;F39,I14,D40)</f>
        <v>235504.80487804877</v>
      </c>
      <c r="F40" s="159">
        <f t="shared" si="13"/>
        <v>4181676.0957107758</v>
      </c>
      <c r="G40" s="161">
        <f t="shared" si="14"/>
        <v>675488.77770925825</v>
      </c>
      <c r="H40" s="142">
        <f t="shared" si="15"/>
        <v>675488.77770925825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4181676.0957107758</v>
      </c>
      <c r="E41" s="160">
        <f>IF(+I14&lt;F40,I14,D41)</f>
        <v>235504.80487804877</v>
      </c>
      <c r="F41" s="159">
        <f t="shared" si="13"/>
        <v>3946171.2908327272</v>
      </c>
      <c r="G41" s="161">
        <f t="shared" si="14"/>
        <v>651388.28627983388</v>
      </c>
      <c r="H41" s="142">
        <f t="shared" si="15"/>
        <v>651388.28627983388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3946171.2908327272</v>
      </c>
      <c r="E42" s="160">
        <f>IF(+I14&lt;F41,I14,D42)</f>
        <v>235504.80487804877</v>
      </c>
      <c r="F42" s="159">
        <f t="shared" si="13"/>
        <v>3710666.4859546786</v>
      </c>
      <c r="G42" s="161">
        <f t="shared" si="14"/>
        <v>627287.79485040938</v>
      </c>
      <c r="H42" s="142">
        <f t="shared" si="15"/>
        <v>627287.79485040938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3710666.4859546786</v>
      </c>
      <c r="E43" s="160">
        <f>IF(+I14&lt;F42,I14,D43)</f>
        <v>235504.80487804877</v>
      </c>
      <c r="F43" s="159">
        <f t="shared" si="13"/>
        <v>3475161.68107663</v>
      </c>
      <c r="G43" s="161">
        <f t="shared" si="14"/>
        <v>603187.30342098488</v>
      </c>
      <c r="H43" s="142">
        <f t="shared" si="15"/>
        <v>603187.30342098488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3475161.68107663</v>
      </c>
      <c r="E44" s="160">
        <f>IF(+I14&lt;F43,I14,D44)</f>
        <v>235504.80487804877</v>
      </c>
      <c r="F44" s="159">
        <f t="shared" si="13"/>
        <v>3239656.8761985814</v>
      </c>
      <c r="G44" s="161">
        <f t="shared" si="14"/>
        <v>579086.81199156039</v>
      </c>
      <c r="H44" s="142">
        <f t="shared" si="15"/>
        <v>579086.81199156039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3239656.8761985814</v>
      </c>
      <c r="E45" s="160">
        <f>IF(+I14&lt;F44,I14,D45)</f>
        <v>235504.80487804877</v>
      </c>
      <c r="F45" s="159">
        <f t="shared" si="13"/>
        <v>3004152.0713205328</v>
      </c>
      <c r="G45" s="161">
        <f t="shared" si="14"/>
        <v>554986.32056213589</v>
      </c>
      <c r="H45" s="142">
        <f t="shared" si="15"/>
        <v>554986.32056213589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3004152.0713205328</v>
      </c>
      <c r="E46" s="160">
        <f>IF(+I14&lt;F45,I14,D46)</f>
        <v>235504.80487804877</v>
      </c>
      <c r="F46" s="159">
        <f t="shared" si="13"/>
        <v>2768647.2664424842</v>
      </c>
      <c r="G46" s="161">
        <f t="shared" si="14"/>
        <v>530885.8291327114</v>
      </c>
      <c r="H46" s="142">
        <f t="shared" si="15"/>
        <v>530885.8291327114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2768647.2664424842</v>
      </c>
      <c r="E47" s="160">
        <f>IF(+I14&lt;F46,I14,D47)</f>
        <v>235504.80487804877</v>
      </c>
      <c r="F47" s="159">
        <f t="shared" si="13"/>
        <v>2533142.4615644356</v>
      </c>
      <c r="G47" s="161">
        <f t="shared" si="14"/>
        <v>506785.33770328696</v>
      </c>
      <c r="H47" s="142">
        <f t="shared" si="15"/>
        <v>506785.33770328696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2533142.4615644356</v>
      </c>
      <c r="E48" s="160">
        <f>IF(+I14&lt;F47,I14,D48)</f>
        <v>235504.80487804877</v>
      </c>
      <c r="F48" s="159">
        <f t="shared" si="13"/>
        <v>2297637.656686387</v>
      </c>
      <c r="G48" s="161">
        <f t="shared" si="14"/>
        <v>482684.84627386241</v>
      </c>
      <c r="H48" s="142">
        <f t="shared" si="15"/>
        <v>482684.84627386241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2297637.656686387</v>
      </c>
      <c r="E49" s="160">
        <f>IF(+I14&lt;F48,I14,D49)</f>
        <v>235504.80487804877</v>
      </c>
      <c r="F49" s="159">
        <f t="shared" ref="F49:F72" si="16">+D49-E49</f>
        <v>2062132.8518083382</v>
      </c>
      <c r="G49" s="161">
        <f t="shared" si="14"/>
        <v>458584.35484443797</v>
      </c>
      <c r="H49" s="142">
        <f t="shared" si="15"/>
        <v>458584.35484443797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2062132.8518083382</v>
      </c>
      <c r="E50" s="160">
        <f>IF(+I14&lt;F49,I14,D50)</f>
        <v>235504.80487804877</v>
      </c>
      <c r="F50" s="159">
        <f t="shared" si="16"/>
        <v>1826628.0469302894</v>
      </c>
      <c r="G50" s="161">
        <f t="shared" si="14"/>
        <v>434483.86341501342</v>
      </c>
      <c r="H50" s="142">
        <f t="shared" si="15"/>
        <v>434483.86341501342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1826628.0469302894</v>
      </c>
      <c r="E51" s="160">
        <f>IF(+I14&lt;F50,I14,D51)</f>
        <v>235504.80487804877</v>
      </c>
      <c r="F51" s="159">
        <f t="shared" si="16"/>
        <v>1591123.2420522405</v>
      </c>
      <c r="G51" s="161">
        <f t="shared" si="14"/>
        <v>410383.37198558892</v>
      </c>
      <c r="H51" s="142">
        <f t="shared" si="15"/>
        <v>410383.37198558892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1591123.2420522405</v>
      </c>
      <c r="E52" s="160">
        <f>IF(+I14&lt;F51,I14,D52)</f>
        <v>235504.80487804877</v>
      </c>
      <c r="F52" s="159">
        <f t="shared" si="16"/>
        <v>1355618.4371741917</v>
      </c>
      <c r="G52" s="161">
        <f t="shared" si="14"/>
        <v>386282.88055616443</v>
      </c>
      <c r="H52" s="142">
        <f t="shared" si="15"/>
        <v>386282.88055616443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1355618.4371741917</v>
      </c>
      <c r="E53" s="160">
        <f>IF(+I14&lt;F52,I14,D53)</f>
        <v>235504.80487804877</v>
      </c>
      <c r="F53" s="159">
        <f t="shared" si="16"/>
        <v>1120113.6322961429</v>
      </c>
      <c r="G53" s="161">
        <f t="shared" si="14"/>
        <v>362182.38912673993</v>
      </c>
      <c r="H53" s="142">
        <f t="shared" si="15"/>
        <v>362182.38912673993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1120113.6322961429</v>
      </c>
      <c r="E54" s="160">
        <f>IF(+I14&lt;F53,I14,D54)</f>
        <v>235504.80487804877</v>
      </c>
      <c r="F54" s="159">
        <f t="shared" si="16"/>
        <v>884608.82741809404</v>
      </c>
      <c r="G54" s="161">
        <f t="shared" si="14"/>
        <v>338081.89769731543</v>
      </c>
      <c r="H54" s="142">
        <f t="shared" si="15"/>
        <v>338081.89769731543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884608.82741809404</v>
      </c>
      <c r="E55" s="160">
        <f>IF(+I14&lt;F54,I14,D55)</f>
        <v>235504.80487804877</v>
      </c>
      <c r="F55" s="159">
        <f t="shared" si="16"/>
        <v>649104.0225400452</v>
      </c>
      <c r="G55" s="161">
        <f t="shared" si="14"/>
        <v>313981.40626789088</v>
      </c>
      <c r="H55" s="142">
        <f t="shared" si="15"/>
        <v>313981.40626789088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649104.0225400452</v>
      </c>
      <c r="E56" s="160">
        <f>IF(+I14&lt;F55,I14,D56)</f>
        <v>235504.80487804877</v>
      </c>
      <c r="F56" s="159">
        <f t="shared" si="16"/>
        <v>413599.21766199643</v>
      </c>
      <c r="G56" s="161">
        <f t="shared" si="14"/>
        <v>289880.91483846639</v>
      </c>
      <c r="H56" s="142">
        <f t="shared" si="15"/>
        <v>289880.91483846639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413599.21766199643</v>
      </c>
      <c r="E57" s="160">
        <f>IF(+I14&lt;F56,I14,D57)</f>
        <v>235504.80487804877</v>
      </c>
      <c r="F57" s="159">
        <f t="shared" si="16"/>
        <v>178094.41278394766</v>
      </c>
      <c r="G57" s="161">
        <f t="shared" si="14"/>
        <v>265780.42340904189</v>
      </c>
      <c r="H57" s="142">
        <f t="shared" si="15"/>
        <v>265780.42340904189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178094.41278394766</v>
      </c>
      <c r="E58" s="160">
        <f>IF(+I14&lt;F57,I14,D58)</f>
        <v>178094.41278394766</v>
      </c>
      <c r="F58" s="159">
        <f t="shared" si="16"/>
        <v>0</v>
      </c>
      <c r="G58" s="161">
        <f t="shared" si="14"/>
        <v>187207.09919208809</v>
      </c>
      <c r="H58" s="142">
        <f t="shared" si="15"/>
        <v>187207.09919208809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14"/>
        <v>0</v>
      </c>
      <c r="H59" s="142">
        <f t="shared" si="15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14"/>
        <v>0</v>
      </c>
      <c r="H60" s="142">
        <f t="shared" si="15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9655696.9999999963</v>
      </c>
      <c r="F73" s="111"/>
      <c r="G73" s="111">
        <f>SUM(G17:G72)</f>
        <v>33358219.626268923</v>
      </c>
      <c r="H73" s="111">
        <f>SUM(H17:H72)</f>
        <v>33358219.626268923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8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1171043.3183571417</v>
      </c>
      <c r="N87" s="198">
        <f>IF(J92&lt;D11,0,VLOOKUP(J92,C17:O72,11))</f>
        <v>1171043.3183571417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1017805.4465726623</v>
      </c>
      <c r="N88" s="200">
        <f>IF(J92&lt;D11,0,VLOOKUP(J92,C99:P154,7))</f>
        <v>1017805.4465726623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Dyess to S. Fayetteville 69 kV Convert to 161 kV (multi-projects)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-153237.87178447936</v>
      </c>
      <c r="N89" s="203">
        <f>+N88-N87</f>
        <v>-153237.87178447936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TP2002085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9655697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229897.54761904763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40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71783</v>
      </c>
      <c r="F99" s="361">
        <v>6302584</v>
      </c>
      <c r="G99" s="365">
        <v>3151292</v>
      </c>
      <c r="H99" s="362">
        <v>574103</v>
      </c>
      <c r="I99" s="363">
        <v>574103</v>
      </c>
      <c r="J99" s="158">
        <f t="shared" ref="J99:J130" si="21">+I99-H99</f>
        <v>0</v>
      </c>
      <c r="K99" s="158"/>
      <c r="L99" s="256">
        <v>574103</v>
      </c>
      <c r="M99" s="172">
        <f t="shared" ref="M99:M130" si="22">IF(L99&lt;&gt;0,+H99-L99,0)</f>
        <v>0</v>
      </c>
      <c r="N99" s="256">
        <v>574103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6334999</v>
      </c>
      <c r="E100" s="360">
        <v>168599</v>
      </c>
      <c r="F100" s="361">
        <v>6166399</v>
      </c>
      <c r="G100" s="361">
        <v>6250699</v>
      </c>
      <c r="H100" s="360">
        <v>1073311</v>
      </c>
      <c r="I100" s="359">
        <v>1073311</v>
      </c>
      <c r="J100" s="158">
        <f t="shared" si="21"/>
        <v>0</v>
      </c>
      <c r="K100" s="158"/>
      <c r="L100" s="258">
        <f t="shared" ref="L100:L105" si="25">H100</f>
        <v>1073311</v>
      </c>
      <c r="M100" s="257">
        <f t="shared" si="22"/>
        <v>0</v>
      </c>
      <c r="N100" s="258">
        <f t="shared" ref="N100:N105" si="26">I100</f>
        <v>1073311</v>
      </c>
      <c r="O100" s="158">
        <f t="shared" si="23"/>
        <v>0</v>
      </c>
      <c r="P100" s="158">
        <f t="shared" si="24"/>
        <v>0</v>
      </c>
      <c r="Q100" s="1"/>
    </row>
    <row r="101" spans="1:17">
      <c r="B101" s="9" t="str">
        <f t="shared" ref="B101:B154" si="27">IF(D101=F100,"","IU")</f>
        <v>IU</v>
      </c>
      <c r="C101" s="153">
        <f>IF(D93="","-",+C100+1)</f>
        <v>2010</v>
      </c>
      <c r="D101" s="357">
        <v>9415315</v>
      </c>
      <c r="E101" s="360">
        <v>235504.80487804877</v>
      </c>
      <c r="F101" s="361">
        <v>9179810.1951219514</v>
      </c>
      <c r="G101" s="361">
        <v>9297562.5975609757</v>
      </c>
      <c r="H101" s="360">
        <v>1770402.9873066382</v>
      </c>
      <c r="I101" s="359">
        <v>1770402.9873066382</v>
      </c>
      <c r="J101" s="158">
        <f t="shared" si="21"/>
        <v>0</v>
      </c>
      <c r="K101" s="158"/>
      <c r="L101" s="258">
        <f t="shared" si="25"/>
        <v>1770402.9873066382</v>
      </c>
      <c r="M101" s="257">
        <f t="shared" si="22"/>
        <v>0</v>
      </c>
      <c r="N101" s="258">
        <f t="shared" si="26"/>
        <v>1770402.9873066382</v>
      </c>
      <c r="O101" s="158">
        <f t="shared" si="23"/>
        <v>0</v>
      </c>
      <c r="P101" s="158">
        <f t="shared" si="24"/>
        <v>0</v>
      </c>
      <c r="Q101" s="1"/>
    </row>
    <row r="102" spans="1:17">
      <c r="B102" s="9" t="str">
        <f t="shared" si="27"/>
        <v/>
      </c>
      <c r="C102" s="153">
        <f>IF(D93="","-",+C101+1)</f>
        <v>2011</v>
      </c>
      <c r="D102" s="357">
        <v>9179810.1951219514</v>
      </c>
      <c r="E102" s="377">
        <v>229897.54761904763</v>
      </c>
      <c r="F102" s="361">
        <v>8949912.6475029029</v>
      </c>
      <c r="G102" s="361">
        <v>9064861.4213124271</v>
      </c>
      <c r="H102" s="360">
        <v>1593070.5131617924</v>
      </c>
      <c r="I102" s="359">
        <v>1593070.5131617924</v>
      </c>
      <c r="J102" s="158">
        <f t="shared" si="21"/>
        <v>0</v>
      </c>
      <c r="K102" s="158"/>
      <c r="L102" s="258">
        <f t="shared" si="25"/>
        <v>1593070.5131617924</v>
      </c>
      <c r="M102" s="257">
        <f t="shared" si="22"/>
        <v>0</v>
      </c>
      <c r="N102" s="258">
        <f t="shared" si="26"/>
        <v>1593070.5131617924</v>
      </c>
      <c r="O102" s="158">
        <f t="shared" si="23"/>
        <v>0</v>
      </c>
      <c r="P102" s="158">
        <f t="shared" si="24"/>
        <v>0</v>
      </c>
      <c r="Q102" s="1"/>
    </row>
    <row r="103" spans="1:17">
      <c r="B103" s="9" t="str">
        <f t="shared" si="27"/>
        <v/>
      </c>
      <c r="C103" s="153">
        <f>IF(D93="","-",+C102+1)</f>
        <v>2012</v>
      </c>
      <c r="D103" s="357">
        <v>8949912.6475029029</v>
      </c>
      <c r="E103" s="360">
        <v>229897.54761904763</v>
      </c>
      <c r="F103" s="361">
        <v>8720015.0998838544</v>
      </c>
      <c r="G103" s="361">
        <v>8834963.8736933786</v>
      </c>
      <c r="H103" s="360">
        <v>1529997.2189099854</v>
      </c>
      <c r="I103" s="359">
        <v>1529997.2189099854</v>
      </c>
      <c r="J103" s="158">
        <f t="shared" si="21"/>
        <v>0</v>
      </c>
      <c r="K103" s="158"/>
      <c r="L103" s="258">
        <f t="shared" si="25"/>
        <v>1529997.2189099854</v>
      </c>
      <c r="M103" s="257">
        <f t="shared" si="22"/>
        <v>0</v>
      </c>
      <c r="N103" s="258">
        <f t="shared" si="26"/>
        <v>1529997.2189099854</v>
      </c>
      <c r="O103" s="158">
        <f t="shared" si="23"/>
        <v>0</v>
      </c>
      <c r="P103" s="158">
        <f t="shared" si="24"/>
        <v>0</v>
      </c>
      <c r="Q103" s="1"/>
    </row>
    <row r="104" spans="1:17">
      <c r="B104" s="9" t="str">
        <f t="shared" si="27"/>
        <v/>
      </c>
      <c r="C104" s="153">
        <f>IF(D93="","-",+C103+1)</f>
        <v>2013</v>
      </c>
      <c r="D104" s="357">
        <v>8720015.0998838544</v>
      </c>
      <c r="E104" s="360">
        <v>229897.54761904763</v>
      </c>
      <c r="F104" s="361">
        <v>8490117.5522648059</v>
      </c>
      <c r="G104" s="361">
        <v>8605066.3260743301</v>
      </c>
      <c r="H104" s="360">
        <v>1394091.6193593477</v>
      </c>
      <c r="I104" s="359">
        <v>1394091.6193593477</v>
      </c>
      <c r="J104" s="158">
        <v>0</v>
      </c>
      <c r="K104" s="158"/>
      <c r="L104" s="258">
        <f t="shared" si="25"/>
        <v>1394091.6193593477</v>
      </c>
      <c r="M104" s="257">
        <f>IF(L104&lt;&gt;0,+H104-L104,0)</f>
        <v>0</v>
      </c>
      <c r="N104" s="258">
        <f t="shared" si="26"/>
        <v>1394091.6193593477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7"/>
        <v/>
      </c>
      <c r="C105" s="153">
        <f>IF(D93="","-",+C104+1)</f>
        <v>2014</v>
      </c>
      <c r="D105" s="357">
        <v>8490117.5522648059</v>
      </c>
      <c r="E105" s="360">
        <v>229897.54761904763</v>
      </c>
      <c r="F105" s="361">
        <v>8260220.0046457583</v>
      </c>
      <c r="G105" s="361">
        <v>8375168.7784552816</v>
      </c>
      <c r="H105" s="360">
        <v>1368279.4640981164</v>
      </c>
      <c r="I105" s="359">
        <v>1368279.4640981164</v>
      </c>
      <c r="J105" s="158">
        <v>0</v>
      </c>
      <c r="K105" s="158"/>
      <c r="L105" s="258">
        <f t="shared" si="25"/>
        <v>1368279.4640981164</v>
      </c>
      <c r="M105" s="257">
        <f>IF(L105&lt;&gt;0,+H105-L105,0)</f>
        <v>0</v>
      </c>
      <c r="N105" s="258">
        <f t="shared" si="26"/>
        <v>1368279.4640981164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/>
      </c>
      <c r="C106" s="153">
        <f>IF(D93="","-",+C105+1)</f>
        <v>2015</v>
      </c>
      <c r="D106" s="357">
        <v>8260220.0046457583</v>
      </c>
      <c r="E106" s="360">
        <v>229897.54761904763</v>
      </c>
      <c r="F106" s="361">
        <v>8030322.4570267107</v>
      </c>
      <c r="G106" s="361">
        <v>8145271.230836235</v>
      </c>
      <c r="H106" s="360">
        <v>1303190.7976937878</v>
      </c>
      <c r="I106" s="359">
        <v>1303190.7976937878</v>
      </c>
      <c r="J106" s="158">
        <f t="shared" si="21"/>
        <v>0</v>
      </c>
      <c r="K106" s="158"/>
      <c r="L106" s="258">
        <f>H106</f>
        <v>1303190.7976937878</v>
      </c>
      <c r="M106" s="257">
        <f>IF(L106&lt;&gt;0,+H106-L106,0)</f>
        <v>0</v>
      </c>
      <c r="N106" s="258">
        <f>I106</f>
        <v>1303190.7976937878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/>
      </c>
      <c r="C107" s="153">
        <f>IF(D93="","-",+C106+1)</f>
        <v>2016</v>
      </c>
      <c r="D107" s="357">
        <v>8030322.4570267107</v>
      </c>
      <c r="E107" s="360">
        <v>224551.09302325582</v>
      </c>
      <c r="F107" s="361">
        <v>7805771.3640034553</v>
      </c>
      <c r="G107" s="361">
        <v>7918046.910515083</v>
      </c>
      <c r="H107" s="360">
        <v>1229747.055579846</v>
      </c>
      <c r="I107" s="359">
        <v>1229747.055579846</v>
      </c>
      <c r="J107" s="158">
        <v>0</v>
      </c>
      <c r="K107" s="158"/>
      <c r="L107" s="258">
        <f>H107</f>
        <v>1229747.055579846</v>
      </c>
      <c r="M107" s="257">
        <f>IF(L107&lt;&gt;0,+H107-L107,0)</f>
        <v>0</v>
      </c>
      <c r="N107" s="258">
        <f>I107</f>
        <v>1229747.055579846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/>
      </c>
      <c r="C108" s="153">
        <f>IF(D93="","-",+C107+1)</f>
        <v>2017</v>
      </c>
      <c r="D108" s="357">
        <v>7805771.3640034553</v>
      </c>
      <c r="E108" s="360">
        <v>229897.54761904763</v>
      </c>
      <c r="F108" s="361">
        <v>7575873.8163844077</v>
      </c>
      <c r="G108" s="361">
        <v>7690822.590193931</v>
      </c>
      <c r="H108" s="360">
        <v>1164112.978438803</v>
      </c>
      <c r="I108" s="359">
        <v>1164112.978438803</v>
      </c>
      <c r="J108" s="158">
        <f t="shared" si="21"/>
        <v>0</v>
      </c>
      <c r="K108" s="158"/>
      <c r="L108" s="258">
        <f>H108</f>
        <v>1164112.978438803</v>
      </c>
      <c r="M108" s="257">
        <f>IF(L108&lt;&gt;0,+H108-L108,0)</f>
        <v>0</v>
      </c>
      <c r="N108" s="258">
        <f>I108</f>
        <v>1164112.978438803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7"/>
        <v/>
      </c>
      <c r="C109" s="153">
        <f>IF(D93="","-",+C108+1)</f>
        <v>2018</v>
      </c>
      <c r="D109" s="154">
        <f>IF(F108+SUM(E$99:E108)=D$92,F108,D$92-SUM(E$99:E108))</f>
        <v>7575873.8163844077</v>
      </c>
      <c r="E109" s="160">
        <f>IF(+J96&lt;F108,J96,D109)</f>
        <v>229897.54761904763</v>
      </c>
      <c r="F109" s="159">
        <f t="shared" ref="F109:F130" si="28">+D109-E109</f>
        <v>7345976.2687653601</v>
      </c>
      <c r="G109" s="159">
        <f t="shared" ref="G109:G130" si="29">+(F109+D109)/2</f>
        <v>7460925.0425748844</v>
      </c>
      <c r="H109" s="163">
        <f>+J$94*G109+E109</f>
        <v>1017805.4465726623</v>
      </c>
      <c r="I109" s="253">
        <f>+J$95*G109+E109</f>
        <v>1017805.4465726623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7"/>
        <v/>
      </c>
      <c r="C110" s="153">
        <f>IF(D93="","-",+C109+1)</f>
        <v>2019</v>
      </c>
      <c r="D110" s="154">
        <f>IF(F109+SUM(E$99:E109)=D$92,F109,D$92-SUM(E$99:E109))</f>
        <v>7345976.2687653601</v>
      </c>
      <c r="E110" s="160">
        <f>IF(+J96&lt;F109,J96,D110)</f>
        <v>229897.54761904763</v>
      </c>
      <c r="F110" s="159">
        <f t="shared" si="28"/>
        <v>7116078.7211463125</v>
      </c>
      <c r="G110" s="159">
        <f t="shared" si="29"/>
        <v>7231027.4949558359</v>
      </c>
      <c r="H110" s="163">
        <f>+J$94*G110+E110</f>
        <v>993527.2112753673</v>
      </c>
      <c r="I110" s="253">
        <f>+J$95*G110+E110</f>
        <v>993527.2112753673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7"/>
        <v/>
      </c>
      <c r="C111" s="153">
        <f>IF(D93="","-",+C110+1)</f>
        <v>2020</v>
      </c>
      <c r="D111" s="154">
        <f>IF(F110+SUM(E$99:E110)=D$92,F110,D$92-SUM(E$99:E110))</f>
        <v>7116078.7211463125</v>
      </c>
      <c r="E111" s="160">
        <f>IF(+J96&lt;F110,J96,D111)</f>
        <v>229897.54761904763</v>
      </c>
      <c r="F111" s="159">
        <f t="shared" si="28"/>
        <v>6886181.173527265</v>
      </c>
      <c r="G111" s="159">
        <f t="shared" si="29"/>
        <v>7001129.9473367892</v>
      </c>
      <c r="H111" s="163">
        <f>+J$94*G111+E111</f>
        <v>969248.97597807273</v>
      </c>
      <c r="I111" s="253">
        <f>+J$95*G111+E111</f>
        <v>969248.97597807273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7"/>
        <v/>
      </c>
      <c r="C112" s="153">
        <f>IF(D93="","-",+C111+1)</f>
        <v>2021</v>
      </c>
      <c r="D112" s="154">
        <f>IF(F111+SUM(E$99:E111)=D$92,F111,D$92-SUM(E$99:E111))</f>
        <v>6886181.173527265</v>
      </c>
      <c r="E112" s="160">
        <f>IF(+J96&lt;F111,J96,D112)</f>
        <v>229897.54761904763</v>
      </c>
      <c r="F112" s="159">
        <f t="shared" si="28"/>
        <v>6656283.6259082174</v>
      </c>
      <c r="G112" s="159">
        <f t="shared" si="29"/>
        <v>6771232.3997177407</v>
      </c>
      <c r="H112" s="163">
        <f>+J$94*G112+E112</f>
        <v>944970.7406807777</v>
      </c>
      <c r="I112" s="253">
        <f>+J$95*G112+E112</f>
        <v>944970.7406807777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7"/>
        <v/>
      </c>
      <c r="C113" s="153">
        <f>IF(D93="","-",+C112+1)</f>
        <v>2022</v>
      </c>
      <c r="D113" s="154">
        <f>IF(F112+SUM(E$99:E112)=D$92,F112,D$92-SUM(E$99:E112))</f>
        <v>6656283.6259082174</v>
      </c>
      <c r="E113" s="160">
        <f>IF(+J96&lt;F112,J96,D113)</f>
        <v>229897.54761904763</v>
      </c>
      <c r="F113" s="159">
        <f t="shared" si="28"/>
        <v>6426386.0782891698</v>
      </c>
      <c r="G113" s="159">
        <f t="shared" si="29"/>
        <v>6541334.8520986941</v>
      </c>
      <c r="H113" s="163">
        <f t="shared" ref="H113:H154" si="30">+J$94*G113+E113</f>
        <v>920692.50538348313</v>
      </c>
      <c r="I113" s="253">
        <f t="shared" ref="I113:I154" si="31">+J$95*G113+E113</f>
        <v>920692.50538348313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7"/>
        <v/>
      </c>
      <c r="C114" s="153">
        <f>IF(D93="","-",+C113+1)</f>
        <v>2023</v>
      </c>
      <c r="D114" s="154">
        <f>IF(F113+SUM(E$99:E113)=D$92,F113,D$92-SUM(E$99:E113))</f>
        <v>6426386.0782891698</v>
      </c>
      <c r="E114" s="160">
        <f>IF(+J96&lt;F113,J96,D114)</f>
        <v>229897.54761904763</v>
      </c>
      <c r="F114" s="159">
        <f t="shared" si="28"/>
        <v>6196488.5306701222</v>
      </c>
      <c r="G114" s="159">
        <f t="shared" si="29"/>
        <v>6311437.3044796456</v>
      </c>
      <c r="H114" s="163">
        <f t="shared" si="30"/>
        <v>896414.2700861881</v>
      </c>
      <c r="I114" s="253">
        <f t="shared" si="31"/>
        <v>896414.2700861881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7"/>
        <v/>
      </c>
      <c r="C115" s="153">
        <f>IF(D93="","-",+C114+1)</f>
        <v>2024</v>
      </c>
      <c r="D115" s="154">
        <f>IF(F114+SUM(E$99:E114)=D$92,F114,D$92-SUM(E$99:E114))</f>
        <v>6196488.5306701222</v>
      </c>
      <c r="E115" s="160">
        <f>IF(+J96&lt;F114,J96,D115)</f>
        <v>229897.54761904763</v>
      </c>
      <c r="F115" s="159">
        <f t="shared" si="28"/>
        <v>5966590.9830510747</v>
      </c>
      <c r="G115" s="159">
        <f t="shared" si="29"/>
        <v>6081539.7568605989</v>
      </c>
      <c r="H115" s="163">
        <f t="shared" si="30"/>
        <v>872136.03478889354</v>
      </c>
      <c r="I115" s="253">
        <f t="shared" si="31"/>
        <v>872136.03478889354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7"/>
        <v/>
      </c>
      <c r="C116" s="153">
        <f>IF(D93="","-",+C115+1)</f>
        <v>2025</v>
      </c>
      <c r="D116" s="154">
        <f>IF(F115+SUM(E$99:E115)=D$92,F115,D$92-SUM(E$99:E115))</f>
        <v>5966590.9830510747</v>
      </c>
      <c r="E116" s="160">
        <f>IF(+J96&lt;F115,J96,D116)</f>
        <v>229897.54761904763</v>
      </c>
      <c r="F116" s="159">
        <f t="shared" si="28"/>
        <v>5736693.4354320271</v>
      </c>
      <c r="G116" s="159">
        <f t="shared" si="29"/>
        <v>5851642.2092415504</v>
      </c>
      <c r="H116" s="163">
        <f t="shared" si="30"/>
        <v>847857.7994915985</v>
      </c>
      <c r="I116" s="253">
        <f t="shared" si="31"/>
        <v>847857.7994915985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7"/>
        <v/>
      </c>
      <c r="C117" s="153">
        <f>IF(D93="","-",+C116+1)</f>
        <v>2026</v>
      </c>
      <c r="D117" s="154">
        <f>IF(F116+SUM(E$99:E116)=D$92,F116,D$92-SUM(E$99:E116))</f>
        <v>5736693.4354320271</v>
      </c>
      <c r="E117" s="160">
        <f>IF(+J96&lt;F116,J96,D117)</f>
        <v>229897.54761904763</v>
      </c>
      <c r="F117" s="159">
        <f t="shared" si="28"/>
        <v>5506795.8878129795</v>
      </c>
      <c r="G117" s="159">
        <f t="shared" si="29"/>
        <v>5621744.6616225038</v>
      </c>
      <c r="H117" s="163">
        <f t="shared" si="30"/>
        <v>823579.5641943037</v>
      </c>
      <c r="I117" s="253">
        <f t="shared" si="31"/>
        <v>823579.5641943037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7"/>
        <v/>
      </c>
      <c r="C118" s="153">
        <f>IF(D93="","-",+C117+1)</f>
        <v>2027</v>
      </c>
      <c r="D118" s="154">
        <f>IF(F117+SUM(E$99:E117)=D$92,F117,D$92-SUM(E$99:E117))</f>
        <v>5506795.8878129795</v>
      </c>
      <c r="E118" s="160">
        <f>IF(+J96&lt;F117,J96,D118)</f>
        <v>229897.54761904763</v>
      </c>
      <c r="F118" s="159">
        <f t="shared" si="28"/>
        <v>5276898.3401939319</v>
      </c>
      <c r="G118" s="159">
        <f t="shared" si="29"/>
        <v>5391847.1140034553</v>
      </c>
      <c r="H118" s="163">
        <f t="shared" si="30"/>
        <v>799301.32889700891</v>
      </c>
      <c r="I118" s="253">
        <f t="shared" si="31"/>
        <v>799301.32889700891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7"/>
        <v/>
      </c>
      <c r="C119" s="153">
        <f>IF(D93="","-",+C118+1)</f>
        <v>2028</v>
      </c>
      <c r="D119" s="154">
        <f>IF(F118+SUM(E$99:E118)=D$92,F118,D$92-SUM(E$99:E118))</f>
        <v>5276898.3401939319</v>
      </c>
      <c r="E119" s="160">
        <f>IF(+J96&lt;F118,J96,D119)</f>
        <v>229897.54761904763</v>
      </c>
      <c r="F119" s="159">
        <f t="shared" si="28"/>
        <v>5047000.7925748844</v>
      </c>
      <c r="G119" s="159">
        <f t="shared" si="29"/>
        <v>5161949.5663844086</v>
      </c>
      <c r="H119" s="163">
        <f t="shared" si="30"/>
        <v>775023.09359971411</v>
      </c>
      <c r="I119" s="253">
        <f t="shared" si="31"/>
        <v>775023.09359971411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7"/>
        <v/>
      </c>
      <c r="C120" s="153">
        <f>IF(D93="","-",+C119+1)</f>
        <v>2029</v>
      </c>
      <c r="D120" s="154">
        <f>IF(F119+SUM(E$99:E119)=D$92,F119,D$92-SUM(E$99:E119))</f>
        <v>5047000.7925748844</v>
      </c>
      <c r="E120" s="160">
        <f>IF(+J96&lt;F119,J96,D120)</f>
        <v>229897.54761904763</v>
      </c>
      <c r="F120" s="159">
        <f t="shared" si="28"/>
        <v>4817103.2449558368</v>
      </c>
      <c r="G120" s="159">
        <f t="shared" si="29"/>
        <v>4932052.0187653601</v>
      </c>
      <c r="H120" s="163">
        <f t="shared" si="30"/>
        <v>750744.85830241931</v>
      </c>
      <c r="I120" s="253">
        <f t="shared" si="31"/>
        <v>750744.85830241931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7"/>
        <v/>
      </c>
      <c r="C121" s="153">
        <f>IF(D93="","-",+C120+1)</f>
        <v>2030</v>
      </c>
      <c r="D121" s="154">
        <f>IF(F120+SUM(E$99:E120)=D$92,F120,D$92-SUM(E$99:E120))</f>
        <v>4817103.2449558368</v>
      </c>
      <c r="E121" s="160">
        <f>IF(+J96&lt;F120,J96,D121)</f>
        <v>229897.54761904763</v>
      </c>
      <c r="F121" s="159">
        <f t="shared" si="28"/>
        <v>4587205.6973367892</v>
      </c>
      <c r="G121" s="159">
        <f t="shared" si="29"/>
        <v>4702154.4711463135</v>
      </c>
      <c r="H121" s="163">
        <f t="shared" si="30"/>
        <v>726466.62300512451</v>
      </c>
      <c r="I121" s="253">
        <f t="shared" si="31"/>
        <v>726466.62300512451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7"/>
        <v/>
      </c>
      <c r="C122" s="153">
        <f>IF(D93="","-",+C121+1)</f>
        <v>2031</v>
      </c>
      <c r="D122" s="154">
        <f>IF(F121+SUM(E$99:E121)=D$92,F121,D$92-SUM(E$99:E121))</f>
        <v>4587205.6973367892</v>
      </c>
      <c r="E122" s="160">
        <f>IF(+J96&lt;F121,J96,D122)</f>
        <v>229897.54761904763</v>
      </c>
      <c r="F122" s="159">
        <f t="shared" si="28"/>
        <v>4357308.1497177416</v>
      </c>
      <c r="G122" s="159">
        <f t="shared" si="29"/>
        <v>4472256.923527265</v>
      </c>
      <c r="H122" s="163">
        <f t="shared" si="30"/>
        <v>702188.38770782971</v>
      </c>
      <c r="I122" s="253">
        <f t="shared" si="31"/>
        <v>702188.38770782971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7"/>
        <v/>
      </c>
      <c r="C123" s="153">
        <f>IF(D93="","-",+C122+1)</f>
        <v>2032</v>
      </c>
      <c r="D123" s="154">
        <f>IF(F122+SUM(E$99:E122)=D$92,F122,D$92-SUM(E$99:E122))</f>
        <v>4357308.1497177416</v>
      </c>
      <c r="E123" s="160">
        <f>IF(+J96&lt;F122,J96,D123)</f>
        <v>229897.54761904763</v>
      </c>
      <c r="F123" s="159">
        <f t="shared" si="28"/>
        <v>4127410.6020986941</v>
      </c>
      <c r="G123" s="159">
        <f t="shared" si="29"/>
        <v>4242359.3759082183</v>
      </c>
      <c r="H123" s="163">
        <f t="shared" si="30"/>
        <v>677910.15241053491</v>
      </c>
      <c r="I123" s="253">
        <f t="shared" si="31"/>
        <v>677910.15241053491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7"/>
        <v/>
      </c>
      <c r="C124" s="153">
        <f>IF(D93="","-",+C123+1)</f>
        <v>2033</v>
      </c>
      <c r="D124" s="154">
        <f>IF(F123+SUM(E$99:E123)=D$92,F123,D$92-SUM(E$99:E123))</f>
        <v>4127410.6020986941</v>
      </c>
      <c r="E124" s="160">
        <f>IF(+J96&lt;F123,J96,D124)</f>
        <v>229897.54761904763</v>
      </c>
      <c r="F124" s="159">
        <f t="shared" si="28"/>
        <v>3897513.0544796465</v>
      </c>
      <c r="G124" s="159">
        <f t="shared" si="29"/>
        <v>4012461.8282891703</v>
      </c>
      <c r="H124" s="163">
        <f t="shared" si="30"/>
        <v>653631.91711324011</v>
      </c>
      <c r="I124" s="253">
        <f t="shared" si="31"/>
        <v>653631.91711324011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7"/>
        <v/>
      </c>
      <c r="C125" s="153">
        <f>IF(D93="","-",+C124+1)</f>
        <v>2034</v>
      </c>
      <c r="D125" s="154">
        <f>IF(F124+SUM(E$99:E124)=D$92,F124,D$92-SUM(E$99:E124))</f>
        <v>3897513.0544796465</v>
      </c>
      <c r="E125" s="160">
        <f>IF(+J96&lt;F124,J96,D125)</f>
        <v>229897.54761904763</v>
      </c>
      <c r="F125" s="159">
        <f t="shared" si="28"/>
        <v>3667615.5068605989</v>
      </c>
      <c r="G125" s="159">
        <f t="shared" si="29"/>
        <v>3782564.2806701227</v>
      </c>
      <c r="H125" s="163">
        <f t="shared" si="30"/>
        <v>629353.68181594531</v>
      </c>
      <c r="I125" s="253">
        <f t="shared" si="31"/>
        <v>629353.68181594531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7"/>
        <v/>
      </c>
      <c r="C126" s="153">
        <f>IF(D93="","-",+C125+1)</f>
        <v>2035</v>
      </c>
      <c r="D126" s="154">
        <f>IF(F125+SUM(E$99:E125)=D$92,F125,D$92-SUM(E$99:E125))</f>
        <v>3667615.5068605989</v>
      </c>
      <c r="E126" s="160">
        <f>IF(+J96&lt;F125,J96,D126)</f>
        <v>229897.54761904763</v>
      </c>
      <c r="F126" s="159">
        <f t="shared" si="28"/>
        <v>3437717.9592415513</v>
      </c>
      <c r="G126" s="159">
        <f t="shared" si="29"/>
        <v>3552666.7330510751</v>
      </c>
      <c r="H126" s="163">
        <f t="shared" si="30"/>
        <v>605075.44651865051</v>
      </c>
      <c r="I126" s="253">
        <f t="shared" si="31"/>
        <v>605075.44651865051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7"/>
        <v/>
      </c>
      <c r="C127" s="153">
        <f>IF(D93="","-",+C126+1)</f>
        <v>2036</v>
      </c>
      <c r="D127" s="154">
        <f>IF(F126+SUM(E$99:E126)=D$92,F126,D$92-SUM(E$99:E126))</f>
        <v>3437717.9592415513</v>
      </c>
      <c r="E127" s="160">
        <f>IF(+J96&lt;F126,J96,D127)</f>
        <v>229897.54761904763</v>
      </c>
      <c r="F127" s="159">
        <f t="shared" si="28"/>
        <v>3207820.4116225038</v>
      </c>
      <c r="G127" s="159">
        <f t="shared" si="29"/>
        <v>3322769.1854320276</v>
      </c>
      <c r="H127" s="163">
        <f t="shared" si="30"/>
        <v>580797.21122135571</v>
      </c>
      <c r="I127" s="253">
        <f t="shared" si="31"/>
        <v>580797.21122135571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7"/>
        <v/>
      </c>
      <c r="C128" s="153">
        <f>IF(D93="","-",+C127+1)</f>
        <v>2037</v>
      </c>
      <c r="D128" s="154">
        <f>IF(F127+SUM(E$99:E127)=D$92,F127,D$92-SUM(E$99:E127))</f>
        <v>3207820.4116225038</v>
      </c>
      <c r="E128" s="160">
        <f>IF(+J96&lt;F127,J96,D128)</f>
        <v>229897.54761904763</v>
      </c>
      <c r="F128" s="159">
        <f t="shared" si="28"/>
        <v>2977922.8640034562</v>
      </c>
      <c r="G128" s="159">
        <f t="shared" si="29"/>
        <v>3092871.63781298</v>
      </c>
      <c r="H128" s="163">
        <f t="shared" si="30"/>
        <v>556518.97592406091</v>
      </c>
      <c r="I128" s="253">
        <f t="shared" si="31"/>
        <v>556518.97592406091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7"/>
        <v/>
      </c>
      <c r="C129" s="153">
        <f>IF(D93="","-",+C128+1)</f>
        <v>2038</v>
      </c>
      <c r="D129" s="154">
        <f>IF(F128+SUM(E$99:E128)=D$92,F128,D$92-SUM(E$99:E128))</f>
        <v>2977922.8640034562</v>
      </c>
      <c r="E129" s="160">
        <f>IF(+J96&lt;F128,J96,D129)</f>
        <v>229897.54761904763</v>
      </c>
      <c r="F129" s="159">
        <f t="shared" si="28"/>
        <v>2748025.3163844086</v>
      </c>
      <c r="G129" s="159">
        <f t="shared" si="29"/>
        <v>2862974.0901939324</v>
      </c>
      <c r="H129" s="163">
        <f t="shared" si="30"/>
        <v>532240.740626766</v>
      </c>
      <c r="I129" s="253">
        <f t="shared" si="31"/>
        <v>532240.740626766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7"/>
        <v/>
      </c>
      <c r="C130" s="153">
        <f>IF(D93="","-",+C129+1)</f>
        <v>2039</v>
      </c>
      <c r="D130" s="154">
        <f>IF(F129+SUM(E$99:E129)=D$92,F129,D$92-SUM(E$99:E129))</f>
        <v>2748025.3163844086</v>
      </c>
      <c r="E130" s="160">
        <f>IF(+J96&lt;F129,J96,D130)</f>
        <v>229897.54761904763</v>
      </c>
      <c r="F130" s="159">
        <f t="shared" si="28"/>
        <v>2518127.768765361</v>
      </c>
      <c r="G130" s="159">
        <f t="shared" si="29"/>
        <v>2633076.5425748848</v>
      </c>
      <c r="H130" s="163">
        <f t="shared" si="30"/>
        <v>507962.5053294712</v>
      </c>
      <c r="I130" s="253">
        <f t="shared" si="31"/>
        <v>507962.5053294712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7"/>
        <v/>
      </c>
      <c r="C131" s="153">
        <f>IF(D93="","-",+C130+1)</f>
        <v>2040</v>
      </c>
      <c r="D131" s="154">
        <f>IF(F130+SUM(E$99:E130)=D$92,F130,D$92-SUM(E$99:E130))</f>
        <v>2518127.768765361</v>
      </c>
      <c r="E131" s="160">
        <f>IF(+J96&lt;F130,J96,D131)</f>
        <v>229897.54761904763</v>
      </c>
      <c r="F131" s="159">
        <f t="shared" ref="F131:F154" si="32">+D131-E131</f>
        <v>2288230.2211463135</v>
      </c>
      <c r="G131" s="159">
        <f t="shared" ref="G131:G154" si="33">+(F131+D131)/2</f>
        <v>2403178.9949558373</v>
      </c>
      <c r="H131" s="163">
        <f t="shared" si="30"/>
        <v>483684.2700321764</v>
      </c>
      <c r="I131" s="253">
        <f t="shared" si="31"/>
        <v>483684.2700321764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2041</v>
      </c>
      <c r="D132" s="154">
        <f>IF(F131+SUM(E$99:E131)=D$92,F131,D$92-SUM(E$99:E131))</f>
        <v>2288230.2211463135</v>
      </c>
      <c r="E132" s="160">
        <f>IF(+J96&lt;F131,J96,D132)</f>
        <v>229897.54761904763</v>
      </c>
      <c r="F132" s="159">
        <f t="shared" si="32"/>
        <v>2058332.6735272659</v>
      </c>
      <c r="G132" s="159">
        <f t="shared" si="33"/>
        <v>2173281.4473367897</v>
      </c>
      <c r="H132" s="163">
        <f t="shared" si="30"/>
        <v>459406.0347348816</v>
      </c>
      <c r="I132" s="253">
        <f t="shared" si="31"/>
        <v>459406.0347348816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7"/>
        <v/>
      </c>
      <c r="C133" s="153">
        <f>IF(D93="","-",+C132+1)</f>
        <v>2042</v>
      </c>
      <c r="D133" s="154">
        <f>IF(F132+SUM(E$99:E132)=D$92,F132,D$92-SUM(E$99:E132))</f>
        <v>2058332.6735272659</v>
      </c>
      <c r="E133" s="160">
        <f>IF(+J96&lt;F132,J96,D133)</f>
        <v>229897.54761904763</v>
      </c>
      <c r="F133" s="159">
        <f t="shared" si="32"/>
        <v>1828435.1259082183</v>
      </c>
      <c r="G133" s="159">
        <f t="shared" si="33"/>
        <v>1943383.8997177421</v>
      </c>
      <c r="H133" s="163">
        <f t="shared" si="30"/>
        <v>435127.7994375868</v>
      </c>
      <c r="I133" s="253">
        <f t="shared" si="31"/>
        <v>435127.7994375868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7"/>
        <v/>
      </c>
      <c r="C134" s="153">
        <f>IF(D93="","-",+C133+1)</f>
        <v>2043</v>
      </c>
      <c r="D134" s="154">
        <f>IF(F133+SUM(E$99:E133)=D$92,F133,D$92-SUM(E$99:E133))</f>
        <v>1828435.1259082183</v>
      </c>
      <c r="E134" s="160">
        <f>IF(+J96&lt;F133,J96,D134)</f>
        <v>229897.54761904763</v>
      </c>
      <c r="F134" s="159">
        <f t="shared" si="32"/>
        <v>1598537.5782891707</v>
      </c>
      <c r="G134" s="159">
        <f t="shared" si="33"/>
        <v>1713486.3520986945</v>
      </c>
      <c r="H134" s="163">
        <f t="shared" si="30"/>
        <v>410849.564140292</v>
      </c>
      <c r="I134" s="253">
        <f t="shared" si="31"/>
        <v>410849.564140292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7"/>
        <v/>
      </c>
      <c r="C135" s="153">
        <f>IF(D93="","-",+C134+1)</f>
        <v>2044</v>
      </c>
      <c r="D135" s="154">
        <f>IF(F134+SUM(E$99:E134)=D$92,F134,D$92-SUM(E$99:E134))</f>
        <v>1598537.5782891707</v>
      </c>
      <c r="E135" s="160">
        <f>IF(+J96&lt;F134,J96,D135)</f>
        <v>229897.54761904763</v>
      </c>
      <c r="F135" s="159">
        <f t="shared" si="32"/>
        <v>1368640.0306701232</v>
      </c>
      <c r="G135" s="159">
        <f t="shared" si="33"/>
        <v>1483588.804479647</v>
      </c>
      <c r="H135" s="163">
        <f t="shared" si="30"/>
        <v>386571.32884299714</v>
      </c>
      <c r="I135" s="253">
        <f t="shared" si="31"/>
        <v>386571.32884299714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7"/>
        <v/>
      </c>
      <c r="C136" s="153">
        <f>IF(D93="","-",+C135+1)</f>
        <v>2045</v>
      </c>
      <c r="D136" s="154">
        <f>IF(F135+SUM(E$99:E135)=D$92,F135,D$92-SUM(E$99:E135))</f>
        <v>1368640.0306701232</v>
      </c>
      <c r="E136" s="160">
        <f>IF(+J96&lt;F135,J96,D136)</f>
        <v>229897.54761904763</v>
      </c>
      <c r="F136" s="159">
        <f t="shared" si="32"/>
        <v>1138742.4830510756</v>
      </c>
      <c r="G136" s="159">
        <f t="shared" si="33"/>
        <v>1253691.2568605994</v>
      </c>
      <c r="H136" s="163">
        <f t="shared" si="30"/>
        <v>362293.09354570234</v>
      </c>
      <c r="I136" s="253">
        <f t="shared" si="31"/>
        <v>362293.09354570234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7"/>
        <v/>
      </c>
      <c r="C137" s="153">
        <f>IF(D93="","-",+C136+1)</f>
        <v>2046</v>
      </c>
      <c r="D137" s="154">
        <f>IF(F136+SUM(E$99:E136)=D$92,F136,D$92-SUM(E$99:E136))</f>
        <v>1138742.4830510756</v>
      </c>
      <c r="E137" s="160">
        <f>IF(+J96&lt;F136,J96,D137)</f>
        <v>229897.54761904763</v>
      </c>
      <c r="F137" s="159">
        <f t="shared" si="32"/>
        <v>908844.93543202803</v>
      </c>
      <c r="G137" s="159">
        <f t="shared" si="33"/>
        <v>1023793.7092415518</v>
      </c>
      <c r="H137" s="163">
        <f t="shared" si="30"/>
        <v>338014.85824840755</v>
      </c>
      <c r="I137" s="253">
        <f t="shared" si="31"/>
        <v>338014.85824840755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7"/>
        <v/>
      </c>
      <c r="C138" s="153">
        <f>IF(D93="","-",+C137+1)</f>
        <v>2047</v>
      </c>
      <c r="D138" s="154">
        <f>IF(F137+SUM(E$99:E137)=D$92,F137,D$92-SUM(E$99:E137))</f>
        <v>908844.93543202803</v>
      </c>
      <c r="E138" s="160">
        <f>IF(+J96&lt;F137,J96,D138)</f>
        <v>229897.54761904763</v>
      </c>
      <c r="F138" s="159">
        <f t="shared" si="32"/>
        <v>678947.38781298045</v>
      </c>
      <c r="G138" s="159">
        <f t="shared" si="33"/>
        <v>793896.16162250424</v>
      </c>
      <c r="H138" s="163">
        <f t="shared" si="30"/>
        <v>313736.62295111269</v>
      </c>
      <c r="I138" s="253">
        <f t="shared" si="31"/>
        <v>313736.62295111269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7"/>
        <v/>
      </c>
      <c r="C139" s="153">
        <f>IF(D93="","-",+C138+1)</f>
        <v>2048</v>
      </c>
      <c r="D139" s="154">
        <f>IF(F138+SUM(E$99:E138)=D$92,F138,D$92-SUM(E$99:E138))</f>
        <v>678947.38781298045</v>
      </c>
      <c r="E139" s="160">
        <f>IF(+J96&lt;F138,J96,D139)</f>
        <v>229897.54761904763</v>
      </c>
      <c r="F139" s="159">
        <f t="shared" si="32"/>
        <v>449049.84019393282</v>
      </c>
      <c r="G139" s="159">
        <f t="shared" si="33"/>
        <v>563998.61400345666</v>
      </c>
      <c r="H139" s="163">
        <f t="shared" si="30"/>
        <v>289458.38765381789</v>
      </c>
      <c r="I139" s="253">
        <f t="shared" si="31"/>
        <v>289458.38765381789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7"/>
        <v/>
      </c>
      <c r="C140" s="153">
        <f>IF(D93="","-",+C139+1)</f>
        <v>2049</v>
      </c>
      <c r="D140" s="154">
        <f>IF(F139+SUM(E$99:E139)=D$92,F139,D$92-SUM(E$99:E139))</f>
        <v>449049.84019393282</v>
      </c>
      <c r="E140" s="160">
        <f>IF(+J96&lt;F139,J96,D140)</f>
        <v>229897.54761904763</v>
      </c>
      <c r="F140" s="159">
        <f t="shared" si="32"/>
        <v>219152.29257488518</v>
      </c>
      <c r="G140" s="159">
        <f t="shared" si="33"/>
        <v>334101.06638440897</v>
      </c>
      <c r="H140" s="163">
        <f t="shared" si="30"/>
        <v>265180.15235652309</v>
      </c>
      <c r="I140" s="253">
        <f t="shared" si="31"/>
        <v>265180.15235652309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7"/>
        <v/>
      </c>
      <c r="C141" s="153">
        <f>IF(D93="","-",+C140+1)</f>
        <v>2050</v>
      </c>
      <c r="D141" s="154">
        <f>IF(F140+SUM(E$99:E140)=D$92,F140,D$92-SUM(E$99:E140))</f>
        <v>219152.29257488518</v>
      </c>
      <c r="E141" s="160">
        <f>IF(+J96&lt;F140,J96,D141)</f>
        <v>219152.29257488518</v>
      </c>
      <c r="F141" s="159">
        <f t="shared" si="32"/>
        <v>0</v>
      </c>
      <c r="G141" s="159">
        <f t="shared" si="33"/>
        <v>109576.14628744259</v>
      </c>
      <c r="H141" s="163">
        <f t="shared" si="30"/>
        <v>230724.03611929921</v>
      </c>
      <c r="I141" s="253">
        <f t="shared" si="31"/>
        <v>230724.03611929921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7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2"/>
        <v>0</v>
      </c>
      <c r="G142" s="159">
        <f t="shared" si="33"/>
        <v>0</v>
      </c>
      <c r="H142" s="163">
        <f t="shared" si="30"/>
        <v>0</v>
      </c>
      <c r="I142" s="253">
        <f t="shared" si="31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7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2"/>
        <v>0</v>
      </c>
      <c r="G143" s="159">
        <f t="shared" si="33"/>
        <v>0</v>
      </c>
      <c r="H143" s="163">
        <f t="shared" si="30"/>
        <v>0</v>
      </c>
      <c r="I143" s="253">
        <f t="shared" si="31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7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2"/>
        <v>0</v>
      </c>
      <c r="G144" s="159">
        <f t="shared" si="33"/>
        <v>0</v>
      </c>
      <c r="H144" s="163">
        <f t="shared" si="30"/>
        <v>0</v>
      </c>
      <c r="I144" s="253">
        <f t="shared" si="31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7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2"/>
        <v>0</v>
      </c>
      <c r="G145" s="159">
        <f t="shared" si="33"/>
        <v>0</v>
      </c>
      <c r="H145" s="163">
        <f t="shared" si="30"/>
        <v>0</v>
      </c>
      <c r="I145" s="253">
        <f t="shared" si="31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7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2"/>
        <v>0</v>
      </c>
      <c r="G146" s="159">
        <f t="shared" si="33"/>
        <v>0</v>
      </c>
      <c r="H146" s="163">
        <f t="shared" si="30"/>
        <v>0</v>
      </c>
      <c r="I146" s="253">
        <f t="shared" si="31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7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2"/>
        <v>0</v>
      </c>
      <c r="G147" s="159">
        <f t="shared" si="33"/>
        <v>0</v>
      </c>
      <c r="H147" s="163">
        <f t="shared" si="30"/>
        <v>0</v>
      </c>
      <c r="I147" s="253">
        <f t="shared" si="31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7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2"/>
        <v>0</v>
      </c>
      <c r="G148" s="159">
        <f t="shared" si="33"/>
        <v>0</v>
      </c>
      <c r="H148" s="163">
        <f t="shared" si="30"/>
        <v>0</v>
      </c>
      <c r="I148" s="253">
        <f t="shared" si="31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7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2"/>
        <v>0</v>
      </c>
      <c r="G149" s="159">
        <f t="shared" si="33"/>
        <v>0</v>
      </c>
      <c r="H149" s="163">
        <f t="shared" si="30"/>
        <v>0</v>
      </c>
      <c r="I149" s="253">
        <f t="shared" si="31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7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2"/>
        <v>0</v>
      </c>
      <c r="G150" s="159">
        <f t="shared" si="33"/>
        <v>0</v>
      </c>
      <c r="H150" s="163">
        <f t="shared" si="30"/>
        <v>0</v>
      </c>
      <c r="I150" s="253">
        <f t="shared" si="31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7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2"/>
        <v>0</v>
      </c>
      <c r="G151" s="159">
        <f t="shared" si="33"/>
        <v>0</v>
      </c>
      <c r="H151" s="163">
        <f t="shared" si="30"/>
        <v>0</v>
      </c>
      <c r="I151" s="253">
        <f t="shared" si="31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7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2"/>
        <v>0</v>
      </c>
      <c r="G152" s="159">
        <f t="shared" si="33"/>
        <v>0</v>
      </c>
      <c r="H152" s="163">
        <f t="shared" si="30"/>
        <v>0</v>
      </c>
      <c r="I152" s="253">
        <f t="shared" si="31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7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2"/>
        <v>0</v>
      </c>
      <c r="G153" s="159">
        <f t="shared" si="33"/>
        <v>0</v>
      </c>
      <c r="H153" s="163">
        <f t="shared" si="30"/>
        <v>0</v>
      </c>
      <c r="I153" s="253">
        <f t="shared" si="31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2"/>
        <v>0</v>
      </c>
      <c r="G154" s="165">
        <f t="shared" si="33"/>
        <v>0</v>
      </c>
      <c r="H154" s="167">
        <f t="shared" si="30"/>
        <v>0</v>
      </c>
      <c r="I154" s="254">
        <f t="shared" si="31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9655697.0000000019</v>
      </c>
      <c r="F155" s="111"/>
      <c r="G155" s="111"/>
      <c r="H155" s="111">
        <f>SUM(H99:H154)</f>
        <v>33758800.253534585</v>
      </c>
      <c r="I155" s="111">
        <f>SUM(I99:I154)</f>
        <v>33758800.253534585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2" priority="1" stopIfTrue="1" operator="equal">
      <formula>$I$10</formula>
    </cfRule>
  </conditionalFormatting>
  <conditionalFormatting sqref="C99:C154">
    <cfRule type="cellIs" dxfId="15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Q162"/>
  <sheetViews>
    <sheetView view="pageBreakPreview" topLeftCell="A58" zoomScale="84" zoomScaleNormal="100" zoomScaleSheetLayoutView="84" workbookViewId="0">
      <selection activeCell="D17" sqref="D17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9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278462.16480746388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278462.16480746388</v>
      </c>
      <c r="O6" s="1"/>
      <c r="P6" s="1"/>
    </row>
    <row r="7" spans="1:17" ht="13.5" thickBot="1">
      <c r="C7" s="121" t="s">
        <v>44</v>
      </c>
      <c r="D7" s="273" t="s">
        <v>223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143</v>
      </c>
      <c r="E9" s="401" t="s">
        <v>402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2820328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68788.487804878052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1475169</v>
      </c>
      <c r="E17" s="358">
        <v>29902</v>
      </c>
      <c r="F17" s="357">
        <v>1445267</v>
      </c>
      <c r="G17" s="358">
        <v>214903</v>
      </c>
      <c r="H17" s="359">
        <v>214903</v>
      </c>
      <c r="I17" s="398">
        <f t="shared" ref="I17:I48" si="0">H17-G17</f>
        <v>0</v>
      </c>
      <c r="J17" s="156"/>
      <c r="K17" s="256">
        <v>214903</v>
      </c>
      <c r="L17" s="157">
        <f t="shared" ref="L17:L48" si="1">IF(K17&lt;&gt;0,+G17-K17,0)</f>
        <v>0</v>
      </c>
      <c r="M17" s="256">
        <f>K17</f>
        <v>214903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2009</v>
      </c>
      <c r="D18" s="361">
        <v>1831326</v>
      </c>
      <c r="E18" s="360">
        <v>50403</v>
      </c>
      <c r="F18" s="361">
        <v>1780923</v>
      </c>
      <c r="G18" s="360">
        <v>323352</v>
      </c>
      <c r="H18" s="359">
        <v>323352</v>
      </c>
      <c r="I18" s="398">
        <f t="shared" si="0"/>
        <v>0</v>
      </c>
      <c r="J18" s="156"/>
      <c r="K18" s="258">
        <v>323352</v>
      </c>
      <c r="L18" s="158">
        <f t="shared" si="1"/>
        <v>0</v>
      </c>
      <c r="M18" s="258">
        <v>323352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1782801</v>
      </c>
      <c r="E19" s="360">
        <v>49029</v>
      </c>
      <c r="F19" s="361">
        <v>1733771</v>
      </c>
      <c r="G19" s="360">
        <v>298284</v>
      </c>
      <c r="H19" s="359">
        <v>298285</v>
      </c>
      <c r="I19" s="399">
        <v>0</v>
      </c>
      <c r="J19" s="156"/>
      <c r="K19" s="258">
        <f t="shared" ref="K19:K24" si="4">G19</f>
        <v>298284</v>
      </c>
      <c r="L19" s="257">
        <f t="shared" si="1"/>
        <v>0</v>
      </c>
      <c r="M19" s="258">
        <f t="shared" ref="M19:M24" si="5">H19</f>
        <v>298285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2011</v>
      </c>
      <c r="D20" s="361">
        <v>2691044</v>
      </c>
      <c r="E20" s="360">
        <v>68789.707317073175</v>
      </c>
      <c r="F20" s="361">
        <v>2622254.2926829266</v>
      </c>
      <c r="G20" s="360">
        <v>478365.33332464576</v>
      </c>
      <c r="H20" s="359">
        <v>478365.33332464576</v>
      </c>
      <c r="I20" s="399">
        <v>0</v>
      </c>
      <c r="J20" s="156"/>
      <c r="K20" s="258">
        <f t="shared" si="4"/>
        <v>478365.33332464576</v>
      </c>
      <c r="L20" s="257">
        <f t="shared" si="1"/>
        <v>0</v>
      </c>
      <c r="M20" s="258">
        <f t="shared" si="5"/>
        <v>478365.33332464576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2622254.2926829266</v>
      </c>
      <c r="E21" s="377">
        <v>67151.857142857145</v>
      </c>
      <c r="F21" s="361">
        <v>2555102.4355400694</v>
      </c>
      <c r="G21" s="360">
        <v>447147.04924288485</v>
      </c>
      <c r="H21" s="359">
        <v>447147.04924288485</v>
      </c>
      <c r="I21" s="368">
        <v>0</v>
      </c>
      <c r="J21" s="156"/>
      <c r="K21" s="258">
        <f t="shared" si="4"/>
        <v>447147.04924288485</v>
      </c>
      <c r="L21" s="257">
        <f t="shared" si="1"/>
        <v>0</v>
      </c>
      <c r="M21" s="258">
        <f t="shared" si="5"/>
        <v>447147.04924288485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2555102.4355400694</v>
      </c>
      <c r="E22" s="397">
        <v>67151.857142857145</v>
      </c>
      <c r="F22" s="396">
        <v>2487950.5783972121</v>
      </c>
      <c r="G22" s="397">
        <v>415432.79896148719</v>
      </c>
      <c r="H22" s="395">
        <v>415432.79896148719</v>
      </c>
      <c r="I22" s="398">
        <v>0</v>
      </c>
      <c r="J22" s="156"/>
      <c r="K22" s="258">
        <f t="shared" si="4"/>
        <v>415432.79896148719</v>
      </c>
      <c r="L22" s="257">
        <f t="shared" ref="L22:L27" si="7">IF(K22&lt;&gt;0,+G22-K22,0)</f>
        <v>0</v>
      </c>
      <c r="M22" s="258">
        <f t="shared" si="5"/>
        <v>415432.79896148719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2487950.5783972121</v>
      </c>
      <c r="E23" s="397">
        <v>67151.857142857145</v>
      </c>
      <c r="F23" s="396">
        <v>2420798.7212543548</v>
      </c>
      <c r="G23" s="397">
        <v>393743.0429982192</v>
      </c>
      <c r="H23" s="395">
        <v>393743.0429982192</v>
      </c>
      <c r="I23" s="398">
        <v>0</v>
      </c>
      <c r="J23" s="156"/>
      <c r="K23" s="258">
        <f t="shared" si="4"/>
        <v>393743.0429982192</v>
      </c>
      <c r="L23" s="257">
        <f t="shared" si="7"/>
        <v>0</v>
      </c>
      <c r="M23" s="258">
        <f t="shared" si="5"/>
        <v>393743.0429982192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2420798.7212543548</v>
      </c>
      <c r="E24" s="397">
        <v>67151.857142857145</v>
      </c>
      <c r="F24" s="396">
        <v>2353646.8641114975</v>
      </c>
      <c r="G24" s="397">
        <v>377138.44894635677</v>
      </c>
      <c r="H24" s="395">
        <v>377138.44894635677</v>
      </c>
      <c r="I24" s="156">
        <v>0</v>
      </c>
      <c r="J24" s="156"/>
      <c r="K24" s="258">
        <f t="shared" si="4"/>
        <v>377138.44894635677</v>
      </c>
      <c r="L24" s="257">
        <f t="shared" si="7"/>
        <v>0</v>
      </c>
      <c r="M24" s="258">
        <f t="shared" si="5"/>
        <v>377138.44894635677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>IU</v>
      </c>
      <c r="C25" s="153">
        <f>IF(D11="","-",+C24+1)</f>
        <v>2016</v>
      </c>
      <c r="D25" s="396">
        <v>2353596.864111498</v>
      </c>
      <c r="E25" s="397">
        <v>67150.666666666672</v>
      </c>
      <c r="F25" s="396">
        <v>2286446.1974448315</v>
      </c>
      <c r="G25" s="397">
        <v>364571.53091239138</v>
      </c>
      <c r="H25" s="395">
        <v>364571.53091239138</v>
      </c>
      <c r="I25" s="156">
        <f t="shared" si="0"/>
        <v>0</v>
      </c>
      <c r="J25" s="156"/>
      <c r="K25" s="258">
        <f>G25</f>
        <v>364571.53091239138</v>
      </c>
      <c r="L25" s="257">
        <f t="shared" si="7"/>
        <v>0</v>
      </c>
      <c r="M25" s="258">
        <f>H25</f>
        <v>364571.53091239138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2286446.1974448315</v>
      </c>
      <c r="E26" s="397">
        <v>65589.023255813954</v>
      </c>
      <c r="F26" s="396">
        <v>2220857.1741890176</v>
      </c>
      <c r="G26" s="397">
        <v>344799.6405005774</v>
      </c>
      <c r="H26" s="395">
        <v>344799.6405005774</v>
      </c>
      <c r="I26" s="156">
        <v>0</v>
      </c>
      <c r="J26" s="156"/>
      <c r="K26" s="258">
        <f>G26</f>
        <v>344799.6405005774</v>
      </c>
      <c r="L26" s="257">
        <f t="shared" si="7"/>
        <v>0</v>
      </c>
      <c r="M26" s="258">
        <f>H26</f>
        <v>344799.6405005774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2220857.1741890176</v>
      </c>
      <c r="E27" s="397">
        <v>68788.487804878052</v>
      </c>
      <c r="F27" s="396">
        <v>2152068.6863841396</v>
      </c>
      <c r="G27" s="397">
        <v>346675.02376969234</v>
      </c>
      <c r="H27" s="395">
        <v>346675.02376969234</v>
      </c>
      <c r="I27" s="156">
        <f t="shared" si="0"/>
        <v>0</v>
      </c>
      <c r="J27" s="156"/>
      <c r="K27" s="258">
        <f>G27</f>
        <v>346675.02376969234</v>
      </c>
      <c r="L27" s="257">
        <f t="shared" si="7"/>
        <v>0</v>
      </c>
      <c r="M27" s="258">
        <f>H27</f>
        <v>346675.02376969234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396">
        <v>2152068.6863841396</v>
      </c>
      <c r="E28" s="397">
        <v>68788.487804878052</v>
      </c>
      <c r="F28" s="396">
        <v>2083280.1985792615</v>
      </c>
      <c r="G28" s="397">
        <v>337932.41289549379</v>
      </c>
      <c r="H28" s="395">
        <v>337932.41289549379</v>
      </c>
      <c r="I28" s="156">
        <f t="shared" si="0"/>
        <v>0</v>
      </c>
      <c r="J28" s="156"/>
      <c r="K28" s="258">
        <f>G28</f>
        <v>337932.41289549379</v>
      </c>
      <c r="L28" s="257">
        <f t="shared" ref="L28" si="10">IF(K28&lt;&gt;0,+G28-K28,0)</f>
        <v>0</v>
      </c>
      <c r="M28" s="258">
        <f>H28</f>
        <v>337932.41289549379</v>
      </c>
      <c r="N28" s="158">
        <f t="shared" ref="N28" si="11">IF(M28&lt;&gt;0,+H28-M28,0)</f>
        <v>0</v>
      </c>
      <c r="O28" s="158">
        <f t="shared" ref="O28" si="12">+N28-L28</f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2083280.1985792615</v>
      </c>
      <c r="E29" s="160">
        <f>IF(+I14&lt;F28,I14,D29)</f>
        <v>68788.487804878052</v>
      </c>
      <c r="F29" s="159">
        <f t="shared" ref="F29:F48" si="13">+D29-E29</f>
        <v>2014491.7107743835</v>
      </c>
      <c r="G29" s="161">
        <f t="shared" ref="G29:G72" si="14">+I$12*((D29+F29)/2)+E29</f>
        <v>278462.16480746388</v>
      </c>
      <c r="H29" s="142">
        <f t="shared" ref="H29:H72" si="15">+I$13*((D29+F29)/2)+E29</f>
        <v>278462.16480746388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2014491.7107743835</v>
      </c>
      <c r="E30" s="160">
        <f>IF(+I14&lt;F29,I14,D30)</f>
        <v>68788.487804878052</v>
      </c>
      <c r="F30" s="159">
        <f t="shared" si="13"/>
        <v>1945703.2229695055</v>
      </c>
      <c r="G30" s="161">
        <f t="shared" si="14"/>
        <v>271422.66358946112</v>
      </c>
      <c r="H30" s="142">
        <f t="shared" si="15"/>
        <v>271422.66358946112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1945703.2229695055</v>
      </c>
      <c r="E31" s="160">
        <f>IF(+I14&lt;F30,I14,D31)</f>
        <v>68788.487804878052</v>
      </c>
      <c r="F31" s="159">
        <f t="shared" si="13"/>
        <v>1876914.7351646274</v>
      </c>
      <c r="G31" s="161">
        <f t="shared" si="14"/>
        <v>264383.16237145831</v>
      </c>
      <c r="H31" s="142">
        <f t="shared" si="15"/>
        <v>264383.16237145831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1876914.7351646274</v>
      </c>
      <c r="E32" s="160">
        <f>IF(+I14&lt;F31,I14,D32)</f>
        <v>68788.487804878052</v>
      </c>
      <c r="F32" s="159">
        <f t="shared" si="13"/>
        <v>1808126.2473597494</v>
      </c>
      <c r="G32" s="161">
        <f t="shared" si="14"/>
        <v>257343.6611534555</v>
      </c>
      <c r="H32" s="142">
        <f t="shared" si="15"/>
        <v>257343.6611534555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1808126.2473597494</v>
      </c>
      <c r="E33" s="160">
        <f>IF(+I14&lt;F32,I14,D33)</f>
        <v>68788.487804878052</v>
      </c>
      <c r="F33" s="159">
        <f t="shared" si="13"/>
        <v>1739337.7595548714</v>
      </c>
      <c r="G33" s="161">
        <f t="shared" si="14"/>
        <v>250304.15993545268</v>
      </c>
      <c r="H33" s="142">
        <f t="shared" si="15"/>
        <v>250304.15993545268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1739337.7595548714</v>
      </c>
      <c r="E34" s="160">
        <f>IF(+I14&lt;F33,I14,D34)</f>
        <v>68788.487804878052</v>
      </c>
      <c r="F34" s="159">
        <f t="shared" si="13"/>
        <v>1670549.2717499933</v>
      </c>
      <c r="G34" s="161">
        <f t="shared" si="14"/>
        <v>243264.65871744993</v>
      </c>
      <c r="H34" s="142">
        <f t="shared" si="15"/>
        <v>243264.65871744993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1670549.2717499933</v>
      </c>
      <c r="E35" s="160">
        <f>IF(+I14&lt;F34,I14,D35)</f>
        <v>68788.487804878052</v>
      </c>
      <c r="F35" s="159">
        <f t="shared" si="13"/>
        <v>1601760.7839451153</v>
      </c>
      <c r="G35" s="161">
        <f t="shared" si="14"/>
        <v>236225.15749944712</v>
      </c>
      <c r="H35" s="142">
        <f t="shared" si="15"/>
        <v>236225.15749944712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1601760.7839451153</v>
      </c>
      <c r="E36" s="160">
        <f>IF(+I14&lt;F35,I14,D36)</f>
        <v>68788.487804878052</v>
      </c>
      <c r="F36" s="159">
        <f t="shared" si="13"/>
        <v>1532972.2961402372</v>
      </c>
      <c r="G36" s="161">
        <f t="shared" si="14"/>
        <v>229185.6562814443</v>
      </c>
      <c r="H36" s="142">
        <f t="shared" si="15"/>
        <v>229185.6562814443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1532972.2961402372</v>
      </c>
      <c r="E37" s="160">
        <f>IF(+I14&lt;F36,I14,D37)</f>
        <v>68788.487804878052</v>
      </c>
      <c r="F37" s="159">
        <f t="shared" si="13"/>
        <v>1464183.8083353592</v>
      </c>
      <c r="G37" s="161">
        <f t="shared" si="14"/>
        <v>222146.15506344155</v>
      </c>
      <c r="H37" s="142">
        <f t="shared" si="15"/>
        <v>222146.15506344155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1464183.8083353592</v>
      </c>
      <c r="E38" s="160">
        <f>IF(+I14&lt;F37,I14,D38)</f>
        <v>68788.487804878052</v>
      </c>
      <c r="F38" s="159">
        <f t="shared" si="13"/>
        <v>1395395.3205304812</v>
      </c>
      <c r="G38" s="161">
        <f t="shared" si="14"/>
        <v>215106.65384543873</v>
      </c>
      <c r="H38" s="142">
        <f t="shared" si="15"/>
        <v>215106.65384543873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1395395.3205304812</v>
      </c>
      <c r="E39" s="160">
        <f>IF(+I14&lt;F38,I14,D39)</f>
        <v>68788.487804878052</v>
      </c>
      <c r="F39" s="159">
        <f t="shared" si="13"/>
        <v>1326606.8327256031</v>
      </c>
      <c r="G39" s="161">
        <f t="shared" si="14"/>
        <v>208067.15262743592</v>
      </c>
      <c r="H39" s="142">
        <f t="shared" si="15"/>
        <v>208067.15262743592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1326606.8327256031</v>
      </c>
      <c r="E40" s="160">
        <f>IF(+I14&lt;F39,I14,D40)</f>
        <v>68788.487804878052</v>
      </c>
      <c r="F40" s="159">
        <f t="shared" si="13"/>
        <v>1257818.3449207251</v>
      </c>
      <c r="G40" s="161">
        <f t="shared" si="14"/>
        <v>201027.65140943317</v>
      </c>
      <c r="H40" s="142">
        <f t="shared" si="15"/>
        <v>201027.65140943317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1257818.3449207251</v>
      </c>
      <c r="E41" s="160">
        <f>IF(+I14&lt;F40,I14,D41)</f>
        <v>68788.487804878052</v>
      </c>
      <c r="F41" s="159">
        <f t="shared" si="13"/>
        <v>1189029.8571158471</v>
      </c>
      <c r="G41" s="161">
        <f t="shared" si="14"/>
        <v>193988.15019143035</v>
      </c>
      <c r="H41" s="142">
        <f t="shared" si="15"/>
        <v>193988.15019143035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1189029.8571158471</v>
      </c>
      <c r="E42" s="160">
        <f>IF(+I14&lt;F41,I14,D42)</f>
        <v>68788.487804878052</v>
      </c>
      <c r="F42" s="159">
        <f t="shared" si="13"/>
        <v>1120241.369310969</v>
      </c>
      <c r="G42" s="161">
        <f t="shared" si="14"/>
        <v>186948.64897342754</v>
      </c>
      <c r="H42" s="142">
        <f t="shared" si="15"/>
        <v>186948.64897342754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1120241.369310969</v>
      </c>
      <c r="E43" s="160">
        <f>IF(+I14&lt;F42,I14,D43)</f>
        <v>68788.487804878052</v>
      </c>
      <c r="F43" s="159">
        <f t="shared" si="13"/>
        <v>1051452.881506091</v>
      </c>
      <c r="G43" s="161">
        <f t="shared" si="14"/>
        <v>179909.14775542475</v>
      </c>
      <c r="H43" s="142">
        <f t="shared" si="15"/>
        <v>179909.14775542475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1051452.881506091</v>
      </c>
      <c r="E44" s="160">
        <f>IF(+I14&lt;F43,I14,D44)</f>
        <v>68788.487804878052</v>
      </c>
      <c r="F44" s="159">
        <f t="shared" si="13"/>
        <v>982664.39370121295</v>
      </c>
      <c r="G44" s="161">
        <f t="shared" si="14"/>
        <v>172869.64653742197</v>
      </c>
      <c r="H44" s="142">
        <f t="shared" si="15"/>
        <v>172869.64653742197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982664.39370121295</v>
      </c>
      <c r="E45" s="160">
        <f>IF(+I14&lt;F44,I14,D45)</f>
        <v>68788.487804878052</v>
      </c>
      <c r="F45" s="159">
        <f t="shared" si="13"/>
        <v>913875.90589633491</v>
      </c>
      <c r="G45" s="161">
        <f t="shared" si="14"/>
        <v>165830.14531941916</v>
      </c>
      <c r="H45" s="142">
        <f t="shared" si="15"/>
        <v>165830.14531941916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913875.90589633491</v>
      </c>
      <c r="E46" s="160">
        <f>IF(+I14&lt;F45,I14,D46)</f>
        <v>68788.487804878052</v>
      </c>
      <c r="F46" s="159">
        <f t="shared" si="13"/>
        <v>845087.41809145687</v>
      </c>
      <c r="G46" s="161">
        <f t="shared" si="14"/>
        <v>158790.64410141637</v>
      </c>
      <c r="H46" s="142">
        <f t="shared" si="15"/>
        <v>158790.64410141637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845087.41809145687</v>
      </c>
      <c r="E47" s="160">
        <f>IF(+I14&lt;F46,I14,D47)</f>
        <v>68788.487804878052</v>
      </c>
      <c r="F47" s="159">
        <f t="shared" si="13"/>
        <v>776298.93028657883</v>
      </c>
      <c r="G47" s="161">
        <f t="shared" si="14"/>
        <v>151751.14288341359</v>
      </c>
      <c r="H47" s="142">
        <f t="shared" si="15"/>
        <v>151751.14288341359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776298.93028657883</v>
      </c>
      <c r="E48" s="160">
        <f>IF(+I14&lt;F47,I14,D48)</f>
        <v>68788.487804878052</v>
      </c>
      <c r="F48" s="159">
        <f t="shared" si="13"/>
        <v>707510.4424817008</v>
      </c>
      <c r="G48" s="161">
        <f t="shared" si="14"/>
        <v>144711.64166541077</v>
      </c>
      <c r="H48" s="142">
        <f t="shared" si="15"/>
        <v>144711.64166541077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707510.4424817008</v>
      </c>
      <c r="E49" s="160">
        <f>IF(+I14&lt;F48,I14,D49)</f>
        <v>68788.487804878052</v>
      </c>
      <c r="F49" s="159">
        <f t="shared" ref="F49:F72" si="16">+D49-E49</f>
        <v>638721.95467682276</v>
      </c>
      <c r="G49" s="161">
        <f t="shared" si="14"/>
        <v>137672.14044740796</v>
      </c>
      <c r="H49" s="142">
        <f t="shared" si="15"/>
        <v>137672.14044740796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638721.95467682276</v>
      </c>
      <c r="E50" s="160">
        <f>IF(+I14&lt;F49,I14,D50)</f>
        <v>68788.487804878052</v>
      </c>
      <c r="F50" s="159">
        <f t="shared" si="16"/>
        <v>569933.46687194472</v>
      </c>
      <c r="G50" s="161">
        <f t="shared" si="14"/>
        <v>130632.63922940518</v>
      </c>
      <c r="H50" s="142">
        <f t="shared" si="15"/>
        <v>130632.63922940518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569933.46687194472</v>
      </c>
      <c r="E51" s="160">
        <f>IF(+I14&lt;F50,I14,D51)</f>
        <v>68788.487804878052</v>
      </c>
      <c r="F51" s="159">
        <f t="shared" si="16"/>
        <v>501144.97906706668</v>
      </c>
      <c r="G51" s="161">
        <f t="shared" si="14"/>
        <v>123593.13801140239</v>
      </c>
      <c r="H51" s="142">
        <f t="shared" si="15"/>
        <v>123593.13801140239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501144.97906706668</v>
      </c>
      <c r="E52" s="160">
        <f>IF(+I14&lt;F51,I14,D52)</f>
        <v>68788.487804878052</v>
      </c>
      <c r="F52" s="159">
        <f t="shared" si="16"/>
        <v>432356.49126218865</v>
      </c>
      <c r="G52" s="161">
        <f t="shared" si="14"/>
        <v>116553.63679339959</v>
      </c>
      <c r="H52" s="142">
        <f t="shared" si="15"/>
        <v>116553.63679339959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432356.49126218865</v>
      </c>
      <c r="E53" s="160">
        <f>IF(+I14&lt;F52,I14,D53)</f>
        <v>68788.487804878052</v>
      </c>
      <c r="F53" s="159">
        <f t="shared" si="16"/>
        <v>363568.00345731061</v>
      </c>
      <c r="G53" s="161">
        <f t="shared" si="14"/>
        <v>109514.13557539679</v>
      </c>
      <c r="H53" s="142">
        <f t="shared" si="15"/>
        <v>109514.13557539679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363568.00345731061</v>
      </c>
      <c r="E54" s="160">
        <f>IF(+I14&lt;F53,I14,D54)</f>
        <v>68788.487804878052</v>
      </c>
      <c r="F54" s="159">
        <f t="shared" si="16"/>
        <v>294779.51565243257</v>
      </c>
      <c r="G54" s="161">
        <f t="shared" si="14"/>
        <v>102474.63435739401</v>
      </c>
      <c r="H54" s="142">
        <f t="shared" si="15"/>
        <v>102474.63435739401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294779.51565243257</v>
      </c>
      <c r="E55" s="160">
        <f>IF(+I14&lt;F54,I14,D55)</f>
        <v>68788.487804878052</v>
      </c>
      <c r="F55" s="159">
        <f t="shared" si="16"/>
        <v>225991.02784755453</v>
      </c>
      <c r="G55" s="161">
        <f t="shared" si="14"/>
        <v>95435.133139391211</v>
      </c>
      <c r="H55" s="142">
        <f t="shared" si="15"/>
        <v>95435.133139391211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225991.02784755453</v>
      </c>
      <c r="E56" s="160">
        <f>IF(+I14&lt;F55,I14,D56)</f>
        <v>68788.487804878052</v>
      </c>
      <c r="F56" s="159">
        <f t="shared" si="16"/>
        <v>157202.5400426765</v>
      </c>
      <c r="G56" s="161">
        <f t="shared" si="14"/>
        <v>88395.631921388413</v>
      </c>
      <c r="H56" s="142">
        <f t="shared" si="15"/>
        <v>88395.631921388413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157202.5400426765</v>
      </c>
      <c r="E57" s="160">
        <f>IF(+I14&lt;F56,I14,D57)</f>
        <v>68788.487804878052</v>
      </c>
      <c r="F57" s="159">
        <f t="shared" si="16"/>
        <v>88414.052237798445</v>
      </c>
      <c r="G57" s="161">
        <f t="shared" si="14"/>
        <v>81356.130703385614</v>
      </c>
      <c r="H57" s="142">
        <f t="shared" si="15"/>
        <v>81356.130703385614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88414.052237798445</v>
      </c>
      <c r="E58" s="160">
        <f>IF(+I14&lt;F57,I14,D58)</f>
        <v>68788.487804878052</v>
      </c>
      <c r="F58" s="159">
        <f t="shared" si="16"/>
        <v>19625.564432920393</v>
      </c>
      <c r="G58" s="161">
        <f t="shared" si="14"/>
        <v>74316.629485382815</v>
      </c>
      <c r="H58" s="142">
        <f t="shared" si="15"/>
        <v>74316.629485382815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19625.564432920393</v>
      </c>
      <c r="E59" s="160">
        <f>IF(+I14&lt;F58,I14,D59)</f>
        <v>19625.564432920393</v>
      </c>
      <c r="F59" s="159">
        <f t="shared" si="16"/>
        <v>0</v>
      </c>
      <c r="G59" s="161">
        <f t="shared" si="14"/>
        <v>20629.759968672079</v>
      </c>
      <c r="H59" s="142">
        <f t="shared" si="15"/>
        <v>20629.759968672079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14"/>
        <v>0</v>
      </c>
      <c r="H60" s="142">
        <f t="shared" si="15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2820328.0000000005</v>
      </c>
      <c r="F73" s="111"/>
      <c r="G73" s="111">
        <f>SUM(G17:G72)</f>
        <v>9654655.9559131227</v>
      </c>
      <c r="H73" s="111">
        <f>SUM(H17:H72)</f>
        <v>9654656.9559131227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9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346675.02376969234</v>
      </c>
      <c r="N87" s="198">
        <f>IF(J92&lt;D11,0,VLOOKUP(J92,C17:O72,11))</f>
        <v>346675.02376969234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295978.29217206314</v>
      </c>
      <c r="N88" s="200">
        <f>IF(J92&lt;D11,0,VLOOKUP(J92,C99:P154,7))</f>
        <v>295978.29217206314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Northwest Texarkana-Bann-Alumax Tap 138kV -- reconductor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-50696.731597629201</v>
      </c>
      <c r="N89" s="203">
        <f>+N88-N87</f>
        <v>-50696.731597629201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TP2006130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2820328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67150.666666666672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33602</v>
      </c>
      <c r="F99" s="361">
        <v>1831326</v>
      </c>
      <c r="G99" s="365">
        <v>915663</v>
      </c>
      <c r="H99" s="362">
        <v>179560</v>
      </c>
      <c r="I99" s="363">
        <v>179560</v>
      </c>
      <c r="J99" s="158">
        <f t="shared" ref="J99:J130" si="21">+I99-H99</f>
        <v>0</v>
      </c>
      <c r="K99" s="158"/>
      <c r="L99" s="256">
        <v>179560</v>
      </c>
      <c r="M99" s="157">
        <f t="shared" ref="M99:M130" si="22">IF(L99&lt;&gt;0,+H99-L99,0)</f>
        <v>0</v>
      </c>
      <c r="N99" s="256">
        <v>179560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1829504</v>
      </c>
      <c r="E100" s="360">
        <v>49029</v>
      </c>
      <c r="F100" s="361">
        <v>1780474</v>
      </c>
      <c r="G100" s="361">
        <v>1804989</v>
      </c>
      <c r="H100" s="360">
        <v>310279</v>
      </c>
      <c r="I100" s="359">
        <v>310279</v>
      </c>
      <c r="J100" s="158">
        <f t="shared" si="21"/>
        <v>0</v>
      </c>
      <c r="K100" s="158"/>
      <c r="L100" s="258">
        <f t="shared" ref="L100:L105" si="25">H100</f>
        <v>310279</v>
      </c>
      <c r="M100" s="257">
        <f t="shared" si="22"/>
        <v>0</v>
      </c>
      <c r="N100" s="258">
        <f t="shared" ref="N100:N105" si="26">I100</f>
        <v>310279</v>
      </c>
      <c r="O100" s="158">
        <f t="shared" si="23"/>
        <v>0</v>
      </c>
      <c r="P100" s="158">
        <f t="shared" si="24"/>
        <v>0</v>
      </c>
      <c r="Q100" s="1"/>
    </row>
    <row r="101" spans="1:17">
      <c r="B101" s="9" t="str">
        <f t="shared" ref="B101:B154" si="27">IF(D101=F100,"","IU")</f>
        <v>IU</v>
      </c>
      <c r="C101" s="153">
        <f>IF(D93="","-",+C100+1)</f>
        <v>2010</v>
      </c>
      <c r="D101" s="357">
        <v>2737747</v>
      </c>
      <c r="E101" s="360">
        <v>68789.707317073175</v>
      </c>
      <c r="F101" s="361">
        <v>2668957.2926829266</v>
      </c>
      <c r="G101" s="361">
        <v>2703352.1463414636</v>
      </c>
      <c r="H101" s="360">
        <v>515075.52172744781</v>
      </c>
      <c r="I101" s="359">
        <v>515075.52172744781</v>
      </c>
      <c r="J101" s="158">
        <f t="shared" si="21"/>
        <v>0</v>
      </c>
      <c r="K101" s="158"/>
      <c r="L101" s="258">
        <f t="shared" si="25"/>
        <v>515075.52172744781</v>
      </c>
      <c r="M101" s="257">
        <f t="shared" si="22"/>
        <v>0</v>
      </c>
      <c r="N101" s="258">
        <f t="shared" si="26"/>
        <v>515075.52172744781</v>
      </c>
      <c r="O101" s="158">
        <f t="shared" si="23"/>
        <v>0</v>
      </c>
      <c r="P101" s="158">
        <f t="shared" si="24"/>
        <v>0</v>
      </c>
      <c r="Q101" s="1"/>
    </row>
    <row r="102" spans="1:17">
      <c r="B102" s="9" t="str">
        <f t="shared" si="27"/>
        <v/>
      </c>
      <c r="C102" s="153">
        <f>IF(D93="","-",+C101+1)</f>
        <v>2011</v>
      </c>
      <c r="D102" s="357">
        <v>2668957.2926829266</v>
      </c>
      <c r="E102" s="377">
        <v>67151.857142857145</v>
      </c>
      <c r="F102" s="361">
        <v>2601805.4355400694</v>
      </c>
      <c r="G102" s="361">
        <v>2635381.364111498</v>
      </c>
      <c r="H102" s="360">
        <v>463460.24648079689</v>
      </c>
      <c r="I102" s="359">
        <v>463460.24648079689</v>
      </c>
      <c r="J102" s="158">
        <f t="shared" si="21"/>
        <v>0</v>
      </c>
      <c r="K102" s="158"/>
      <c r="L102" s="258">
        <f t="shared" si="25"/>
        <v>463460.24648079689</v>
      </c>
      <c r="M102" s="257">
        <f t="shared" si="22"/>
        <v>0</v>
      </c>
      <c r="N102" s="258">
        <f t="shared" si="26"/>
        <v>463460.24648079689</v>
      </c>
      <c r="O102" s="158">
        <f t="shared" si="23"/>
        <v>0</v>
      </c>
      <c r="P102" s="158">
        <f t="shared" si="24"/>
        <v>0</v>
      </c>
      <c r="Q102" s="1"/>
    </row>
    <row r="103" spans="1:17">
      <c r="B103" s="9" t="str">
        <f t="shared" si="27"/>
        <v/>
      </c>
      <c r="C103" s="153">
        <f>IF(D93="","-",+C102+1)</f>
        <v>2012</v>
      </c>
      <c r="D103" s="357">
        <v>2601805.4355400694</v>
      </c>
      <c r="E103" s="360">
        <v>67151.857142857145</v>
      </c>
      <c r="F103" s="361">
        <v>2534653.5783972121</v>
      </c>
      <c r="G103" s="361">
        <v>2568229.5069686407</v>
      </c>
      <c r="H103" s="360">
        <v>445076.92684818432</v>
      </c>
      <c r="I103" s="359">
        <v>445076.92684818432</v>
      </c>
      <c r="J103" s="158">
        <f t="shared" si="21"/>
        <v>0</v>
      </c>
      <c r="K103" s="158"/>
      <c r="L103" s="258">
        <f t="shared" si="25"/>
        <v>445076.92684818432</v>
      </c>
      <c r="M103" s="257">
        <f t="shared" si="22"/>
        <v>0</v>
      </c>
      <c r="N103" s="258">
        <f t="shared" si="26"/>
        <v>445076.92684818432</v>
      </c>
      <c r="O103" s="158">
        <f t="shared" si="23"/>
        <v>0</v>
      </c>
      <c r="P103" s="158">
        <f t="shared" si="24"/>
        <v>0</v>
      </c>
      <c r="Q103" s="1"/>
    </row>
    <row r="104" spans="1:17">
      <c r="B104" s="9" t="str">
        <f t="shared" si="27"/>
        <v/>
      </c>
      <c r="C104" s="153">
        <f>IF(D93="","-",+C103+1)</f>
        <v>2013</v>
      </c>
      <c r="D104" s="357">
        <v>2534653.5783972121</v>
      </c>
      <c r="E104" s="360">
        <v>67151.857142857145</v>
      </c>
      <c r="F104" s="361">
        <v>2467501.7212543548</v>
      </c>
      <c r="G104" s="361">
        <v>2501077.6498257834</v>
      </c>
      <c r="H104" s="360">
        <v>405526.90999589988</v>
      </c>
      <c r="I104" s="359">
        <v>405526.90999589988</v>
      </c>
      <c r="J104" s="158">
        <v>0</v>
      </c>
      <c r="K104" s="158"/>
      <c r="L104" s="258">
        <f t="shared" si="25"/>
        <v>405526.90999589988</v>
      </c>
      <c r="M104" s="257">
        <f>IF(L104&lt;&gt;0,+H104-L104,0)</f>
        <v>0</v>
      </c>
      <c r="N104" s="258">
        <f t="shared" si="26"/>
        <v>405526.90999589988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7"/>
        <v/>
      </c>
      <c r="C105" s="153">
        <f>IF(D93="","-",+C104+1)</f>
        <v>2014</v>
      </c>
      <c r="D105" s="357">
        <v>2467501.7212543548</v>
      </c>
      <c r="E105" s="360">
        <v>67151.857142857145</v>
      </c>
      <c r="F105" s="361">
        <v>2400349.8641114975</v>
      </c>
      <c r="G105" s="361">
        <v>2433925.7926829262</v>
      </c>
      <c r="H105" s="360">
        <v>397979.47169431718</v>
      </c>
      <c r="I105" s="359">
        <v>397979.47169431718</v>
      </c>
      <c r="J105" s="158">
        <v>0</v>
      </c>
      <c r="K105" s="158"/>
      <c r="L105" s="258">
        <f t="shared" si="25"/>
        <v>397979.47169431718</v>
      </c>
      <c r="M105" s="257">
        <f>IF(L105&lt;&gt;0,+H105-L105,0)</f>
        <v>0</v>
      </c>
      <c r="N105" s="258">
        <f t="shared" si="26"/>
        <v>397979.47169431718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>IU</v>
      </c>
      <c r="C106" s="153">
        <f>IF(D93="","-",+C105+1)</f>
        <v>2015</v>
      </c>
      <c r="D106" s="357">
        <v>2400299.864111498</v>
      </c>
      <c r="E106" s="360">
        <v>67150.666666666672</v>
      </c>
      <c r="F106" s="361">
        <v>2333149.1974448315</v>
      </c>
      <c r="G106" s="361">
        <v>2366724.530778165</v>
      </c>
      <c r="H106" s="360">
        <v>379011.3023265209</v>
      </c>
      <c r="I106" s="359">
        <v>379011.3023265209</v>
      </c>
      <c r="J106" s="158">
        <f t="shared" si="21"/>
        <v>0</v>
      </c>
      <c r="K106" s="158"/>
      <c r="L106" s="258">
        <f>H106</f>
        <v>379011.3023265209</v>
      </c>
      <c r="M106" s="257">
        <f>IF(L106&lt;&gt;0,+H106-L106,0)</f>
        <v>0</v>
      </c>
      <c r="N106" s="258">
        <f>I106</f>
        <v>379011.3023265209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/>
      </c>
      <c r="C107" s="153">
        <f>IF(D93="","-",+C106+1)</f>
        <v>2016</v>
      </c>
      <c r="D107" s="357">
        <v>2333149.1974448315</v>
      </c>
      <c r="E107" s="360">
        <v>65589.023255813954</v>
      </c>
      <c r="F107" s="361">
        <v>2267560.1741890176</v>
      </c>
      <c r="G107" s="361">
        <v>2300354.6858169246</v>
      </c>
      <c r="H107" s="360">
        <v>357619.02367935097</v>
      </c>
      <c r="I107" s="359">
        <v>357619.02367935097</v>
      </c>
      <c r="J107" s="158">
        <v>0</v>
      </c>
      <c r="K107" s="158"/>
      <c r="L107" s="258">
        <f>H107</f>
        <v>357619.02367935097</v>
      </c>
      <c r="M107" s="257">
        <f>IF(L107&lt;&gt;0,+H107-L107,0)</f>
        <v>0</v>
      </c>
      <c r="N107" s="258">
        <f>I107</f>
        <v>357619.02367935097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/>
      </c>
      <c r="C108" s="153">
        <f>IF(D93="","-",+C107+1)</f>
        <v>2017</v>
      </c>
      <c r="D108" s="357">
        <v>2267560.1741890176</v>
      </c>
      <c r="E108" s="360">
        <v>67150.666666666672</v>
      </c>
      <c r="F108" s="361">
        <v>2200409.5075223511</v>
      </c>
      <c r="G108" s="361">
        <v>2233984.8408556841</v>
      </c>
      <c r="H108" s="360">
        <v>338516.06172932533</v>
      </c>
      <c r="I108" s="359">
        <v>338516.06172932533</v>
      </c>
      <c r="J108" s="158">
        <f t="shared" si="21"/>
        <v>0</v>
      </c>
      <c r="K108" s="158"/>
      <c r="L108" s="258">
        <f>H108</f>
        <v>338516.06172932533</v>
      </c>
      <c r="M108" s="257">
        <f>IF(L108&lt;&gt;0,+H108-L108,0)</f>
        <v>0</v>
      </c>
      <c r="N108" s="258">
        <f>I108</f>
        <v>338516.06172932533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7"/>
        <v/>
      </c>
      <c r="C109" s="153">
        <f>IF(D93="","-",+C108+1)</f>
        <v>2018</v>
      </c>
      <c r="D109" s="154">
        <f>IF(F108+SUM(E$99:E108)=D$92,F108,D$92-SUM(E$99:E108))</f>
        <v>2200409.5075223511</v>
      </c>
      <c r="E109" s="160">
        <f>IF(+J96&lt;F108,J96,D109)</f>
        <v>67150.666666666672</v>
      </c>
      <c r="F109" s="159">
        <f t="shared" ref="F109:F130" si="28">+D109-E109</f>
        <v>2133258.8408556846</v>
      </c>
      <c r="G109" s="159">
        <f t="shared" ref="G109:G130" si="29">+(F109+D109)/2</f>
        <v>2166834.1741890181</v>
      </c>
      <c r="H109" s="163">
        <f>+J$94*G109+E109</f>
        <v>295978.29217206314</v>
      </c>
      <c r="I109" s="253">
        <f>+J$95*G109+E109</f>
        <v>295978.29217206314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7"/>
        <v/>
      </c>
      <c r="C110" s="153">
        <f>IF(D93="","-",+C109+1)</f>
        <v>2019</v>
      </c>
      <c r="D110" s="154">
        <f>IF(F109+SUM(E$99:E109)=D$92,F109,D$92-SUM(E$99:E109))</f>
        <v>2133258.8408556846</v>
      </c>
      <c r="E110" s="160">
        <f>IF(+J96&lt;F109,J96,D110)</f>
        <v>67150.666666666672</v>
      </c>
      <c r="F110" s="159">
        <f t="shared" si="28"/>
        <v>2066108.1741890179</v>
      </c>
      <c r="G110" s="159">
        <f t="shared" si="29"/>
        <v>2099683.5075223511</v>
      </c>
      <c r="H110" s="163">
        <f>+J$94*G110+E110</f>
        <v>288886.87383120705</v>
      </c>
      <c r="I110" s="253">
        <f>+J$95*G110+E110</f>
        <v>288886.87383120705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7"/>
        <v/>
      </c>
      <c r="C111" s="153">
        <f>IF(D93="","-",+C110+1)</f>
        <v>2020</v>
      </c>
      <c r="D111" s="154">
        <f>IF(F110+SUM(E$99:E110)=D$92,F110,D$92-SUM(E$99:E110))</f>
        <v>2066108.1741890179</v>
      </c>
      <c r="E111" s="160">
        <f>IF(+J96&lt;F110,J96,D111)</f>
        <v>67150.666666666672</v>
      </c>
      <c r="F111" s="159">
        <f t="shared" si="28"/>
        <v>1998957.5075223511</v>
      </c>
      <c r="G111" s="159">
        <f t="shared" si="29"/>
        <v>2032532.8408556846</v>
      </c>
      <c r="H111" s="163">
        <f>+J$94*G111+E111</f>
        <v>281795.45549035101</v>
      </c>
      <c r="I111" s="253">
        <f>+J$95*G111+E111</f>
        <v>281795.45549035101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7"/>
        <v/>
      </c>
      <c r="C112" s="153">
        <f>IF(D93="","-",+C111+1)</f>
        <v>2021</v>
      </c>
      <c r="D112" s="154">
        <f>IF(F111+SUM(E$99:E111)=D$92,F111,D$92-SUM(E$99:E111))</f>
        <v>1998957.5075223511</v>
      </c>
      <c r="E112" s="160">
        <f>IF(+J96&lt;F111,J96,D112)</f>
        <v>67150.666666666672</v>
      </c>
      <c r="F112" s="159">
        <f t="shared" si="28"/>
        <v>1931806.8408556844</v>
      </c>
      <c r="G112" s="159">
        <f t="shared" si="29"/>
        <v>1965382.1741890176</v>
      </c>
      <c r="H112" s="163">
        <f>+J$94*G112+E112</f>
        <v>274704.03714949492</v>
      </c>
      <c r="I112" s="253">
        <f>+J$95*G112+E112</f>
        <v>274704.03714949492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7"/>
        <v/>
      </c>
      <c r="C113" s="153">
        <f>IF(D93="","-",+C112+1)</f>
        <v>2022</v>
      </c>
      <c r="D113" s="154">
        <f>IF(F112+SUM(E$99:E112)=D$92,F112,D$92-SUM(E$99:E112))</f>
        <v>1931806.8408556844</v>
      </c>
      <c r="E113" s="160">
        <f>IF(+J96&lt;F112,J96,D113)</f>
        <v>67150.666666666672</v>
      </c>
      <c r="F113" s="159">
        <f t="shared" si="28"/>
        <v>1864656.1741890176</v>
      </c>
      <c r="G113" s="159">
        <f t="shared" si="29"/>
        <v>1898231.5075223511</v>
      </c>
      <c r="H113" s="163">
        <f t="shared" ref="H113:H154" si="30">+J$94*G113+E113</f>
        <v>267612.61880863883</v>
      </c>
      <c r="I113" s="253">
        <f t="shared" ref="I113:I154" si="31">+J$95*G113+E113</f>
        <v>267612.61880863883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7"/>
        <v/>
      </c>
      <c r="C114" s="153">
        <f>IF(D93="","-",+C113+1)</f>
        <v>2023</v>
      </c>
      <c r="D114" s="154">
        <f>IF(F113+SUM(E$99:E113)=D$92,F113,D$92-SUM(E$99:E113))</f>
        <v>1864656.1741890176</v>
      </c>
      <c r="E114" s="160">
        <f>IF(+J96&lt;F113,J96,D114)</f>
        <v>67150.666666666672</v>
      </c>
      <c r="F114" s="159">
        <f t="shared" si="28"/>
        <v>1797505.5075223509</v>
      </c>
      <c r="G114" s="159">
        <f t="shared" si="29"/>
        <v>1831080.8408556841</v>
      </c>
      <c r="H114" s="163">
        <f t="shared" si="30"/>
        <v>260521.20046778274</v>
      </c>
      <c r="I114" s="253">
        <f t="shared" si="31"/>
        <v>260521.20046778274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7"/>
        <v/>
      </c>
      <c r="C115" s="153">
        <f>IF(D93="","-",+C114+1)</f>
        <v>2024</v>
      </c>
      <c r="D115" s="154">
        <f>IF(F114+SUM(E$99:E114)=D$92,F114,D$92-SUM(E$99:E114))</f>
        <v>1797505.5075223509</v>
      </c>
      <c r="E115" s="160">
        <f>IF(+J96&lt;F114,J96,D115)</f>
        <v>67150.666666666672</v>
      </c>
      <c r="F115" s="159">
        <f t="shared" si="28"/>
        <v>1730354.8408556841</v>
      </c>
      <c r="G115" s="159">
        <f t="shared" si="29"/>
        <v>1763930.1741890176</v>
      </c>
      <c r="H115" s="163">
        <f t="shared" si="30"/>
        <v>253429.7821269267</v>
      </c>
      <c r="I115" s="253">
        <f t="shared" si="31"/>
        <v>253429.7821269267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7"/>
        <v/>
      </c>
      <c r="C116" s="153">
        <f>IF(D93="","-",+C115+1)</f>
        <v>2025</v>
      </c>
      <c r="D116" s="154">
        <f>IF(F115+SUM(E$99:E115)=D$92,F115,D$92-SUM(E$99:E115))</f>
        <v>1730354.8408556841</v>
      </c>
      <c r="E116" s="160">
        <f>IF(+J96&lt;F115,J96,D116)</f>
        <v>67150.666666666672</v>
      </c>
      <c r="F116" s="159">
        <f t="shared" si="28"/>
        <v>1663204.1741890174</v>
      </c>
      <c r="G116" s="159">
        <f t="shared" si="29"/>
        <v>1696779.5075223506</v>
      </c>
      <c r="H116" s="163">
        <f t="shared" si="30"/>
        <v>246338.36378607061</v>
      </c>
      <c r="I116" s="253">
        <f t="shared" si="31"/>
        <v>246338.36378607061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7"/>
        <v/>
      </c>
      <c r="C117" s="153">
        <f>IF(D93="","-",+C116+1)</f>
        <v>2026</v>
      </c>
      <c r="D117" s="154">
        <f>IF(F116+SUM(E$99:E116)=D$92,F116,D$92-SUM(E$99:E116))</f>
        <v>1663204.1741890174</v>
      </c>
      <c r="E117" s="160">
        <f>IF(+J96&lt;F116,J96,D117)</f>
        <v>67150.666666666672</v>
      </c>
      <c r="F117" s="159">
        <f t="shared" si="28"/>
        <v>1596053.5075223506</v>
      </c>
      <c r="G117" s="159">
        <f t="shared" si="29"/>
        <v>1629628.8408556841</v>
      </c>
      <c r="H117" s="163">
        <f t="shared" si="30"/>
        <v>239246.94544521457</v>
      </c>
      <c r="I117" s="253">
        <f t="shared" si="31"/>
        <v>239246.94544521457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7"/>
        <v/>
      </c>
      <c r="C118" s="153">
        <f>IF(D93="","-",+C117+1)</f>
        <v>2027</v>
      </c>
      <c r="D118" s="154">
        <f>IF(F117+SUM(E$99:E117)=D$92,F117,D$92-SUM(E$99:E117))</f>
        <v>1596053.5075223506</v>
      </c>
      <c r="E118" s="160">
        <f>IF(+J96&lt;F117,J96,D118)</f>
        <v>67150.666666666672</v>
      </c>
      <c r="F118" s="159">
        <f t="shared" si="28"/>
        <v>1528902.8408556839</v>
      </c>
      <c r="G118" s="159">
        <f t="shared" si="29"/>
        <v>1562478.1741890172</v>
      </c>
      <c r="H118" s="163">
        <f t="shared" si="30"/>
        <v>232155.52710435848</v>
      </c>
      <c r="I118" s="253">
        <f t="shared" si="31"/>
        <v>232155.52710435848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7"/>
        <v/>
      </c>
      <c r="C119" s="153">
        <f>IF(D93="","-",+C118+1)</f>
        <v>2028</v>
      </c>
      <c r="D119" s="154">
        <f>IF(F118+SUM(E$99:E118)=D$92,F118,D$92-SUM(E$99:E118))</f>
        <v>1528902.8408556839</v>
      </c>
      <c r="E119" s="160">
        <f>IF(+J96&lt;F118,J96,D119)</f>
        <v>67150.666666666672</v>
      </c>
      <c r="F119" s="159">
        <f t="shared" si="28"/>
        <v>1461752.1741890172</v>
      </c>
      <c r="G119" s="159">
        <f t="shared" si="29"/>
        <v>1495327.5075223506</v>
      </c>
      <c r="H119" s="163">
        <f t="shared" si="30"/>
        <v>225064.10876350239</v>
      </c>
      <c r="I119" s="253">
        <f t="shared" si="31"/>
        <v>225064.10876350239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7"/>
        <v/>
      </c>
      <c r="C120" s="153">
        <f>IF(D93="","-",+C119+1)</f>
        <v>2029</v>
      </c>
      <c r="D120" s="154">
        <f>IF(F119+SUM(E$99:E119)=D$92,F119,D$92-SUM(E$99:E119))</f>
        <v>1461752.1741890172</v>
      </c>
      <c r="E120" s="160">
        <f>IF(+J96&lt;F119,J96,D120)</f>
        <v>67150.666666666672</v>
      </c>
      <c r="F120" s="159">
        <f t="shared" si="28"/>
        <v>1394601.5075223504</v>
      </c>
      <c r="G120" s="159">
        <f t="shared" si="29"/>
        <v>1428176.8408556837</v>
      </c>
      <c r="H120" s="163">
        <f t="shared" si="30"/>
        <v>217972.69042264629</v>
      </c>
      <c r="I120" s="253">
        <f t="shared" si="31"/>
        <v>217972.69042264629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7"/>
        <v/>
      </c>
      <c r="C121" s="153">
        <f>IF(D93="","-",+C120+1)</f>
        <v>2030</v>
      </c>
      <c r="D121" s="154">
        <f>IF(F120+SUM(E$99:E120)=D$92,F120,D$92-SUM(E$99:E120))</f>
        <v>1394601.5075223504</v>
      </c>
      <c r="E121" s="160">
        <f>IF(+J96&lt;F120,J96,D121)</f>
        <v>67150.666666666672</v>
      </c>
      <c r="F121" s="159">
        <f t="shared" si="28"/>
        <v>1327450.8408556837</v>
      </c>
      <c r="G121" s="159">
        <f t="shared" si="29"/>
        <v>1361026.1741890172</v>
      </c>
      <c r="H121" s="163">
        <f t="shared" si="30"/>
        <v>210881.27208179026</v>
      </c>
      <c r="I121" s="253">
        <f t="shared" si="31"/>
        <v>210881.27208179026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7"/>
        <v/>
      </c>
      <c r="C122" s="153">
        <f>IF(D93="","-",+C121+1)</f>
        <v>2031</v>
      </c>
      <c r="D122" s="154">
        <f>IF(F121+SUM(E$99:E121)=D$92,F121,D$92-SUM(E$99:E121))</f>
        <v>1327450.8408556837</v>
      </c>
      <c r="E122" s="160">
        <f>IF(+J96&lt;F121,J96,D122)</f>
        <v>67150.666666666672</v>
      </c>
      <c r="F122" s="159">
        <f t="shared" si="28"/>
        <v>1260300.1741890169</v>
      </c>
      <c r="G122" s="159">
        <f t="shared" si="29"/>
        <v>1293875.5075223502</v>
      </c>
      <c r="H122" s="163">
        <f t="shared" si="30"/>
        <v>203789.85374093417</v>
      </c>
      <c r="I122" s="253">
        <f t="shared" si="31"/>
        <v>203789.85374093417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7"/>
        <v/>
      </c>
      <c r="C123" s="153">
        <f>IF(D93="","-",+C122+1)</f>
        <v>2032</v>
      </c>
      <c r="D123" s="154">
        <f>IF(F122+SUM(E$99:E122)=D$92,F122,D$92-SUM(E$99:E122))</f>
        <v>1260300.1741890169</v>
      </c>
      <c r="E123" s="160">
        <f>IF(+J96&lt;F122,J96,D123)</f>
        <v>67150.666666666672</v>
      </c>
      <c r="F123" s="159">
        <f t="shared" si="28"/>
        <v>1193149.5075223502</v>
      </c>
      <c r="G123" s="159">
        <f t="shared" si="29"/>
        <v>1226724.8408556837</v>
      </c>
      <c r="H123" s="163">
        <f t="shared" si="30"/>
        <v>196698.43540007813</v>
      </c>
      <c r="I123" s="253">
        <f t="shared" si="31"/>
        <v>196698.43540007813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7"/>
        <v/>
      </c>
      <c r="C124" s="153">
        <f>IF(D93="","-",+C123+1)</f>
        <v>2033</v>
      </c>
      <c r="D124" s="154">
        <f>IF(F123+SUM(E$99:E123)=D$92,F123,D$92-SUM(E$99:E123))</f>
        <v>1193149.5075223502</v>
      </c>
      <c r="E124" s="160">
        <f>IF(+J96&lt;F123,J96,D124)</f>
        <v>67150.666666666672</v>
      </c>
      <c r="F124" s="159">
        <f t="shared" si="28"/>
        <v>1125998.8408556834</v>
      </c>
      <c r="G124" s="159">
        <f t="shared" si="29"/>
        <v>1159574.1741890167</v>
      </c>
      <c r="H124" s="163">
        <f t="shared" si="30"/>
        <v>189607.01705922201</v>
      </c>
      <c r="I124" s="253">
        <f t="shared" si="31"/>
        <v>189607.01705922201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7"/>
        <v/>
      </c>
      <c r="C125" s="153">
        <f>IF(D93="","-",+C124+1)</f>
        <v>2034</v>
      </c>
      <c r="D125" s="154">
        <f>IF(F124+SUM(E$99:E124)=D$92,F124,D$92-SUM(E$99:E124))</f>
        <v>1125998.8408556834</v>
      </c>
      <c r="E125" s="160">
        <f>IF(+J96&lt;F124,J96,D125)</f>
        <v>67150.666666666672</v>
      </c>
      <c r="F125" s="159">
        <f t="shared" si="28"/>
        <v>1058848.1741890167</v>
      </c>
      <c r="G125" s="159">
        <f t="shared" si="29"/>
        <v>1092423.5075223502</v>
      </c>
      <c r="H125" s="163">
        <f t="shared" si="30"/>
        <v>182515.59871836595</v>
      </c>
      <c r="I125" s="253">
        <f t="shared" si="31"/>
        <v>182515.59871836595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7"/>
        <v/>
      </c>
      <c r="C126" s="153">
        <f>IF(D93="","-",+C125+1)</f>
        <v>2035</v>
      </c>
      <c r="D126" s="154">
        <f>IF(F125+SUM(E$99:E125)=D$92,F125,D$92-SUM(E$99:E125))</f>
        <v>1058848.1741890167</v>
      </c>
      <c r="E126" s="160">
        <f>IF(+J96&lt;F125,J96,D126)</f>
        <v>67150.666666666672</v>
      </c>
      <c r="F126" s="159">
        <f t="shared" si="28"/>
        <v>991697.50752235006</v>
      </c>
      <c r="G126" s="159">
        <f t="shared" si="29"/>
        <v>1025272.8408556834</v>
      </c>
      <c r="H126" s="163">
        <f t="shared" si="30"/>
        <v>175424.18037750991</v>
      </c>
      <c r="I126" s="253">
        <f t="shared" si="31"/>
        <v>175424.18037750991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7"/>
        <v/>
      </c>
      <c r="C127" s="153">
        <f>IF(D93="","-",+C126+1)</f>
        <v>2036</v>
      </c>
      <c r="D127" s="154">
        <f>IF(F126+SUM(E$99:E126)=D$92,F126,D$92-SUM(E$99:E126))</f>
        <v>991697.50752235006</v>
      </c>
      <c r="E127" s="160">
        <f>IF(+J96&lt;F126,J96,D127)</f>
        <v>67150.666666666672</v>
      </c>
      <c r="F127" s="159">
        <f t="shared" si="28"/>
        <v>924546.84085568343</v>
      </c>
      <c r="G127" s="159">
        <f t="shared" si="29"/>
        <v>958122.17418901669</v>
      </c>
      <c r="H127" s="163">
        <f t="shared" si="30"/>
        <v>168332.76203665382</v>
      </c>
      <c r="I127" s="253">
        <f t="shared" si="31"/>
        <v>168332.76203665382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7"/>
        <v/>
      </c>
      <c r="C128" s="153">
        <f>IF(D93="","-",+C127+1)</f>
        <v>2037</v>
      </c>
      <c r="D128" s="154">
        <f>IF(F127+SUM(E$99:E127)=D$92,F127,D$92-SUM(E$99:E127))</f>
        <v>924546.84085568343</v>
      </c>
      <c r="E128" s="160">
        <f>IF(+J96&lt;F127,J96,D128)</f>
        <v>67150.666666666672</v>
      </c>
      <c r="F128" s="159">
        <f t="shared" si="28"/>
        <v>857396.17418901681</v>
      </c>
      <c r="G128" s="159">
        <f t="shared" si="29"/>
        <v>890971.50752235018</v>
      </c>
      <c r="H128" s="163">
        <f t="shared" si="30"/>
        <v>161241.34369579778</v>
      </c>
      <c r="I128" s="253">
        <f t="shared" si="31"/>
        <v>161241.34369579778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7"/>
        <v/>
      </c>
      <c r="C129" s="153">
        <f>IF(D93="","-",+C128+1)</f>
        <v>2038</v>
      </c>
      <c r="D129" s="154">
        <f>IF(F128+SUM(E$99:E128)=D$92,F128,D$92-SUM(E$99:E128))</f>
        <v>857396.17418901681</v>
      </c>
      <c r="E129" s="160">
        <f>IF(+J96&lt;F128,J96,D129)</f>
        <v>67150.666666666672</v>
      </c>
      <c r="F129" s="159">
        <f t="shared" si="28"/>
        <v>790245.50752235018</v>
      </c>
      <c r="G129" s="159">
        <f t="shared" si="29"/>
        <v>823820.84085568343</v>
      </c>
      <c r="H129" s="163">
        <f t="shared" si="30"/>
        <v>154149.92535494169</v>
      </c>
      <c r="I129" s="253">
        <f t="shared" si="31"/>
        <v>154149.92535494169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7"/>
        <v/>
      </c>
      <c r="C130" s="153">
        <f>IF(D93="","-",+C129+1)</f>
        <v>2039</v>
      </c>
      <c r="D130" s="154">
        <f>IF(F129+SUM(E$99:E129)=D$92,F129,D$92-SUM(E$99:E129))</f>
        <v>790245.50752235018</v>
      </c>
      <c r="E130" s="160">
        <f>IF(+J96&lt;F129,J96,D130)</f>
        <v>67150.666666666672</v>
      </c>
      <c r="F130" s="159">
        <f t="shared" si="28"/>
        <v>723094.84085568355</v>
      </c>
      <c r="G130" s="159">
        <f t="shared" si="29"/>
        <v>756670.17418901692</v>
      </c>
      <c r="H130" s="163">
        <f t="shared" si="30"/>
        <v>147058.50701408566</v>
      </c>
      <c r="I130" s="253">
        <f t="shared" si="31"/>
        <v>147058.50701408566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7"/>
        <v/>
      </c>
      <c r="C131" s="153">
        <f>IF(D93="","-",+C130+1)</f>
        <v>2040</v>
      </c>
      <c r="D131" s="154">
        <f>IF(F130+SUM(E$99:E130)=D$92,F130,D$92-SUM(E$99:E130))</f>
        <v>723094.84085568355</v>
      </c>
      <c r="E131" s="160">
        <f>IF(+J96&lt;F130,J96,D131)</f>
        <v>67150.666666666672</v>
      </c>
      <c r="F131" s="159">
        <f t="shared" ref="F131:F154" si="32">+D131-E131</f>
        <v>655944.17418901692</v>
      </c>
      <c r="G131" s="159">
        <f t="shared" ref="G131:G154" si="33">+(F131+D131)/2</f>
        <v>689519.50752235018</v>
      </c>
      <c r="H131" s="163">
        <f t="shared" si="30"/>
        <v>139967.08867322956</v>
      </c>
      <c r="I131" s="253">
        <f t="shared" si="31"/>
        <v>139967.08867322956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2041</v>
      </c>
      <c r="D132" s="154">
        <f>IF(F131+SUM(E$99:E131)=D$92,F131,D$92-SUM(E$99:E131))</f>
        <v>655944.17418901692</v>
      </c>
      <c r="E132" s="160">
        <f>IF(+J96&lt;F131,J96,D132)</f>
        <v>67150.666666666672</v>
      </c>
      <c r="F132" s="159">
        <f t="shared" si="32"/>
        <v>588793.50752235029</v>
      </c>
      <c r="G132" s="159">
        <f t="shared" si="33"/>
        <v>622368.84085568367</v>
      </c>
      <c r="H132" s="163">
        <f t="shared" si="30"/>
        <v>132875.67033237353</v>
      </c>
      <c r="I132" s="253">
        <f t="shared" si="31"/>
        <v>132875.67033237353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7"/>
        <v/>
      </c>
      <c r="C133" s="153">
        <f>IF(D93="","-",+C132+1)</f>
        <v>2042</v>
      </c>
      <c r="D133" s="154">
        <f>IF(F132+SUM(E$99:E132)=D$92,F132,D$92-SUM(E$99:E132))</f>
        <v>588793.50752235029</v>
      </c>
      <c r="E133" s="160">
        <f>IF(+J96&lt;F132,J96,D133)</f>
        <v>67150.666666666672</v>
      </c>
      <c r="F133" s="159">
        <f t="shared" si="32"/>
        <v>521642.84085568361</v>
      </c>
      <c r="G133" s="159">
        <f t="shared" si="33"/>
        <v>555218.17418901692</v>
      </c>
      <c r="H133" s="163">
        <f t="shared" si="30"/>
        <v>125784.25199151743</v>
      </c>
      <c r="I133" s="253">
        <f t="shared" si="31"/>
        <v>125784.25199151743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7"/>
        <v/>
      </c>
      <c r="C134" s="153">
        <f>IF(D93="","-",+C133+1)</f>
        <v>2043</v>
      </c>
      <c r="D134" s="154">
        <f>IF(F133+SUM(E$99:E133)=D$92,F133,D$92-SUM(E$99:E133))</f>
        <v>521642.84085568361</v>
      </c>
      <c r="E134" s="160">
        <f>IF(+J96&lt;F133,J96,D134)</f>
        <v>67150.666666666672</v>
      </c>
      <c r="F134" s="159">
        <f t="shared" si="32"/>
        <v>454492.17418901692</v>
      </c>
      <c r="G134" s="159">
        <f t="shared" si="33"/>
        <v>488067.50752235029</v>
      </c>
      <c r="H134" s="163">
        <f t="shared" si="30"/>
        <v>118692.83365066139</v>
      </c>
      <c r="I134" s="253">
        <f t="shared" si="31"/>
        <v>118692.83365066139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7"/>
        <v/>
      </c>
      <c r="C135" s="153">
        <f>IF(D93="","-",+C134+1)</f>
        <v>2044</v>
      </c>
      <c r="D135" s="154">
        <f>IF(F134+SUM(E$99:E134)=D$92,F134,D$92-SUM(E$99:E134))</f>
        <v>454492.17418901692</v>
      </c>
      <c r="E135" s="160">
        <f>IF(+J96&lt;F134,J96,D135)</f>
        <v>67150.666666666672</v>
      </c>
      <c r="F135" s="159">
        <f t="shared" si="32"/>
        <v>387341.50752235024</v>
      </c>
      <c r="G135" s="159">
        <f t="shared" si="33"/>
        <v>420916.84085568355</v>
      </c>
      <c r="H135" s="163">
        <f t="shared" si="30"/>
        <v>111601.41530980531</v>
      </c>
      <c r="I135" s="253">
        <f t="shared" si="31"/>
        <v>111601.41530980531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7"/>
        <v/>
      </c>
      <c r="C136" s="153">
        <f>IF(D93="","-",+C135+1)</f>
        <v>2045</v>
      </c>
      <c r="D136" s="154">
        <f>IF(F135+SUM(E$99:E135)=D$92,F135,D$92-SUM(E$99:E135))</f>
        <v>387341.50752235024</v>
      </c>
      <c r="E136" s="160">
        <f>IF(+J96&lt;F135,J96,D136)</f>
        <v>67150.666666666672</v>
      </c>
      <c r="F136" s="159">
        <f t="shared" si="32"/>
        <v>320190.84085568355</v>
      </c>
      <c r="G136" s="159">
        <f t="shared" si="33"/>
        <v>353766.17418901692</v>
      </c>
      <c r="H136" s="163">
        <f t="shared" si="30"/>
        <v>104509.99696894924</v>
      </c>
      <c r="I136" s="253">
        <f t="shared" si="31"/>
        <v>104509.99696894924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7"/>
        <v/>
      </c>
      <c r="C137" s="153">
        <f>IF(D93="","-",+C136+1)</f>
        <v>2046</v>
      </c>
      <c r="D137" s="154">
        <f>IF(F136+SUM(E$99:E136)=D$92,F136,D$92-SUM(E$99:E136))</f>
        <v>320190.84085568355</v>
      </c>
      <c r="E137" s="160">
        <f>IF(+J96&lt;F136,J96,D137)</f>
        <v>67150.666666666672</v>
      </c>
      <c r="F137" s="159">
        <f t="shared" si="32"/>
        <v>253040.17418901686</v>
      </c>
      <c r="G137" s="159">
        <f t="shared" si="33"/>
        <v>286615.50752235018</v>
      </c>
      <c r="H137" s="163">
        <f t="shared" si="30"/>
        <v>97418.578628093179</v>
      </c>
      <c r="I137" s="253">
        <f t="shared" si="31"/>
        <v>97418.578628093179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7"/>
        <v/>
      </c>
      <c r="C138" s="153">
        <f>IF(D93="","-",+C137+1)</f>
        <v>2047</v>
      </c>
      <c r="D138" s="154">
        <f>IF(F137+SUM(E$99:E137)=D$92,F137,D$92-SUM(E$99:E137))</f>
        <v>253040.17418901686</v>
      </c>
      <c r="E138" s="160">
        <f>IF(+J96&lt;F137,J96,D138)</f>
        <v>67150.666666666672</v>
      </c>
      <c r="F138" s="159">
        <f t="shared" si="32"/>
        <v>185889.50752235018</v>
      </c>
      <c r="G138" s="159">
        <f t="shared" si="33"/>
        <v>219464.84085568352</v>
      </c>
      <c r="H138" s="163">
        <f t="shared" si="30"/>
        <v>90327.160287237115</v>
      </c>
      <c r="I138" s="253">
        <f t="shared" si="31"/>
        <v>90327.160287237115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7"/>
        <v/>
      </c>
      <c r="C139" s="153">
        <f>IF(D93="","-",+C138+1)</f>
        <v>2048</v>
      </c>
      <c r="D139" s="154">
        <f>IF(F138+SUM(E$99:E138)=D$92,F138,D$92-SUM(E$99:E138))</f>
        <v>185889.50752235018</v>
      </c>
      <c r="E139" s="160">
        <f>IF(+J96&lt;F138,J96,D139)</f>
        <v>67150.666666666672</v>
      </c>
      <c r="F139" s="159">
        <f t="shared" si="32"/>
        <v>118738.84085568351</v>
      </c>
      <c r="G139" s="159">
        <f t="shared" si="33"/>
        <v>152314.17418901683</v>
      </c>
      <c r="H139" s="163">
        <f t="shared" si="30"/>
        <v>83235.741946381037</v>
      </c>
      <c r="I139" s="253">
        <f t="shared" si="31"/>
        <v>83235.741946381037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7"/>
        <v/>
      </c>
      <c r="C140" s="153">
        <f>IF(D93="","-",+C139+1)</f>
        <v>2049</v>
      </c>
      <c r="D140" s="154">
        <f>IF(F139+SUM(E$99:E139)=D$92,F139,D$92-SUM(E$99:E139))</f>
        <v>118738.84085568351</v>
      </c>
      <c r="E140" s="160">
        <f>IF(+J96&lt;F139,J96,D140)</f>
        <v>67150.666666666672</v>
      </c>
      <c r="F140" s="159">
        <f t="shared" si="32"/>
        <v>51588.174189016834</v>
      </c>
      <c r="G140" s="159">
        <f t="shared" si="33"/>
        <v>85163.507522350177</v>
      </c>
      <c r="H140" s="163">
        <f t="shared" si="30"/>
        <v>76144.323605524973</v>
      </c>
      <c r="I140" s="253">
        <f t="shared" si="31"/>
        <v>76144.323605524973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7"/>
        <v/>
      </c>
      <c r="C141" s="153">
        <f>IF(D93="","-",+C140+1)</f>
        <v>2050</v>
      </c>
      <c r="D141" s="154">
        <f>IF(F140+SUM(E$99:E140)=D$92,F140,D$92-SUM(E$99:E140))</f>
        <v>51588.174189016834</v>
      </c>
      <c r="E141" s="160">
        <f>IF(+J96&lt;F140,J96,D141)</f>
        <v>51588.174189016834</v>
      </c>
      <c r="F141" s="159">
        <f t="shared" si="32"/>
        <v>0</v>
      </c>
      <c r="G141" s="159">
        <f t="shared" si="33"/>
        <v>25794.087094508417</v>
      </c>
      <c r="H141" s="163">
        <f t="shared" si="30"/>
        <v>54312.148073231969</v>
      </c>
      <c r="I141" s="253">
        <f t="shared" si="31"/>
        <v>54312.148073231969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7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2"/>
        <v>0</v>
      </c>
      <c r="G142" s="159">
        <f t="shared" si="33"/>
        <v>0</v>
      </c>
      <c r="H142" s="163">
        <f t="shared" si="30"/>
        <v>0</v>
      </c>
      <c r="I142" s="253">
        <f t="shared" si="31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7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2"/>
        <v>0</v>
      </c>
      <c r="G143" s="159">
        <f t="shared" si="33"/>
        <v>0</v>
      </c>
      <c r="H143" s="163">
        <f t="shared" si="30"/>
        <v>0</v>
      </c>
      <c r="I143" s="253">
        <f t="shared" si="31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7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2"/>
        <v>0</v>
      </c>
      <c r="G144" s="159">
        <f t="shared" si="33"/>
        <v>0</v>
      </c>
      <c r="H144" s="163">
        <f t="shared" si="30"/>
        <v>0</v>
      </c>
      <c r="I144" s="253">
        <f t="shared" si="31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7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2"/>
        <v>0</v>
      </c>
      <c r="G145" s="159">
        <f t="shared" si="33"/>
        <v>0</v>
      </c>
      <c r="H145" s="163">
        <f t="shared" si="30"/>
        <v>0</v>
      </c>
      <c r="I145" s="253">
        <f t="shared" si="31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7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2"/>
        <v>0</v>
      </c>
      <c r="G146" s="159">
        <f t="shared" si="33"/>
        <v>0</v>
      </c>
      <c r="H146" s="163">
        <f t="shared" si="30"/>
        <v>0</v>
      </c>
      <c r="I146" s="253">
        <f t="shared" si="31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7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2"/>
        <v>0</v>
      </c>
      <c r="G147" s="159">
        <f t="shared" si="33"/>
        <v>0</v>
      </c>
      <c r="H147" s="163">
        <f t="shared" si="30"/>
        <v>0</v>
      </c>
      <c r="I147" s="253">
        <f t="shared" si="31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7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2"/>
        <v>0</v>
      </c>
      <c r="G148" s="159">
        <f t="shared" si="33"/>
        <v>0</v>
      </c>
      <c r="H148" s="163">
        <f t="shared" si="30"/>
        <v>0</v>
      </c>
      <c r="I148" s="253">
        <f t="shared" si="31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7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2"/>
        <v>0</v>
      </c>
      <c r="G149" s="159">
        <f t="shared" si="33"/>
        <v>0</v>
      </c>
      <c r="H149" s="163">
        <f t="shared" si="30"/>
        <v>0</v>
      </c>
      <c r="I149" s="253">
        <f t="shared" si="31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7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2"/>
        <v>0</v>
      </c>
      <c r="G150" s="159">
        <f t="shared" si="33"/>
        <v>0</v>
      </c>
      <c r="H150" s="163">
        <f t="shared" si="30"/>
        <v>0</v>
      </c>
      <c r="I150" s="253">
        <f t="shared" si="31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7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2"/>
        <v>0</v>
      </c>
      <c r="G151" s="159">
        <f t="shared" si="33"/>
        <v>0</v>
      </c>
      <c r="H151" s="163">
        <f t="shared" si="30"/>
        <v>0</v>
      </c>
      <c r="I151" s="253">
        <f t="shared" si="31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7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2"/>
        <v>0</v>
      </c>
      <c r="G152" s="159">
        <f t="shared" si="33"/>
        <v>0</v>
      </c>
      <c r="H152" s="163">
        <f t="shared" si="30"/>
        <v>0</v>
      </c>
      <c r="I152" s="253">
        <f t="shared" si="31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7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2"/>
        <v>0</v>
      </c>
      <c r="G153" s="159">
        <f t="shared" si="33"/>
        <v>0</v>
      </c>
      <c r="H153" s="163">
        <f t="shared" si="30"/>
        <v>0</v>
      </c>
      <c r="I153" s="253">
        <f t="shared" si="31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2"/>
        <v>0</v>
      </c>
      <c r="G154" s="165">
        <f t="shared" si="33"/>
        <v>0</v>
      </c>
      <c r="H154" s="167">
        <f t="shared" si="30"/>
        <v>0</v>
      </c>
      <c r="I154" s="254">
        <f t="shared" si="31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2820327.9999999986</v>
      </c>
      <c r="F155" s="111"/>
      <c r="G155" s="111"/>
      <c r="H155" s="111">
        <f>SUM(H99:H154)</f>
        <v>9800378.464996485</v>
      </c>
      <c r="I155" s="111">
        <f>SUM(I99:I154)</f>
        <v>9800378.464996485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0" priority="1" stopIfTrue="1" operator="equal">
      <formula>$I$10</formula>
    </cfRule>
  </conditionalFormatting>
  <conditionalFormatting sqref="C99:C154">
    <cfRule type="cellIs" dxfId="14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8"/>
  </sheetPr>
  <dimension ref="A1:Q162"/>
  <sheetViews>
    <sheetView view="pageBreakPreview" topLeftCell="A10" zoomScale="86" zoomScaleNormal="100" zoomScaleSheetLayoutView="86" workbookViewId="0">
      <selection activeCell="C33" sqref="C3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10 of 74</v>
      </c>
      <c r="Q1" s="108" t="s">
        <v>160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3" t="s">
        <v>226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137</v>
      </c>
      <c r="E9" s="401" t="s">
        <v>404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154">
        <f>D10</f>
        <v>0</v>
      </c>
      <c r="E17" s="155">
        <f>I14/12*(12-D12)</f>
        <v>0</v>
      </c>
      <c r="F17" s="154">
        <f t="shared" ref="F17:F48" si="0">+D17-E17</f>
        <v>0</v>
      </c>
      <c r="G17" s="161">
        <f>+I$12*((D17+F17)/2)+E17</f>
        <v>0</v>
      </c>
      <c r="H17" s="142">
        <f>+I$13*((D17+F17)/2)+E17</f>
        <v>0</v>
      </c>
      <c r="I17" s="156">
        <f t="shared" ref="I17:I48" si="1">H17-G17</f>
        <v>0</v>
      </c>
      <c r="J17" s="156"/>
      <c r="K17" s="256">
        <v>0</v>
      </c>
      <c r="L17" s="157">
        <f t="shared" ref="L17:L48" si="2">IF(K17&lt;&gt;0,+G17-K17,0)</f>
        <v>0</v>
      </c>
      <c r="M17" s="256">
        <v>0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159">
        <f t="shared" ref="D18:D24" si="5">F17</f>
        <v>0</v>
      </c>
      <c r="E18" s="160">
        <f>IF(+I14&lt;F17,I14,D18)</f>
        <v>0</v>
      </c>
      <c r="F18" s="159">
        <f t="shared" si="0"/>
        <v>0</v>
      </c>
      <c r="G18" s="161">
        <f t="shared" ref="G18:G72" si="6">+I$12*((D18+F18)/2)+E18</f>
        <v>0</v>
      </c>
      <c r="H18" s="142">
        <f t="shared" ref="H18:H72" si="7">+I$13*((D18+F18)/2)+E18</f>
        <v>0</v>
      </c>
      <c r="I18" s="156">
        <f t="shared" si="1"/>
        <v>0</v>
      </c>
      <c r="J18" s="156"/>
      <c r="K18" s="258">
        <v>0</v>
      </c>
      <c r="L18" s="158">
        <f t="shared" si="2"/>
        <v>0</v>
      </c>
      <c r="M18" s="258">
        <v>0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159">
        <f t="shared" si="5"/>
        <v>0</v>
      </c>
      <c r="E19" s="160">
        <f>IF(+I14&lt;F18,I14,D19)</f>
        <v>0</v>
      </c>
      <c r="F19" s="159">
        <f t="shared" si="0"/>
        <v>0</v>
      </c>
      <c r="G19" s="161">
        <f t="shared" si="6"/>
        <v>0</v>
      </c>
      <c r="H19" s="142">
        <f t="shared" si="7"/>
        <v>0</v>
      </c>
      <c r="I19" s="156">
        <f t="shared" si="1"/>
        <v>0</v>
      </c>
      <c r="J19" s="156"/>
      <c r="K19" s="334"/>
      <c r="L19" s="158">
        <f t="shared" si="2"/>
        <v>0</v>
      </c>
      <c r="M19" s="334"/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8">IF(D20=F19,"","IU")</f>
        <v/>
      </c>
      <c r="C20" s="153">
        <f>IF(D11="","-",+C19+1)</f>
        <v>2011</v>
      </c>
      <c r="D20" s="159">
        <f t="shared" si="5"/>
        <v>0</v>
      </c>
      <c r="E20" s="160">
        <f>IF(+I14&lt;F19,I14,D20)</f>
        <v>0</v>
      </c>
      <c r="F20" s="159">
        <f t="shared" si="0"/>
        <v>0</v>
      </c>
      <c r="G20" s="161">
        <f t="shared" si="6"/>
        <v>0</v>
      </c>
      <c r="H20" s="142">
        <f t="shared" si="7"/>
        <v>0</v>
      </c>
      <c r="I20" s="156">
        <f t="shared" si="1"/>
        <v>0</v>
      </c>
      <c r="J20" s="156"/>
      <c r="K20" s="334"/>
      <c r="L20" s="158">
        <f t="shared" si="2"/>
        <v>0</v>
      </c>
      <c r="M20" s="334"/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8"/>
        <v/>
      </c>
      <c r="C21" s="153">
        <f>IF(D12="","-",+C20+1)</f>
        <v>2012</v>
      </c>
      <c r="D21" s="159">
        <f t="shared" si="5"/>
        <v>0</v>
      </c>
      <c r="E21" s="160">
        <f>IF(+I14&lt;F20,I14,D21)</f>
        <v>0</v>
      </c>
      <c r="F21" s="159">
        <f t="shared" si="0"/>
        <v>0</v>
      </c>
      <c r="G21" s="161">
        <f t="shared" si="6"/>
        <v>0</v>
      </c>
      <c r="H21" s="142">
        <f t="shared" si="7"/>
        <v>0</v>
      </c>
      <c r="I21" s="156">
        <f t="shared" si="1"/>
        <v>0</v>
      </c>
      <c r="J21" s="156"/>
      <c r="K21" s="334"/>
      <c r="L21" s="158">
        <f t="shared" si="2"/>
        <v>0</v>
      </c>
      <c r="M21" s="334"/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8"/>
        <v/>
      </c>
      <c r="C22" s="153">
        <f>IF(D11="","-",+C21+1)</f>
        <v>2013</v>
      </c>
      <c r="D22" s="159">
        <f t="shared" si="5"/>
        <v>0</v>
      </c>
      <c r="E22" s="160">
        <f>IF(+I14&lt;F21,I14,D22)</f>
        <v>0</v>
      </c>
      <c r="F22" s="159">
        <f t="shared" si="0"/>
        <v>0</v>
      </c>
      <c r="G22" s="161">
        <f t="shared" si="6"/>
        <v>0</v>
      </c>
      <c r="H22" s="142">
        <f t="shared" si="7"/>
        <v>0</v>
      </c>
      <c r="I22" s="156">
        <f t="shared" si="1"/>
        <v>0</v>
      </c>
      <c r="J22" s="156"/>
      <c r="K22" s="334"/>
      <c r="L22" s="158">
        <f t="shared" si="2"/>
        <v>0</v>
      </c>
      <c r="M22" s="334"/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8"/>
        <v/>
      </c>
      <c r="C23" s="153">
        <f>IF(D11="","-",+C22+1)</f>
        <v>2014</v>
      </c>
      <c r="D23" s="159">
        <f t="shared" si="5"/>
        <v>0</v>
      </c>
      <c r="E23" s="160">
        <f>IF(+I14&lt;F22,I14,D23)</f>
        <v>0</v>
      </c>
      <c r="F23" s="159">
        <f t="shared" si="0"/>
        <v>0</v>
      </c>
      <c r="G23" s="161">
        <f t="shared" si="6"/>
        <v>0</v>
      </c>
      <c r="H23" s="142">
        <f t="shared" si="7"/>
        <v>0</v>
      </c>
      <c r="I23" s="156">
        <f t="shared" si="1"/>
        <v>0</v>
      </c>
      <c r="J23" s="156"/>
      <c r="K23" s="334"/>
      <c r="L23" s="158">
        <f t="shared" si="2"/>
        <v>0</v>
      </c>
      <c r="M23" s="334"/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8"/>
        <v/>
      </c>
      <c r="C24" s="153">
        <f>IF(D11="","-",+C23+1)</f>
        <v>2015</v>
      </c>
      <c r="D24" s="159">
        <f t="shared" si="5"/>
        <v>0</v>
      </c>
      <c r="E24" s="160">
        <f>IF(+I14&lt;F23,I14,D24)</f>
        <v>0</v>
      </c>
      <c r="F24" s="159">
        <f t="shared" si="0"/>
        <v>0</v>
      </c>
      <c r="G24" s="161">
        <f t="shared" si="6"/>
        <v>0</v>
      </c>
      <c r="H24" s="142">
        <f t="shared" si="7"/>
        <v>0</v>
      </c>
      <c r="I24" s="156">
        <f t="shared" si="1"/>
        <v>0</v>
      </c>
      <c r="J24" s="156"/>
      <c r="K24" s="334"/>
      <c r="L24" s="158">
        <f t="shared" si="2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8"/>
        <v/>
      </c>
      <c r="C25" s="153">
        <f>IF(D11="","-",+C24+1)</f>
        <v>2016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0"/>
        <v>0</v>
      </c>
      <c r="G25" s="161">
        <f t="shared" si="6"/>
        <v>0</v>
      </c>
      <c r="H25" s="142">
        <f t="shared" si="7"/>
        <v>0</v>
      </c>
      <c r="I25" s="156">
        <f t="shared" si="1"/>
        <v>0</v>
      </c>
      <c r="J25" s="156"/>
      <c r="K25" s="334"/>
      <c r="L25" s="158">
        <f t="shared" si="2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8"/>
        <v/>
      </c>
      <c r="C26" s="153">
        <f>IF(D11="","-",+C25+1)</f>
        <v>2017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0"/>
        <v>0</v>
      </c>
      <c r="G26" s="161">
        <f t="shared" si="6"/>
        <v>0</v>
      </c>
      <c r="H26" s="142">
        <f t="shared" si="7"/>
        <v>0</v>
      </c>
      <c r="I26" s="156">
        <f t="shared" si="1"/>
        <v>0</v>
      </c>
      <c r="J26" s="156"/>
      <c r="K26" s="334"/>
      <c r="L26" s="158">
        <f t="shared" si="2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8"/>
        <v/>
      </c>
      <c r="C27" s="153">
        <f>IF(D11="","-",+C26+1)</f>
        <v>2018</v>
      </c>
      <c r="D27" s="162">
        <f>IF(F26+SUM(E$17:E26)=D$10,F26,D$10-SUM(E$17:E26))</f>
        <v>0</v>
      </c>
      <c r="E27" s="160">
        <f>IF(+I14&lt;F26,I14,D27)</f>
        <v>0</v>
      </c>
      <c r="F27" s="159">
        <f t="shared" si="0"/>
        <v>0</v>
      </c>
      <c r="G27" s="161">
        <f t="shared" si="6"/>
        <v>0</v>
      </c>
      <c r="H27" s="142">
        <f t="shared" si="7"/>
        <v>0</v>
      </c>
      <c r="I27" s="156">
        <f t="shared" si="1"/>
        <v>0</v>
      </c>
      <c r="J27" s="156"/>
      <c r="K27" s="334"/>
      <c r="L27" s="158">
        <f t="shared" si="2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8"/>
        <v/>
      </c>
      <c r="C28" s="153">
        <f>IF(D11="","-",+C27+1)</f>
        <v>2019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0"/>
        <v>0</v>
      </c>
      <c r="G28" s="161">
        <f t="shared" si="6"/>
        <v>0</v>
      </c>
      <c r="H28" s="142">
        <f t="shared" si="7"/>
        <v>0</v>
      </c>
      <c r="I28" s="156">
        <f t="shared" si="1"/>
        <v>0</v>
      </c>
      <c r="J28" s="156"/>
      <c r="K28" s="334"/>
      <c r="L28" s="158">
        <f t="shared" si="2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8"/>
        <v/>
      </c>
      <c r="C29" s="153">
        <f>IF(D11="","-",+C28+1)</f>
        <v>2020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0"/>
        <v>0</v>
      </c>
      <c r="G29" s="161">
        <f t="shared" si="6"/>
        <v>0</v>
      </c>
      <c r="H29" s="142">
        <f t="shared" si="7"/>
        <v>0</v>
      </c>
      <c r="I29" s="156">
        <f t="shared" si="1"/>
        <v>0</v>
      </c>
      <c r="J29" s="156"/>
      <c r="K29" s="334"/>
      <c r="L29" s="158">
        <f t="shared" si="2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8"/>
        <v/>
      </c>
      <c r="C30" s="153">
        <f>IF(D11="","-",+C29+1)</f>
        <v>2021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0"/>
        <v>0</v>
      </c>
      <c r="G30" s="161">
        <f t="shared" si="6"/>
        <v>0</v>
      </c>
      <c r="H30" s="142">
        <f t="shared" si="7"/>
        <v>0</v>
      </c>
      <c r="I30" s="156">
        <f t="shared" si="1"/>
        <v>0</v>
      </c>
      <c r="J30" s="156"/>
      <c r="K30" s="334"/>
      <c r="L30" s="158">
        <f t="shared" si="2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8"/>
        <v/>
      </c>
      <c r="C31" s="153">
        <f>IF(D11="","-",+C30+1)</f>
        <v>2022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0"/>
        <v>0</v>
      </c>
      <c r="G31" s="161">
        <f t="shared" si="6"/>
        <v>0</v>
      </c>
      <c r="H31" s="142">
        <f t="shared" si="7"/>
        <v>0</v>
      </c>
      <c r="I31" s="156">
        <f t="shared" si="1"/>
        <v>0</v>
      </c>
      <c r="J31" s="156"/>
      <c r="K31" s="334"/>
      <c r="L31" s="158">
        <f t="shared" si="2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8"/>
        <v/>
      </c>
      <c r="C32" s="153">
        <f>IF(D11="","-",+C31+1)</f>
        <v>2023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0"/>
        <v>0</v>
      </c>
      <c r="G32" s="161">
        <f t="shared" si="6"/>
        <v>0</v>
      </c>
      <c r="H32" s="142">
        <f t="shared" si="7"/>
        <v>0</v>
      </c>
      <c r="I32" s="156">
        <f t="shared" si="1"/>
        <v>0</v>
      </c>
      <c r="J32" s="156"/>
      <c r="K32" s="334"/>
      <c r="L32" s="158">
        <f t="shared" si="2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8"/>
        <v/>
      </c>
      <c r="C33" s="153">
        <f>IF(D11="","-",+C32+1)</f>
        <v>2024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0"/>
        <v>0</v>
      </c>
      <c r="G33" s="161">
        <f t="shared" si="6"/>
        <v>0</v>
      </c>
      <c r="H33" s="142">
        <f t="shared" si="7"/>
        <v>0</v>
      </c>
      <c r="I33" s="156">
        <f t="shared" si="1"/>
        <v>0</v>
      </c>
      <c r="J33" s="156"/>
      <c r="K33" s="334"/>
      <c r="L33" s="158">
        <f t="shared" si="2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8"/>
        <v/>
      </c>
      <c r="C34" s="153">
        <f>IF(D11="","-",+C33+1)</f>
        <v>2025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0"/>
        <v>0</v>
      </c>
      <c r="G34" s="161">
        <f t="shared" si="6"/>
        <v>0</v>
      </c>
      <c r="H34" s="142">
        <f t="shared" si="7"/>
        <v>0</v>
      </c>
      <c r="I34" s="156">
        <f t="shared" si="1"/>
        <v>0</v>
      </c>
      <c r="J34" s="156"/>
      <c r="K34" s="334"/>
      <c r="L34" s="158">
        <f t="shared" si="2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8"/>
        <v/>
      </c>
      <c r="C35" s="153">
        <f>IF(D11="","-",+C34+1)</f>
        <v>2026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0"/>
        <v>0</v>
      </c>
      <c r="G35" s="161">
        <f t="shared" si="6"/>
        <v>0</v>
      </c>
      <c r="H35" s="142">
        <f t="shared" si="7"/>
        <v>0</v>
      </c>
      <c r="I35" s="156">
        <f t="shared" si="1"/>
        <v>0</v>
      </c>
      <c r="J35" s="156"/>
      <c r="K35" s="334"/>
      <c r="L35" s="158">
        <f t="shared" si="2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8"/>
        <v/>
      </c>
      <c r="C36" s="153">
        <f>IF(D11="","-",+C35+1)</f>
        <v>2027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0"/>
        <v>0</v>
      </c>
      <c r="G36" s="161">
        <f t="shared" si="6"/>
        <v>0</v>
      </c>
      <c r="H36" s="142">
        <f t="shared" si="7"/>
        <v>0</v>
      </c>
      <c r="I36" s="156">
        <f t="shared" si="1"/>
        <v>0</v>
      </c>
      <c r="J36" s="156"/>
      <c r="K36" s="334"/>
      <c r="L36" s="158">
        <f t="shared" si="2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8"/>
        <v/>
      </c>
      <c r="C37" s="153">
        <f>IF(D11="","-",+C36+1)</f>
        <v>2028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0"/>
        <v>0</v>
      </c>
      <c r="G37" s="161">
        <f t="shared" si="6"/>
        <v>0</v>
      </c>
      <c r="H37" s="142">
        <f t="shared" si="7"/>
        <v>0</v>
      </c>
      <c r="I37" s="156">
        <f t="shared" si="1"/>
        <v>0</v>
      </c>
      <c r="J37" s="156"/>
      <c r="K37" s="334"/>
      <c r="L37" s="158">
        <f t="shared" si="2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8"/>
        <v/>
      </c>
      <c r="C38" s="153">
        <f>IF(D11="","-",+C37+1)</f>
        <v>2029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0"/>
        <v>0</v>
      </c>
      <c r="G38" s="161">
        <f t="shared" si="6"/>
        <v>0</v>
      </c>
      <c r="H38" s="142">
        <f t="shared" si="7"/>
        <v>0</v>
      </c>
      <c r="I38" s="156">
        <f t="shared" si="1"/>
        <v>0</v>
      </c>
      <c r="J38" s="156"/>
      <c r="K38" s="334"/>
      <c r="L38" s="158">
        <f t="shared" si="2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8"/>
        <v/>
      </c>
      <c r="C39" s="153">
        <f>IF(D11="","-",+C38+1)</f>
        <v>2030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0"/>
        <v>0</v>
      </c>
      <c r="G39" s="161">
        <f t="shared" si="6"/>
        <v>0</v>
      </c>
      <c r="H39" s="142">
        <f t="shared" si="7"/>
        <v>0</v>
      </c>
      <c r="I39" s="156">
        <f t="shared" si="1"/>
        <v>0</v>
      </c>
      <c r="J39" s="156"/>
      <c r="K39" s="334"/>
      <c r="L39" s="158">
        <f t="shared" si="2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8"/>
        <v/>
      </c>
      <c r="C40" s="153">
        <f>IF(D11="","-",+C39+1)</f>
        <v>2031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0"/>
        <v>0</v>
      </c>
      <c r="G40" s="161">
        <f t="shared" si="6"/>
        <v>0</v>
      </c>
      <c r="H40" s="142">
        <f t="shared" si="7"/>
        <v>0</v>
      </c>
      <c r="I40" s="156">
        <f t="shared" si="1"/>
        <v>0</v>
      </c>
      <c r="J40" s="156"/>
      <c r="K40" s="334"/>
      <c r="L40" s="158">
        <f t="shared" si="2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8"/>
        <v/>
      </c>
      <c r="C41" s="153">
        <f>IF(D11="","-",+C40+1)</f>
        <v>2032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0"/>
        <v>0</v>
      </c>
      <c r="G41" s="161">
        <f t="shared" si="6"/>
        <v>0</v>
      </c>
      <c r="H41" s="142">
        <f t="shared" si="7"/>
        <v>0</v>
      </c>
      <c r="I41" s="156">
        <f t="shared" si="1"/>
        <v>0</v>
      </c>
      <c r="J41" s="156"/>
      <c r="K41" s="334"/>
      <c r="L41" s="158">
        <f t="shared" si="2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8"/>
        <v/>
      </c>
      <c r="C42" s="153">
        <f>IF(D11="","-",+C41+1)</f>
        <v>2033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0"/>
        <v>0</v>
      </c>
      <c r="G42" s="161">
        <f t="shared" si="6"/>
        <v>0</v>
      </c>
      <c r="H42" s="142">
        <f t="shared" si="7"/>
        <v>0</v>
      </c>
      <c r="I42" s="156">
        <f t="shared" si="1"/>
        <v>0</v>
      </c>
      <c r="J42" s="156"/>
      <c r="K42" s="334"/>
      <c r="L42" s="158">
        <f t="shared" si="2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8"/>
        <v/>
      </c>
      <c r="C43" s="153">
        <f>IF(D11="","-",+C42+1)</f>
        <v>2034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0"/>
        <v>0</v>
      </c>
      <c r="G43" s="161">
        <f t="shared" si="6"/>
        <v>0</v>
      </c>
      <c r="H43" s="142">
        <f t="shared" si="7"/>
        <v>0</v>
      </c>
      <c r="I43" s="156">
        <f t="shared" si="1"/>
        <v>0</v>
      </c>
      <c r="J43" s="156"/>
      <c r="K43" s="334"/>
      <c r="L43" s="158">
        <f t="shared" si="2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8"/>
        <v/>
      </c>
      <c r="C44" s="153">
        <f>IF(D11="","-",+C43+1)</f>
        <v>2035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0"/>
        <v>0</v>
      </c>
      <c r="G44" s="161">
        <f t="shared" si="6"/>
        <v>0</v>
      </c>
      <c r="H44" s="142">
        <f t="shared" si="7"/>
        <v>0</v>
      </c>
      <c r="I44" s="156">
        <f t="shared" si="1"/>
        <v>0</v>
      </c>
      <c r="J44" s="156"/>
      <c r="K44" s="334"/>
      <c r="L44" s="158">
        <f t="shared" si="2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8"/>
        <v/>
      </c>
      <c r="C45" s="153">
        <f>IF(D11="","-",+C44+1)</f>
        <v>2036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0"/>
        <v>0</v>
      </c>
      <c r="G45" s="161">
        <f t="shared" si="6"/>
        <v>0</v>
      </c>
      <c r="H45" s="142">
        <f t="shared" si="7"/>
        <v>0</v>
      </c>
      <c r="I45" s="156">
        <f t="shared" si="1"/>
        <v>0</v>
      </c>
      <c r="J45" s="156"/>
      <c r="K45" s="334"/>
      <c r="L45" s="158">
        <f t="shared" si="2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8"/>
        <v/>
      </c>
      <c r="C46" s="153">
        <f>IF(D11="","-",+C45+1)</f>
        <v>2037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0"/>
        <v>0</v>
      </c>
      <c r="G46" s="161">
        <f t="shared" si="6"/>
        <v>0</v>
      </c>
      <c r="H46" s="142">
        <f t="shared" si="7"/>
        <v>0</v>
      </c>
      <c r="I46" s="156">
        <f t="shared" si="1"/>
        <v>0</v>
      </c>
      <c r="J46" s="156"/>
      <c r="K46" s="334"/>
      <c r="L46" s="158">
        <f t="shared" si="2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8"/>
        <v/>
      </c>
      <c r="C47" s="153">
        <f>IF(D11="","-",+C46+1)</f>
        <v>2038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0"/>
        <v>0</v>
      </c>
      <c r="G47" s="161">
        <f t="shared" si="6"/>
        <v>0</v>
      </c>
      <c r="H47" s="142">
        <f t="shared" si="7"/>
        <v>0</v>
      </c>
      <c r="I47" s="156">
        <f t="shared" si="1"/>
        <v>0</v>
      </c>
      <c r="J47" s="156"/>
      <c r="K47" s="334"/>
      <c r="L47" s="158">
        <f t="shared" si="2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8"/>
        <v/>
      </c>
      <c r="C48" s="153">
        <f>IF(D11="","-",+C47+1)</f>
        <v>2039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0"/>
        <v>0</v>
      </c>
      <c r="G48" s="161">
        <f t="shared" si="6"/>
        <v>0</v>
      </c>
      <c r="H48" s="142">
        <f t="shared" si="7"/>
        <v>0</v>
      </c>
      <c r="I48" s="156">
        <f t="shared" si="1"/>
        <v>0</v>
      </c>
      <c r="J48" s="156"/>
      <c r="K48" s="334"/>
      <c r="L48" s="158">
        <f t="shared" si="2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8"/>
        <v/>
      </c>
      <c r="C49" s="153">
        <f>IF(D11="","-",+C48+1)</f>
        <v>2040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9">+D49-E49</f>
        <v>0</v>
      </c>
      <c r="G49" s="161">
        <f t="shared" si="6"/>
        <v>0</v>
      </c>
      <c r="H49" s="142">
        <f t="shared" si="7"/>
        <v>0</v>
      </c>
      <c r="I49" s="156">
        <f t="shared" ref="I49:I72" si="10">H49-G49</f>
        <v>0</v>
      </c>
      <c r="J49" s="156"/>
      <c r="K49" s="334"/>
      <c r="L49" s="158">
        <f t="shared" ref="L49:L72" si="11">IF(K49&lt;&gt;0,+G49-K49,0)</f>
        <v>0</v>
      </c>
      <c r="M49" s="334"/>
      <c r="N49" s="158">
        <f t="shared" ref="N49:N72" si="12">IF(M49&lt;&gt;0,+H49-M49,0)</f>
        <v>0</v>
      </c>
      <c r="O49" s="158">
        <f t="shared" ref="O49:O72" si="13">+N49-L49</f>
        <v>0</v>
      </c>
      <c r="P49" s="4"/>
    </row>
    <row r="50" spans="2:17">
      <c r="B50" s="9" t="str">
        <f t="shared" si="8"/>
        <v/>
      </c>
      <c r="C50" s="153">
        <f>IF(D11="","-",+C49+1)</f>
        <v>2041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9"/>
        <v>0</v>
      </c>
      <c r="G50" s="161">
        <f t="shared" si="6"/>
        <v>0</v>
      </c>
      <c r="H50" s="142">
        <f t="shared" si="7"/>
        <v>0</v>
      </c>
      <c r="I50" s="156">
        <f t="shared" si="10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8"/>
        <v/>
      </c>
      <c r="C51" s="153">
        <f>IF(D11="","-",+C50+1)</f>
        <v>2042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9"/>
        <v>0</v>
      </c>
      <c r="G51" s="161">
        <f t="shared" si="6"/>
        <v>0</v>
      </c>
      <c r="H51" s="142">
        <f t="shared" si="7"/>
        <v>0</v>
      </c>
      <c r="I51" s="156">
        <f t="shared" si="10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8"/>
        <v/>
      </c>
      <c r="C52" s="153">
        <f>IF(D11="","-",+C51+1)</f>
        <v>2043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9"/>
        <v>0</v>
      </c>
      <c r="G52" s="161">
        <f t="shared" si="6"/>
        <v>0</v>
      </c>
      <c r="H52" s="142">
        <f t="shared" si="7"/>
        <v>0</v>
      </c>
      <c r="I52" s="156">
        <f t="shared" si="10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8"/>
        <v/>
      </c>
      <c r="C53" s="153">
        <f>IF(D11="","-",+C52+1)</f>
        <v>2044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9"/>
        <v>0</v>
      </c>
      <c r="G53" s="161">
        <f t="shared" si="6"/>
        <v>0</v>
      </c>
      <c r="H53" s="142">
        <f t="shared" si="7"/>
        <v>0</v>
      </c>
      <c r="I53" s="156">
        <f t="shared" si="10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8"/>
        <v/>
      </c>
      <c r="C54" s="153">
        <f>IF(D11="","-",+C53+1)</f>
        <v>2045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9"/>
        <v>0</v>
      </c>
      <c r="G54" s="161">
        <f t="shared" si="6"/>
        <v>0</v>
      </c>
      <c r="H54" s="142">
        <f t="shared" si="7"/>
        <v>0</v>
      </c>
      <c r="I54" s="156">
        <f t="shared" si="10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8"/>
        <v/>
      </c>
      <c r="C55" s="153">
        <f>IF(D11="","-",+C54+1)</f>
        <v>2046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9"/>
        <v>0</v>
      </c>
      <c r="G55" s="161">
        <f t="shared" si="6"/>
        <v>0</v>
      </c>
      <c r="H55" s="142">
        <f t="shared" si="7"/>
        <v>0</v>
      </c>
      <c r="I55" s="156">
        <f t="shared" si="10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8"/>
        <v/>
      </c>
      <c r="C56" s="153">
        <f>IF(D11="","-",+C55+1)</f>
        <v>2047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9"/>
        <v>0</v>
      </c>
      <c r="G56" s="161">
        <f t="shared" si="6"/>
        <v>0</v>
      </c>
      <c r="H56" s="142">
        <f t="shared" si="7"/>
        <v>0</v>
      </c>
      <c r="I56" s="156">
        <f t="shared" si="10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8"/>
        <v/>
      </c>
      <c r="C57" s="153">
        <f>IF(D11="","-",+C56+1)</f>
        <v>2048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9"/>
        <v>0</v>
      </c>
      <c r="G57" s="161">
        <f t="shared" si="6"/>
        <v>0</v>
      </c>
      <c r="H57" s="142">
        <f t="shared" si="7"/>
        <v>0</v>
      </c>
      <c r="I57" s="156">
        <f t="shared" si="10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8"/>
        <v/>
      </c>
      <c r="C58" s="153">
        <f>IF(D11="","-",+C57+1)</f>
        <v>2049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9"/>
        <v>0</v>
      </c>
      <c r="G58" s="161">
        <f t="shared" si="6"/>
        <v>0</v>
      </c>
      <c r="H58" s="142">
        <f t="shared" si="7"/>
        <v>0</v>
      </c>
      <c r="I58" s="156">
        <f t="shared" si="10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3">
        <f>IF(D11="","-",+C58+1)</f>
        <v>2050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9"/>
        <v>0</v>
      </c>
      <c r="G59" s="161">
        <f t="shared" si="6"/>
        <v>0</v>
      </c>
      <c r="H59" s="142">
        <f t="shared" si="7"/>
        <v>0</v>
      </c>
      <c r="I59" s="156">
        <f t="shared" si="10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8"/>
        <v/>
      </c>
      <c r="C60" s="153">
        <f>IF(D11="","-",+C59+1)</f>
        <v>2051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9"/>
        <v>0</v>
      </c>
      <c r="G60" s="161">
        <f t="shared" si="6"/>
        <v>0</v>
      </c>
      <c r="H60" s="142">
        <f t="shared" si="7"/>
        <v>0</v>
      </c>
      <c r="I60" s="156">
        <f t="shared" si="10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8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9"/>
        <v>0</v>
      </c>
      <c r="G61" s="163">
        <f t="shared" si="6"/>
        <v>0</v>
      </c>
      <c r="H61" s="142">
        <f t="shared" si="7"/>
        <v>0</v>
      </c>
      <c r="I61" s="156">
        <f t="shared" si="10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8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9"/>
        <v>0</v>
      </c>
      <c r="G62" s="163">
        <f t="shared" si="6"/>
        <v>0</v>
      </c>
      <c r="H62" s="142">
        <f t="shared" si="7"/>
        <v>0</v>
      </c>
      <c r="I62" s="156">
        <f t="shared" si="10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8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9"/>
        <v>0</v>
      </c>
      <c r="G63" s="163">
        <f t="shared" si="6"/>
        <v>0</v>
      </c>
      <c r="H63" s="142">
        <f t="shared" si="7"/>
        <v>0</v>
      </c>
      <c r="I63" s="156">
        <f t="shared" si="10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8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9"/>
        <v>0</v>
      </c>
      <c r="G64" s="163">
        <f t="shared" si="6"/>
        <v>0</v>
      </c>
      <c r="H64" s="142">
        <f t="shared" si="7"/>
        <v>0</v>
      </c>
      <c r="I64" s="156">
        <f t="shared" si="10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1:16">
      <c r="B65" s="9" t="str">
        <f t="shared" si="8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9"/>
        <v>0</v>
      </c>
      <c r="G65" s="163">
        <f t="shared" si="6"/>
        <v>0</v>
      </c>
      <c r="H65" s="142">
        <f t="shared" si="7"/>
        <v>0</v>
      </c>
      <c r="I65" s="156">
        <f t="shared" si="10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1:16">
      <c r="B66" s="9" t="str">
        <f t="shared" si="8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9"/>
        <v>0</v>
      </c>
      <c r="G66" s="163">
        <f t="shared" si="6"/>
        <v>0</v>
      </c>
      <c r="H66" s="142">
        <f t="shared" si="7"/>
        <v>0</v>
      </c>
      <c r="I66" s="156">
        <f t="shared" si="10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1:16">
      <c r="B67" s="9" t="str">
        <f t="shared" si="8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9"/>
        <v>0</v>
      </c>
      <c r="G67" s="163">
        <f t="shared" si="6"/>
        <v>0</v>
      </c>
      <c r="H67" s="142">
        <f t="shared" si="7"/>
        <v>0</v>
      </c>
      <c r="I67" s="156">
        <f t="shared" si="10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1:16">
      <c r="B68" s="9" t="str">
        <f t="shared" si="8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9"/>
        <v>0</v>
      </c>
      <c r="G68" s="163">
        <f t="shared" si="6"/>
        <v>0</v>
      </c>
      <c r="H68" s="142">
        <f t="shared" si="7"/>
        <v>0</v>
      </c>
      <c r="I68" s="156">
        <f t="shared" si="10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1:16">
      <c r="B69" s="9" t="str">
        <f t="shared" si="8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9"/>
        <v>0</v>
      </c>
      <c r="G69" s="163">
        <f t="shared" si="6"/>
        <v>0</v>
      </c>
      <c r="H69" s="142">
        <f t="shared" si="7"/>
        <v>0</v>
      </c>
      <c r="I69" s="156">
        <f t="shared" si="10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1:16">
      <c r="B70" s="9" t="str">
        <f t="shared" si="8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9"/>
        <v>0</v>
      </c>
      <c r="G70" s="163">
        <f t="shared" si="6"/>
        <v>0</v>
      </c>
      <c r="H70" s="142">
        <f t="shared" si="7"/>
        <v>0</v>
      </c>
      <c r="I70" s="156">
        <f t="shared" si="10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1:16">
      <c r="B71" s="9" t="str">
        <f t="shared" si="8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9"/>
        <v>0</v>
      </c>
      <c r="G71" s="163">
        <f t="shared" si="6"/>
        <v>0</v>
      </c>
      <c r="H71" s="142">
        <f t="shared" si="7"/>
        <v>0</v>
      </c>
      <c r="I71" s="156">
        <f t="shared" si="10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1:16" ht="13.5" thickBot="1">
      <c r="B72" s="9" t="str">
        <f t="shared" si="8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9"/>
        <v>0</v>
      </c>
      <c r="G72" s="167">
        <f t="shared" si="6"/>
        <v>0</v>
      </c>
      <c r="H72" s="124">
        <f t="shared" si="7"/>
        <v>0</v>
      </c>
      <c r="I72" s="168">
        <f t="shared" si="10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1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10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Tontitown - Elm Springs REC 161 kV line***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TP2007103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218">
        <f>IF(D11=I10,0,D10)</f>
        <v>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4">+(F99+D99)/2</f>
        <v>0</v>
      </c>
      <c r="H99" s="251">
        <f t="shared" ref="H99:H112" si="15">+J$94*G99+E99</f>
        <v>0</v>
      </c>
      <c r="I99" s="252">
        <f t="shared" ref="I99:I112" si="16">+J$95*G99+E99</f>
        <v>0</v>
      </c>
      <c r="J99" s="158">
        <f t="shared" ref="J99:J130" si="17">+I99-H99</f>
        <v>0</v>
      </c>
      <c r="K99" s="158"/>
      <c r="L99" s="256">
        <v>0</v>
      </c>
      <c r="M99" s="157">
        <f t="shared" ref="M99:M130" si="18">IF(L99&lt;&gt;0,+H99-L99,0)</f>
        <v>0</v>
      </c>
      <c r="N99" s="256">
        <v>0</v>
      </c>
      <c r="O99" s="157">
        <f t="shared" ref="O99:O130" si="19">IF(N99&lt;&gt;0,+I99-N99,0)</f>
        <v>0</v>
      </c>
      <c r="P99" s="157">
        <f t="shared" ref="P99:P130" si="20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2009</v>
      </c>
      <c r="D100" s="154">
        <f t="shared" ref="D100:D109" si="21">F99</f>
        <v>0</v>
      </c>
      <c r="E100" s="160">
        <f>IF(+J96&lt;F99,J96,D100)</f>
        <v>0</v>
      </c>
      <c r="F100" s="159">
        <f t="shared" ref="F100:F130" si="22">+D100-E100</f>
        <v>0</v>
      </c>
      <c r="G100" s="159">
        <f t="shared" si="14"/>
        <v>0</v>
      </c>
      <c r="H100" s="163">
        <f t="shared" si="15"/>
        <v>0</v>
      </c>
      <c r="I100" s="253">
        <f t="shared" si="16"/>
        <v>0</v>
      </c>
      <c r="J100" s="158">
        <f t="shared" si="17"/>
        <v>0</v>
      </c>
      <c r="K100" s="158"/>
      <c r="L100" s="258">
        <v>0</v>
      </c>
      <c r="M100" s="158">
        <f t="shared" si="18"/>
        <v>0</v>
      </c>
      <c r="N100" s="258">
        <v>0</v>
      </c>
      <c r="O100" s="158">
        <f t="shared" si="19"/>
        <v>0</v>
      </c>
      <c r="P100" s="158">
        <f t="shared" si="20"/>
        <v>0</v>
      </c>
      <c r="Q100" s="1"/>
    </row>
    <row r="101" spans="1:17">
      <c r="B101" s="9" t="str">
        <f t="shared" ref="B101:B154" si="23">IF(D101=F100,"","IU")</f>
        <v/>
      </c>
      <c r="C101" s="153">
        <f>IF(D93="","-",+C100+1)</f>
        <v>2010</v>
      </c>
      <c r="D101" s="154">
        <f t="shared" si="21"/>
        <v>0</v>
      </c>
      <c r="E101" s="160">
        <f>IF(+J96&lt;F100,J96,D101)</f>
        <v>0</v>
      </c>
      <c r="F101" s="159">
        <f t="shared" si="22"/>
        <v>0</v>
      </c>
      <c r="G101" s="159">
        <f t="shared" si="14"/>
        <v>0</v>
      </c>
      <c r="H101" s="163">
        <f t="shared" si="15"/>
        <v>0</v>
      </c>
      <c r="I101" s="253">
        <f t="shared" si="16"/>
        <v>0</v>
      </c>
      <c r="J101" s="158">
        <f t="shared" si="17"/>
        <v>0</v>
      </c>
      <c r="K101" s="158"/>
      <c r="L101" s="334"/>
      <c r="M101" s="158">
        <f t="shared" si="18"/>
        <v>0</v>
      </c>
      <c r="N101" s="334"/>
      <c r="O101" s="158">
        <f t="shared" si="19"/>
        <v>0</v>
      </c>
      <c r="P101" s="158">
        <f t="shared" si="20"/>
        <v>0</v>
      </c>
      <c r="Q101" s="1"/>
    </row>
    <row r="102" spans="1:17">
      <c r="B102" s="9" t="str">
        <f t="shared" si="23"/>
        <v/>
      </c>
      <c r="C102" s="153">
        <f>IF(D93="","-",+C101+1)</f>
        <v>2011</v>
      </c>
      <c r="D102" s="154">
        <f t="shared" si="21"/>
        <v>0</v>
      </c>
      <c r="E102" s="160">
        <f>IF(+J96&lt;F101,J96,D102)</f>
        <v>0</v>
      </c>
      <c r="F102" s="159">
        <f t="shared" si="22"/>
        <v>0</v>
      </c>
      <c r="G102" s="159">
        <f t="shared" si="14"/>
        <v>0</v>
      </c>
      <c r="H102" s="163">
        <f t="shared" si="15"/>
        <v>0</v>
      </c>
      <c r="I102" s="253">
        <f t="shared" si="16"/>
        <v>0</v>
      </c>
      <c r="J102" s="158">
        <f t="shared" si="17"/>
        <v>0</v>
      </c>
      <c r="K102" s="158"/>
      <c r="L102" s="334"/>
      <c r="M102" s="158">
        <f t="shared" si="18"/>
        <v>0</v>
      </c>
      <c r="N102" s="334"/>
      <c r="O102" s="158">
        <f t="shared" si="19"/>
        <v>0</v>
      </c>
      <c r="P102" s="158">
        <f t="shared" si="20"/>
        <v>0</v>
      </c>
      <c r="Q102" s="1"/>
    </row>
    <row r="103" spans="1:17">
      <c r="B103" s="9" t="str">
        <f t="shared" si="23"/>
        <v/>
      </c>
      <c r="C103" s="153">
        <f>IF(D93="","-",+C102+1)</f>
        <v>2012</v>
      </c>
      <c r="D103" s="154">
        <f t="shared" si="21"/>
        <v>0</v>
      </c>
      <c r="E103" s="160">
        <f>IF(+J96&lt;F102,J96,D103)</f>
        <v>0</v>
      </c>
      <c r="F103" s="159">
        <f t="shared" si="22"/>
        <v>0</v>
      </c>
      <c r="G103" s="159">
        <f t="shared" si="14"/>
        <v>0</v>
      </c>
      <c r="H103" s="163">
        <f t="shared" si="15"/>
        <v>0</v>
      </c>
      <c r="I103" s="253">
        <f t="shared" si="16"/>
        <v>0</v>
      </c>
      <c r="J103" s="158">
        <f t="shared" si="17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  <c r="Q103" s="1"/>
    </row>
    <row r="104" spans="1:17">
      <c r="B104" s="9" t="str">
        <f t="shared" si="23"/>
        <v/>
      </c>
      <c r="C104" s="153">
        <f>IF(D93="","-",+C103+1)</f>
        <v>2013</v>
      </c>
      <c r="D104" s="154">
        <f t="shared" si="21"/>
        <v>0</v>
      </c>
      <c r="E104" s="160">
        <f>IF(+J96&lt;F103,J96,D104)</f>
        <v>0</v>
      </c>
      <c r="F104" s="159">
        <f t="shared" si="22"/>
        <v>0</v>
      </c>
      <c r="G104" s="159">
        <f t="shared" si="14"/>
        <v>0</v>
      </c>
      <c r="H104" s="163">
        <f t="shared" si="15"/>
        <v>0</v>
      </c>
      <c r="I104" s="253">
        <f t="shared" si="16"/>
        <v>0</v>
      </c>
      <c r="J104" s="158">
        <f t="shared" si="17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  <c r="Q104" s="1"/>
    </row>
    <row r="105" spans="1:17">
      <c r="B105" s="9" t="str">
        <f t="shared" si="23"/>
        <v/>
      </c>
      <c r="C105" s="153">
        <f>IF(D93="","-",+C104+1)</f>
        <v>2014</v>
      </c>
      <c r="D105" s="154">
        <f t="shared" si="21"/>
        <v>0</v>
      </c>
      <c r="E105" s="160">
        <f>IF(+J96&lt;F104,J96,D105)</f>
        <v>0</v>
      </c>
      <c r="F105" s="159">
        <f t="shared" si="22"/>
        <v>0</v>
      </c>
      <c r="G105" s="159">
        <f t="shared" si="14"/>
        <v>0</v>
      </c>
      <c r="H105" s="163">
        <f t="shared" si="15"/>
        <v>0</v>
      </c>
      <c r="I105" s="253">
        <f t="shared" si="16"/>
        <v>0</v>
      </c>
      <c r="J105" s="158">
        <f t="shared" si="17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  <c r="Q105" s="1"/>
    </row>
    <row r="106" spans="1:17">
      <c r="B106" s="9" t="str">
        <f t="shared" si="23"/>
        <v/>
      </c>
      <c r="C106" s="153">
        <f>IF(D93="","-",+C105+1)</f>
        <v>2015</v>
      </c>
      <c r="D106" s="154">
        <f t="shared" si="21"/>
        <v>0</v>
      </c>
      <c r="E106" s="160">
        <f>IF(+J96&lt;F105,J96,D106)</f>
        <v>0</v>
      </c>
      <c r="F106" s="159">
        <f t="shared" si="22"/>
        <v>0</v>
      </c>
      <c r="G106" s="159">
        <f t="shared" si="14"/>
        <v>0</v>
      </c>
      <c r="H106" s="163">
        <f t="shared" si="15"/>
        <v>0</v>
      </c>
      <c r="I106" s="253">
        <f t="shared" si="16"/>
        <v>0</v>
      </c>
      <c r="J106" s="158">
        <f t="shared" si="17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  <c r="Q106" s="1"/>
    </row>
    <row r="107" spans="1:17">
      <c r="B107" s="9" t="str">
        <f t="shared" si="23"/>
        <v/>
      </c>
      <c r="C107" s="153">
        <f>IF(D93="","-",+C106+1)</f>
        <v>2016</v>
      </c>
      <c r="D107" s="154">
        <f t="shared" si="21"/>
        <v>0</v>
      </c>
      <c r="E107" s="160">
        <f>IF(+J96&lt;F106,J96,D107)</f>
        <v>0</v>
      </c>
      <c r="F107" s="159">
        <f t="shared" si="22"/>
        <v>0</v>
      </c>
      <c r="G107" s="159">
        <f t="shared" si="14"/>
        <v>0</v>
      </c>
      <c r="H107" s="163">
        <f t="shared" si="15"/>
        <v>0</v>
      </c>
      <c r="I107" s="253">
        <f t="shared" si="16"/>
        <v>0</v>
      </c>
      <c r="J107" s="158">
        <f t="shared" si="17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  <c r="Q107" s="1"/>
    </row>
    <row r="108" spans="1:17">
      <c r="B108" s="9" t="str">
        <f t="shared" si="23"/>
        <v/>
      </c>
      <c r="C108" s="153">
        <f>IF(D93="","-",+C107+1)</f>
        <v>2017</v>
      </c>
      <c r="D108" s="154">
        <f t="shared" si="21"/>
        <v>0</v>
      </c>
      <c r="E108" s="160">
        <f>IF(+J96&lt;F107,J96,D108)</f>
        <v>0</v>
      </c>
      <c r="F108" s="159">
        <f t="shared" si="22"/>
        <v>0</v>
      </c>
      <c r="G108" s="159">
        <f t="shared" si="14"/>
        <v>0</v>
      </c>
      <c r="H108" s="163">
        <f t="shared" si="15"/>
        <v>0</v>
      </c>
      <c r="I108" s="253">
        <f t="shared" si="16"/>
        <v>0</v>
      </c>
      <c r="J108" s="158">
        <f t="shared" si="17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  <c r="Q108" s="1"/>
    </row>
    <row r="109" spans="1:17">
      <c r="B109" s="9" t="str">
        <f t="shared" si="23"/>
        <v/>
      </c>
      <c r="C109" s="153">
        <f>IF(D93="","-",+C108+1)</f>
        <v>2018</v>
      </c>
      <c r="D109" s="154">
        <f t="shared" si="21"/>
        <v>0</v>
      </c>
      <c r="E109" s="160">
        <f>IF(+J96&lt;F108,J96,D109)</f>
        <v>0</v>
      </c>
      <c r="F109" s="159">
        <f t="shared" si="22"/>
        <v>0</v>
      </c>
      <c r="G109" s="159">
        <f t="shared" si="14"/>
        <v>0</v>
      </c>
      <c r="H109" s="163">
        <f t="shared" si="15"/>
        <v>0</v>
      </c>
      <c r="I109" s="253">
        <f t="shared" si="16"/>
        <v>0</v>
      </c>
      <c r="J109" s="158">
        <f t="shared" si="17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  <c r="Q109" s="1"/>
    </row>
    <row r="110" spans="1:17">
      <c r="B110" s="9" t="str">
        <f t="shared" si="23"/>
        <v/>
      </c>
      <c r="C110" s="153">
        <f>IF(D93="","-",+C109+1)</f>
        <v>2019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2"/>
        <v>0</v>
      </c>
      <c r="G110" s="159">
        <f t="shared" si="14"/>
        <v>0</v>
      </c>
      <c r="H110" s="163">
        <f t="shared" si="15"/>
        <v>0</v>
      </c>
      <c r="I110" s="253">
        <f t="shared" si="16"/>
        <v>0</v>
      </c>
      <c r="J110" s="158">
        <f t="shared" si="17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  <c r="Q110" s="1"/>
    </row>
    <row r="111" spans="1:17">
      <c r="B111" s="9" t="str">
        <f t="shared" si="23"/>
        <v/>
      </c>
      <c r="C111" s="153">
        <f>IF(D93="","-",+C110+1)</f>
        <v>2020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2"/>
        <v>0</v>
      </c>
      <c r="G111" s="159">
        <f t="shared" si="14"/>
        <v>0</v>
      </c>
      <c r="H111" s="163">
        <f t="shared" si="15"/>
        <v>0</v>
      </c>
      <c r="I111" s="253">
        <f t="shared" si="16"/>
        <v>0</v>
      </c>
      <c r="J111" s="158">
        <f t="shared" si="17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  <c r="Q111" s="1"/>
    </row>
    <row r="112" spans="1:17">
      <c r="B112" s="9" t="str">
        <f t="shared" si="23"/>
        <v/>
      </c>
      <c r="C112" s="153">
        <f>IF(D93="","-",+C111+1)</f>
        <v>2021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2"/>
        <v>0</v>
      </c>
      <c r="G112" s="159">
        <f t="shared" si="14"/>
        <v>0</v>
      </c>
      <c r="H112" s="163">
        <f t="shared" si="15"/>
        <v>0</v>
      </c>
      <c r="I112" s="253">
        <f t="shared" si="16"/>
        <v>0</v>
      </c>
      <c r="J112" s="158">
        <f t="shared" si="17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  <c r="Q112" s="1"/>
    </row>
    <row r="113" spans="2:17">
      <c r="B113" s="9" t="str">
        <f t="shared" si="23"/>
        <v/>
      </c>
      <c r="C113" s="153">
        <f>IF(D93="","-",+C112+1)</f>
        <v>2022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2"/>
        <v>0</v>
      </c>
      <c r="G113" s="159">
        <f t="shared" si="14"/>
        <v>0</v>
      </c>
      <c r="H113" s="163">
        <f t="shared" ref="H113:H154" si="24">+J$94*G113+E113</f>
        <v>0</v>
      </c>
      <c r="I113" s="253">
        <f t="shared" ref="I113:I154" si="25">+J$95*G113+E113</f>
        <v>0</v>
      </c>
      <c r="J113" s="158">
        <f t="shared" si="17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  <c r="Q113" s="1"/>
    </row>
    <row r="114" spans="2:17">
      <c r="B114" s="9" t="str">
        <f t="shared" si="23"/>
        <v/>
      </c>
      <c r="C114" s="153">
        <f>IF(D93="","-",+C113+1)</f>
        <v>2023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2"/>
        <v>0</v>
      </c>
      <c r="G114" s="159">
        <f t="shared" si="14"/>
        <v>0</v>
      </c>
      <c r="H114" s="163">
        <f t="shared" si="24"/>
        <v>0</v>
      </c>
      <c r="I114" s="253">
        <f t="shared" si="25"/>
        <v>0</v>
      </c>
      <c r="J114" s="158">
        <f t="shared" si="17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  <c r="Q114" s="1"/>
    </row>
    <row r="115" spans="2:17">
      <c r="B115" s="9" t="str">
        <f t="shared" si="23"/>
        <v/>
      </c>
      <c r="C115" s="153">
        <f>IF(D93="","-",+C114+1)</f>
        <v>2024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2"/>
        <v>0</v>
      </c>
      <c r="G115" s="159">
        <f t="shared" si="14"/>
        <v>0</v>
      </c>
      <c r="H115" s="163">
        <f t="shared" si="24"/>
        <v>0</v>
      </c>
      <c r="I115" s="253">
        <f t="shared" si="25"/>
        <v>0</v>
      </c>
      <c r="J115" s="158">
        <f t="shared" si="17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  <c r="Q115" s="1"/>
    </row>
    <row r="116" spans="2:17">
      <c r="B116" s="9" t="str">
        <f t="shared" si="23"/>
        <v/>
      </c>
      <c r="C116" s="153">
        <f>IF(D93="","-",+C115+1)</f>
        <v>2025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2"/>
        <v>0</v>
      </c>
      <c r="G116" s="159">
        <f t="shared" si="14"/>
        <v>0</v>
      </c>
      <c r="H116" s="163">
        <f t="shared" si="24"/>
        <v>0</v>
      </c>
      <c r="I116" s="253">
        <f t="shared" si="25"/>
        <v>0</v>
      </c>
      <c r="J116" s="158">
        <f t="shared" si="17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  <c r="Q116" s="1"/>
    </row>
    <row r="117" spans="2:17">
      <c r="B117" s="9" t="str">
        <f t="shared" si="23"/>
        <v/>
      </c>
      <c r="C117" s="153">
        <f>IF(D93="","-",+C116+1)</f>
        <v>2026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2"/>
        <v>0</v>
      </c>
      <c r="G117" s="159">
        <f t="shared" si="14"/>
        <v>0</v>
      </c>
      <c r="H117" s="163">
        <f t="shared" si="24"/>
        <v>0</v>
      </c>
      <c r="I117" s="253">
        <f t="shared" si="25"/>
        <v>0</v>
      </c>
      <c r="J117" s="158">
        <f t="shared" si="17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  <c r="Q117" s="1"/>
    </row>
    <row r="118" spans="2:17">
      <c r="B118" s="9" t="str">
        <f t="shared" si="23"/>
        <v/>
      </c>
      <c r="C118" s="153">
        <f>IF(D93="","-",+C117+1)</f>
        <v>2027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2"/>
        <v>0</v>
      </c>
      <c r="G118" s="159">
        <f t="shared" si="14"/>
        <v>0</v>
      </c>
      <c r="H118" s="163">
        <f t="shared" si="24"/>
        <v>0</v>
      </c>
      <c r="I118" s="253">
        <f t="shared" si="25"/>
        <v>0</v>
      </c>
      <c r="J118" s="158">
        <f t="shared" si="17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  <c r="Q118" s="1"/>
    </row>
    <row r="119" spans="2:17">
      <c r="B119" s="9" t="str">
        <f t="shared" si="23"/>
        <v/>
      </c>
      <c r="C119" s="153">
        <f>IF(D93="","-",+C118+1)</f>
        <v>2028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2"/>
        <v>0</v>
      </c>
      <c r="G119" s="159">
        <f t="shared" si="14"/>
        <v>0</v>
      </c>
      <c r="H119" s="163">
        <f t="shared" si="24"/>
        <v>0</v>
      </c>
      <c r="I119" s="253">
        <f t="shared" si="25"/>
        <v>0</v>
      </c>
      <c r="J119" s="158">
        <f t="shared" si="17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  <c r="Q119" s="1"/>
    </row>
    <row r="120" spans="2:17">
      <c r="B120" s="9" t="str">
        <f t="shared" si="23"/>
        <v/>
      </c>
      <c r="C120" s="153">
        <f>IF(D93="","-",+C119+1)</f>
        <v>2029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2"/>
        <v>0</v>
      </c>
      <c r="G120" s="159">
        <f t="shared" si="14"/>
        <v>0</v>
      </c>
      <c r="H120" s="163">
        <f t="shared" si="24"/>
        <v>0</v>
      </c>
      <c r="I120" s="253">
        <f t="shared" si="25"/>
        <v>0</v>
      </c>
      <c r="J120" s="158">
        <f t="shared" si="17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  <c r="Q120" s="1"/>
    </row>
    <row r="121" spans="2:17">
      <c r="B121" s="9" t="str">
        <f t="shared" si="23"/>
        <v/>
      </c>
      <c r="C121" s="153">
        <f>IF(D93="","-",+C120+1)</f>
        <v>2030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2"/>
        <v>0</v>
      </c>
      <c r="G121" s="159">
        <f t="shared" si="14"/>
        <v>0</v>
      </c>
      <c r="H121" s="163">
        <f t="shared" si="24"/>
        <v>0</v>
      </c>
      <c r="I121" s="253">
        <f t="shared" si="25"/>
        <v>0</v>
      </c>
      <c r="J121" s="158">
        <f t="shared" si="17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  <c r="Q121" s="1"/>
    </row>
    <row r="122" spans="2:17">
      <c r="B122" s="9" t="str">
        <f t="shared" si="23"/>
        <v/>
      </c>
      <c r="C122" s="153">
        <f>IF(D93="","-",+C121+1)</f>
        <v>2031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2"/>
        <v>0</v>
      </c>
      <c r="G122" s="159">
        <f t="shared" si="14"/>
        <v>0</v>
      </c>
      <c r="H122" s="163">
        <f t="shared" si="24"/>
        <v>0</v>
      </c>
      <c r="I122" s="253">
        <f t="shared" si="25"/>
        <v>0</v>
      </c>
      <c r="J122" s="158">
        <f t="shared" si="17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  <c r="Q122" s="1"/>
    </row>
    <row r="123" spans="2:17">
      <c r="B123" s="9" t="str">
        <f t="shared" si="23"/>
        <v/>
      </c>
      <c r="C123" s="153">
        <f>IF(D93="","-",+C122+1)</f>
        <v>2032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2"/>
        <v>0</v>
      </c>
      <c r="G123" s="159">
        <f t="shared" si="14"/>
        <v>0</v>
      </c>
      <c r="H123" s="163">
        <f t="shared" si="24"/>
        <v>0</v>
      </c>
      <c r="I123" s="253">
        <f t="shared" si="25"/>
        <v>0</v>
      </c>
      <c r="J123" s="158">
        <f t="shared" si="17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  <c r="Q123" s="1"/>
    </row>
    <row r="124" spans="2:17">
      <c r="B124" s="9" t="str">
        <f t="shared" si="23"/>
        <v/>
      </c>
      <c r="C124" s="153">
        <f>IF(D93="","-",+C123+1)</f>
        <v>2033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2"/>
        <v>0</v>
      </c>
      <c r="G124" s="159">
        <f t="shared" si="14"/>
        <v>0</v>
      </c>
      <c r="H124" s="163">
        <f t="shared" si="24"/>
        <v>0</v>
      </c>
      <c r="I124" s="253">
        <f t="shared" si="25"/>
        <v>0</v>
      </c>
      <c r="J124" s="158">
        <f t="shared" si="17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  <c r="Q124" s="1"/>
    </row>
    <row r="125" spans="2:17">
      <c r="B125" s="9" t="str">
        <f t="shared" si="23"/>
        <v/>
      </c>
      <c r="C125" s="153">
        <f>IF(D93="","-",+C124+1)</f>
        <v>2034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2"/>
        <v>0</v>
      </c>
      <c r="G125" s="159">
        <f t="shared" si="14"/>
        <v>0</v>
      </c>
      <c r="H125" s="163">
        <f t="shared" si="24"/>
        <v>0</v>
      </c>
      <c r="I125" s="253">
        <f t="shared" si="25"/>
        <v>0</v>
      </c>
      <c r="J125" s="158">
        <f t="shared" si="17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  <c r="Q125" s="1"/>
    </row>
    <row r="126" spans="2:17">
      <c r="B126" s="9" t="str">
        <f t="shared" si="23"/>
        <v/>
      </c>
      <c r="C126" s="153">
        <f>IF(D93="","-",+C125+1)</f>
        <v>2035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2"/>
        <v>0</v>
      </c>
      <c r="G126" s="159">
        <f t="shared" si="14"/>
        <v>0</v>
      </c>
      <c r="H126" s="163">
        <f t="shared" si="24"/>
        <v>0</v>
      </c>
      <c r="I126" s="253">
        <f t="shared" si="25"/>
        <v>0</v>
      </c>
      <c r="J126" s="158">
        <f t="shared" si="17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  <c r="Q126" s="1"/>
    </row>
    <row r="127" spans="2:17">
      <c r="B127" s="9" t="str">
        <f t="shared" si="23"/>
        <v/>
      </c>
      <c r="C127" s="153">
        <f>IF(D93="","-",+C126+1)</f>
        <v>2036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2"/>
        <v>0</v>
      </c>
      <c r="G127" s="159">
        <f t="shared" si="14"/>
        <v>0</v>
      </c>
      <c r="H127" s="163">
        <f t="shared" si="24"/>
        <v>0</v>
      </c>
      <c r="I127" s="253">
        <f t="shared" si="25"/>
        <v>0</v>
      </c>
      <c r="J127" s="158">
        <f t="shared" si="17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  <c r="Q127" s="1"/>
    </row>
    <row r="128" spans="2:17">
      <c r="B128" s="9" t="str">
        <f t="shared" si="23"/>
        <v/>
      </c>
      <c r="C128" s="153">
        <f>IF(D93="","-",+C127+1)</f>
        <v>2037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2"/>
        <v>0</v>
      </c>
      <c r="G128" s="159">
        <f t="shared" si="14"/>
        <v>0</v>
      </c>
      <c r="H128" s="163">
        <f t="shared" si="24"/>
        <v>0</v>
      </c>
      <c r="I128" s="253">
        <f t="shared" si="25"/>
        <v>0</v>
      </c>
      <c r="J128" s="158">
        <f t="shared" si="17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  <c r="Q128" s="1"/>
    </row>
    <row r="129" spans="2:17">
      <c r="B129" s="9" t="str">
        <f t="shared" si="23"/>
        <v/>
      </c>
      <c r="C129" s="153">
        <f>IF(D93="","-",+C128+1)</f>
        <v>2038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2"/>
        <v>0</v>
      </c>
      <c r="G129" s="159">
        <f t="shared" si="14"/>
        <v>0</v>
      </c>
      <c r="H129" s="163">
        <f t="shared" si="24"/>
        <v>0</v>
      </c>
      <c r="I129" s="253">
        <f t="shared" si="25"/>
        <v>0</v>
      </c>
      <c r="J129" s="158">
        <f t="shared" si="17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  <c r="Q129" s="1"/>
    </row>
    <row r="130" spans="2:17">
      <c r="B130" s="9" t="str">
        <f t="shared" si="23"/>
        <v/>
      </c>
      <c r="C130" s="153">
        <f>IF(D93="","-",+C129+1)</f>
        <v>2039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2"/>
        <v>0</v>
      </c>
      <c r="G130" s="159">
        <f t="shared" si="14"/>
        <v>0</v>
      </c>
      <c r="H130" s="163">
        <f t="shared" si="24"/>
        <v>0</v>
      </c>
      <c r="I130" s="253">
        <f t="shared" si="25"/>
        <v>0</v>
      </c>
      <c r="J130" s="158">
        <f t="shared" si="17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  <c r="Q130" s="1"/>
    </row>
    <row r="131" spans="2:17">
      <c r="B131" s="9" t="str">
        <f t="shared" si="23"/>
        <v/>
      </c>
      <c r="C131" s="153">
        <f>IF(D93="","-",+C130+1)</f>
        <v>2040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6">+D131-E131</f>
        <v>0</v>
      </c>
      <c r="G131" s="159">
        <f t="shared" ref="G131:G154" si="27">+(F131+D131)/2</f>
        <v>0</v>
      </c>
      <c r="H131" s="163">
        <f t="shared" si="24"/>
        <v>0</v>
      </c>
      <c r="I131" s="253">
        <f t="shared" si="25"/>
        <v>0</v>
      </c>
      <c r="J131" s="158">
        <f t="shared" ref="J131:J154" si="28">+I131-H131</f>
        <v>0</v>
      </c>
      <c r="K131" s="158"/>
      <c r="L131" s="334"/>
      <c r="M131" s="158">
        <f t="shared" ref="M131:M154" si="29">IF(L131&lt;&gt;0,+H131-L131,0)</f>
        <v>0</v>
      </c>
      <c r="N131" s="334"/>
      <c r="O131" s="158">
        <f t="shared" ref="O131:O154" si="30">IF(N131&lt;&gt;0,+I131-N131,0)</f>
        <v>0</v>
      </c>
      <c r="P131" s="158">
        <f t="shared" ref="P131:P154" si="31">+O131-M131</f>
        <v>0</v>
      </c>
      <c r="Q131" s="1"/>
    </row>
    <row r="132" spans="2:17">
      <c r="B132" s="9" t="str">
        <f t="shared" si="23"/>
        <v/>
      </c>
      <c r="C132" s="153">
        <f>IF(D93="","-",+C131+1)</f>
        <v>2041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6"/>
        <v>0</v>
      </c>
      <c r="G132" s="159">
        <f t="shared" si="27"/>
        <v>0</v>
      </c>
      <c r="H132" s="163">
        <f t="shared" si="24"/>
        <v>0</v>
      </c>
      <c r="I132" s="253">
        <f t="shared" si="25"/>
        <v>0</v>
      </c>
      <c r="J132" s="158">
        <f t="shared" si="28"/>
        <v>0</v>
      </c>
      <c r="K132" s="158"/>
      <c r="L132" s="334"/>
      <c r="M132" s="158">
        <f t="shared" si="29"/>
        <v>0</v>
      </c>
      <c r="N132" s="334"/>
      <c r="O132" s="158">
        <f t="shared" si="30"/>
        <v>0</v>
      </c>
      <c r="P132" s="158">
        <f t="shared" si="31"/>
        <v>0</v>
      </c>
      <c r="Q132" s="1"/>
    </row>
    <row r="133" spans="2:17">
      <c r="B133" s="9" t="str">
        <f t="shared" si="23"/>
        <v/>
      </c>
      <c r="C133" s="153">
        <f>IF(D93="","-",+C132+1)</f>
        <v>2042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6"/>
        <v>0</v>
      </c>
      <c r="G133" s="159">
        <f t="shared" si="27"/>
        <v>0</v>
      </c>
      <c r="H133" s="163">
        <f t="shared" si="24"/>
        <v>0</v>
      </c>
      <c r="I133" s="253">
        <f t="shared" si="25"/>
        <v>0</v>
      </c>
      <c r="J133" s="158">
        <f t="shared" si="28"/>
        <v>0</v>
      </c>
      <c r="K133" s="158"/>
      <c r="L133" s="334"/>
      <c r="M133" s="158">
        <f t="shared" si="29"/>
        <v>0</v>
      </c>
      <c r="N133" s="334"/>
      <c r="O133" s="158">
        <f t="shared" si="30"/>
        <v>0</v>
      </c>
      <c r="P133" s="158">
        <f t="shared" si="31"/>
        <v>0</v>
      </c>
      <c r="Q133" s="1"/>
    </row>
    <row r="134" spans="2:17">
      <c r="B134" s="9" t="str">
        <f t="shared" si="23"/>
        <v/>
      </c>
      <c r="C134" s="153">
        <f>IF(D93="","-",+C133+1)</f>
        <v>2043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6"/>
        <v>0</v>
      </c>
      <c r="G134" s="159">
        <f t="shared" si="27"/>
        <v>0</v>
      </c>
      <c r="H134" s="163">
        <f t="shared" si="24"/>
        <v>0</v>
      </c>
      <c r="I134" s="253">
        <f t="shared" si="25"/>
        <v>0</v>
      </c>
      <c r="J134" s="158">
        <f t="shared" si="28"/>
        <v>0</v>
      </c>
      <c r="K134" s="158"/>
      <c r="L134" s="334"/>
      <c r="M134" s="158">
        <f t="shared" si="29"/>
        <v>0</v>
      </c>
      <c r="N134" s="334"/>
      <c r="O134" s="158">
        <f t="shared" si="30"/>
        <v>0</v>
      </c>
      <c r="P134" s="158">
        <f t="shared" si="31"/>
        <v>0</v>
      </c>
      <c r="Q134" s="1"/>
    </row>
    <row r="135" spans="2:17">
      <c r="B135" s="9" t="str">
        <f t="shared" si="23"/>
        <v/>
      </c>
      <c r="C135" s="153">
        <f>IF(D93="","-",+C134+1)</f>
        <v>2044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6"/>
        <v>0</v>
      </c>
      <c r="G135" s="159">
        <f t="shared" si="27"/>
        <v>0</v>
      </c>
      <c r="H135" s="163">
        <f t="shared" si="24"/>
        <v>0</v>
      </c>
      <c r="I135" s="253">
        <f t="shared" si="25"/>
        <v>0</v>
      </c>
      <c r="J135" s="158">
        <f t="shared" si="28"/>
        <v>0</v>
      </c>
      <c r="K135" s="158"/>
      <c r="L135" s="334"/>
      <c r="M135" s="158">
        <f t="shared" si="29"/>
        <v>0</v>
      </c>
      <c r="N135" s="334"/>
      <c r="O135" s="158">
        <f t="shared" si="30"/>
        <v>0</v>
      </c>
      <c r="P135" s="158">
        <f t="shared" si="31"/>
        <v>0</v>
      </c>
      <c r="Q135" s="1"/>
    </row>
    <row r="136" spans="2:17">
      <c r="B136" s="9" t="str">
        <f t="shared" si="23"/>
        <v/>
      </c>
      <c r="C136" s="153">
        <f>IF(D93="","-",+C135+1)</f>
        <v>2045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6"/>
        <v>0</v>
      </c>
      <c r="G136" s="159">
        <f t="shared" si="27"/>
        <v>0</v>
      </c>
      <c r="H136" s="163">
        <f t="shared" si="24"/>
        <v>0</v>
      </c>
      <c r="I136" s="253">
        <f t="shared" si="25"/>
        <v>0</v>
      </c>
      <c r="J136" s="158">
        <f t="shared" si="28"/>
        <v>0</v>
      </c>
      <c r="K136" s="158"/>
      <c r="L136" s="334"/>
      <c r="M136" s="158">
        <f t="shared" si="29"/>
        <v>0</v>
      </c>
      <c r="N136" s="334"/>
      <c r="O136" s="158">
        <f t="shared" si="30"/>
        <v>0</v>
      </c>
      <c r="P136" s="158">
        <f t="shared" si="31"/>
        <v>0</v>
      </c>
      <c r="Q136" s="1"/>
    </row>
    <row r="137" spans="2:17">
      <c r="B137" s="9" t="str">
        <f t="shared" si="23"/>
        <v/>
      </c>
      <c r="C137" s="153">
        <f>IF(D93="","-",+C136+1)</f>
        <v>2046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6"/>
        <v>0</v>
      </c>
      <c r="G137" s="159">
        <f t="shared" si="27"/>
        <v>0</v>
      </c>
      <c r="H137" s="163">
        <f t="shared" si="24"/>
        <v>0</v>
      </c>
      <c r="I137" s="253">
        <f t="shared" si="25"/>
        <v>0</v>
      </c>
      <c r="J137" s="158">
        <f t="shared" si="28"/>
        <v>0</v>
      </c>
      <c r="K137" s="158"/>
      <c r="L137" s="334"/>
      <c r="M137" s="158">
        <f t="shared" si="29"/>
        <v>0</v>
      </c>
      <c r="N137" s="334"/>
      <c r="O137" s="158">
        <f t="shared" si="30"/>
        <v>0</v>
      </c>
      <c r="P137" s="158">
        <f t="shared" si="31"/>
        <v>0</v>
      </c>
      <c r="Q137" s="1"/>
    </row>
    <row r="138" spans="2:17">
      <c r="B138" s="9" t="str">
        <f t="shared" si="23"/>
        <v/>
      </c>
      <c r="C138" s="153">
        <f>IF(D93="","-",+C137+1)</f>
        <v>2047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6"/>
        <v>0</v>
      </c>
      <c r="G138" s="159">
        <f t="shared" si="27"/>
        <v>0</v>
      </c>
      <c r="H138" s="163">
        <f t="shared" si="24"/>
        <v>0</v>
      </c>
      <c r="I138" s="253">
        <f t="shared" si="25"/>
        <v>0</v>
      </c>
      <c r="J138" s="158">
        <f t="shared" si="28"/>
        <v>0</v>
      </c>
      <c r="K138" s="158"/>
      <c r="L138" s="334"/>
      <c r="M138" s="158">
        <f t="shared" si="29"/>
        <v>0</v>
      </c>
      <c r="N138" s="334"/>
      <c r="O138" s="158">
        <f t="shared" si="30"/>
        <v>0</v>
      </c>
      <c r="P138" s="158">
        <f t="shared" si="31"/>
        <v>0</v>
      </c>
      <c r="Q138" s="1"/>
    </row>
    <row r="139" spans="2:17">
      <c r="B139" s="9" t="str">
        <f t="shared" si="23"/>
        <v/>
      </c>
      <c r="C139" s="153">
        <f>IF(D93="","-",+C138+1)</f>
        <v>2048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6"/>
        <v>0</v>
      </c>
      <c r="G139" s="159">
        <f t="shared" si="27"/>
        <v>0</v>
      </c>
      <c r="H139" s="163">
        <f t="shared" si="24"/>
        <v>0</v>
      </c>
      <c r="I139" s="253">
        <f t="shared" si="25"/>
        <v>0</v>
      </c>
      <c r="J139" s="158">
        <f t="shared" si="28"/>
        <v>0</v>
      </c>
      <c r="K139" s="158"/>
      <c r="L139" s="334"/>
      <c r="M139" s="158">
        <f t="shared" si="29"/>
        <v>0</v>
      </c>
      <c r="N139" s="334"/>
      <c r="O139" s="158">
        <f t="shared" si="30"/>
        <v>0</v>
      </c>
      <c r="P139" s="158">
        <f t="shared" si="31"/>
        <v>0</v>
      </c>
      <c r="Q139" s="1"/>
    </row>
    <row r="140" spans="2:17">
      <c r="B140" s="9" t="str">
        <f t="shared" si="23"/>
        <v/>
      </c>
      <c r="C140" s="153">
        <f>IF(D93="","-",+C139+1)</f>
        <v>2049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6"/>
        <v>0</v>
      </c>
      <c r="G140" s="159">
        <f t="shared" si="27"/>
        <v>0</v>
      </c>
      <c r="H140" s="163">
        <f t="shared" si="24"/>
        <v>0</v>
      </c>
      <c r="I140" s="253">
        <f t="shared" si="25"/>
        <v>0</v>
      </c>
      <c r="J140" s="158">
        <f t="shared" si="28"/>
        <v>0</v>
      </c>
      <c r="K140" s="158"/>
      <c r="L140" s="334"/>
      <c r="M140" s="158">
        <f t="shared" si="29"/>
        <v>0</v>
      </c>
      <c r="N140" s="334"/>
      <c r="O140" s="158">
        <f t="shared" si="30"/>
        <v>0</v>
      </c>
      <c r="P140" s="158">
        <f t="shared" si="31"/>
        <v>0</v>
      </c>
      <c r="Q140" s="1"/>
    </row>
    <row r="141" spans="2:17">
      <c r="B141" s="9" t="str">
        <f t="shared" si="23"/>
        <v/>
      </c>
      <c r="C141" s="153">
        <f>IF(D93="","-",+C140+1)</f>
        <v>2050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6"/>
        <v>0</v>
      </c>
      <c r="G141" s="159">
        <f t="shared" si="27"/>
        <v>0</v>
      </c>
      <c r="H141" s="163">
        <f t="shared" si="24"/>
        <v>0</v>
      </c>
      <c r="I141" s="253">
        <f t="shared" si="25"/>
        <v>0</v>
      </c>
      <c r="J141" s="158">
        <f t="shared" si="28"/>
        <v>0</v>
      </c>
      <c r="K141" s="158"/>
      <c r="L141" s="334"/>
      <c r="M141" s="158">
        <f t="shared" si="29"/>
        <v>0</v>
      </c>
      <c r="N141" s="334"/>
      <c r="O141" s="158">
        <f t="shared" si="30"/>
        <v>0</v>
      </c>
      <c r="P141" s="158">
        <f t="shared" si="31"/>
        <v>0</v>
      </c>
      <c r="Q141" s="1"/>
    </row>
    <row r="142" spans="2:17">
      <c r="B142" s="9" t="str">
        <f t="shared" si="23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6"/>
        <v>0</v>
      </c>
      <c r="G142" s="159">
        <f t="shared" si="27"/>
        <v>0</v>
      </c>
      <c r="H142" s="163">
        <f t="shared" si="24"/>
        <v>0</v>
      </c>
      <c r="I142" s="253">
        <f t="shared" si="25"/>
        <v>0</v>
      </c>
      <c r="J142" s="158">
        <f t="shared" si="28"/>
        <v>0</v>
      </c>
      <c r="K142" s="158"/>
      <c r="L142" s="334"/>
      <c r="M142" s="158">
        <f t="shared" si="29"/>
        <v>0</v>
      </c>
      <c r="N142" s="334"/>
      <c r="O142" s="158">
        <f t="shared" si="30"/>
        <v>0</v>
      </c>
      <c r="P142" s="158">
        <f t="shared" si="31"/>
        <v>0</v>
      </c>
      <c r="Q142" s="1"/>
    </row>
    <row r="143" spans="2:17">
      <c r="B143" s="9" t="str">
        <f t="shared" si="23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6"/>
        <v>0</v>
      </c>
      <c r="G143" s="159">
        <f t="shared" si="27"/>
        <v>0</v>
      </c>
      <c r="H143" s="163">
        <f t="shared" si="24"/>
        <v>0</v>
      </c>
      <c r="I143" s="253">
        <f t="shared" si="25"/>
        <v>0</v>
      </c>
      <c r="J143" s="158">
        <f t="shared" si="28"/>
        <v>0</v>
      </c>
      <c r="K143" s="158"/>
      <c r="L143" s="334"/>
      <c r="M143" s="158">
        <f t="shared" si="29"/>
        <v>0</v>
      </c>
      <c r="N143" s="334"/>
      <c r="O143" s="158">
        <f t="shared" si="30"/>
        <v>0</v>
      </c>
      <c r="P143" s="158">
        <f t="shared" si="31"/>
        <v>0</v>
      </c>
      <c r="Q143" s="1"/>
    </row>
    <row r="144" spans="2:17">
      <c r="B144" s="9" t="str">
        <f t="shared" si="23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6"/>
        <v>0</v>
      </c>
      <c r="G144" s="159">
        <f t="shared" si="27"/>
        <v>0</v>
      </c>
      <c r="H144" s="163">
        <f t="shared" si="24"/>
        <v>0</v>
      </c>
      <c r="I144" s="253">
        <f t="shared" si="25"/>
        <v>0</v>
      </c>
      <c r="J144" s="158">
        <f t="shared" si="28"/>
        <v>0</v>
      </c>
      <c r="K144" s="158"/>
      <c r="L144" s="334"/>
      <c r="M144" s="158">
        <f t="shared" si="29"/>
        <v>0</v>
      </c>
      <c r="N144" s="334"/>
      <c r="O144" s="158">
        <f t="shared" si="30"/>
        <v>0</v>
      </c>
      <c r="P144" s="158">
        <f t="shared" si="31"/>
        <v>0</v>
      </c>
      <c r="Q144" s="1"/>
    </row>
    <row r="145" spans="2:17">
      <c r="B145" s="9" t="str">
        <f t="shared" si="23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6"/>
        <v>0</v>
      </c>
      <c r="G145" s="159">
        <f t="shared" si="27"/>
        <v>0</v>
      </c>
      <c r="H145" s="163">
        <f t="shared" si="24"/>
        <v>0</v>
      </c>
      <c r="I145" s="253">
        <f t="shared" si="25"/>
        <v>0</v>
      </c>
      <c r="J145" s="158">
        <f t="shared" si="28"/>
        <v>0</v>
      </c>
      <c r="K145" s="158"/>
      <c r="L145" s="334"/>
      <c r="M145" s="158">
        <f t="shared" si="29"/>
        <v>0</v>
      </c>
      <c r="N145" s="334"/>
      <c r="O145" s="158">
        <f t="shared" si="30"/>
        <v>0</v>
      </c>
      <c r="P145" s="158">
        <f t="shared" si="31"/>
        <v>0</v>
      </c>
      <c r="Q145" s="1"/>
    </row>
    <row r="146" spans="2:17">
      <c r="B146" s="9" t="str">
        <f t="shared" si="23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6"/>
        <v>0</v>
      </c>
      <c r="G146" s="159">
        <f t="shared" si="27"/>
        <v>0</v>
      </c>
      <c r="H146" s="163">
        <f t="shared" si="24"/>
        <v>0</v>
      </c>
      <c r="I146" s="253">
        <f t="shared" si="25"/>
        <v>0</v>
      </c>
      <c r="J146" s="158">
        <f t="shared" si="28"/>
        <v>0</v>
      </c>
      <c r="K146" s="158"/>
      <c r="L146" s="334"/>
      <c r="M146" s="158">
        <f t="shared" si="29"/>
        <v>0</v>
      </c>
      <c r="N146" s="334"/>
      <c r="O146" s="158">
        <f t="shared" si="30"/>
        <v>0</v>
      </c>
      <c r="P146" s="158">
        <f t="shared" si="31"/>
        <v>0</v>
      </c>
      <c r="Q146" s="1"/>
    </row>
    <row r="147" spans="2:17">
      <c r="B147" s="9" t="str">
        <f t="shared" si="23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6"/>
        <v>0</v>
      </c>
      <c r="G147" s="159">
        <f t="shared" si="27"/>
        <v>0</v>
      </c>
      <c r="H147" s="163">
        <f t="shared" si="24"/>
        <v>0</v>
      </c>
      <c r="I147" s="253">
        <f t="shared" si="25"/>
        <v>0</v>
      </c>
      <c r="J147" s="158">
        <f t="shared" si="28"/>
        <v>0</v>
      </c>
      <c r="K147" s="158"/>
      <c r="L147" s="334"/>
      <c r="M147" s="158">
        <f t="shared" si="29"/>
        <v>0</v>
      </c>
      <c r="N147" s="334"/>
      <c r="O147" s="158">
        <f t="shared" si="30"/>
        <v>0</v>
      </c>
      <c r="P147" s="158">
        <f t="shared" si="31"/>
        <v>0</v>
      </c>
      <c r="Q147" s="1"/>
    </row>
    <row r="148" spans="2:17">
      <c r="B148" s="9" t="str">
        <f t="shared" si="23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6"/>
        <v>0</v>
      </c>
      <c r="G148" s="159">
        <f t="shared" si="27"/>
        <v>0</v>
      </c>
      <c r="H148" s="163">
        <f t="shared" si="24"/>
        <v>0</v>
      </c>
      <c r="I148" s="253">
        <f t="shared" si="25"/>
        <v>0</v>
      </c>
      <c r="J148" s="158">
        <f t="shared" si="28"/>
        <v>0</v>
      </c>
      <c r="K148" s="158"/>
      <c r="L148" s="334"/>
      <c r="M148" s="158">
        <f t="shared" si="29"/>
        <v>0</v>
      </c>
      <c r="N148" s="334"/>
      <c r="O148" s="158">
        <f t="shared" si="30"/>
        <v>0</v>
      </c>
      <c r="P148" s="158">
        <f t="shared" si="31"/>
        <v>0</v>
      </c>
      <c r="Q148" s="1"/>
    </row>
    <row r="149" spans="2:17">
      <c r="B149" s="9" t="str">
        <f t="shared" si="23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6"/>
        <v>0</v>
      </c>
      <c r="G149" s="159">
        <f t="shared" si="27"/>
        <v>0</v>
      </c>
      <c r="H149" s="163">
        <f t="shared" si="24"/>
        <v>0</v>
      </c>
      <c r="I149" s="253">
        <f t="shared" si="25"/>
        <v>0</v>
      </c>
      <c r="J149" s="158">
        <f t="shared" si="28"/>
        <v>0</v>
      </c>
      <c r="K149" s="158"/>
      <c r="L149" s="334"/>
      <c r="M149" s="158">
        <f t="shared" si="29"/>
        <v>0</v>
      </c>
      <c r="N149" s="334"/>
      <c r="O149" s="158">
        <f t="shared" si="30"/>
        <v>0</v>
      </c>
      <c r="P149" s="158">
        <f t="shared" si="31"/>
        <v>0</v>
      </c>
      <c r="Q149" s="1"/>
    </row>
    <row r="150" spans="2:17">
      <c r="B150" s="9" t="str">
        <f t="shared" si="23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6"/>
        <v>0</v>
      </c>
      <c r="G150" s="159">
        <f t="shared" si="27"/>
        <v>0</v>
      </c>
      <c r="H150" s="163">
        <f t="shared" si="24"/>
        <v>0</v>
      </c>
      <c r="I150" s="253">
        <f t="shared" si="25"/>
        <v>0</v>
      </c>
      <c r="J150" s="158">
        <f t="shared" si="28"/>
        <v>0</v>
      </c>
      <c r="K150" s="158"/>
      <c r="L150" s="334"/>
      <c r="M150" s="158">
        <f t="shared" si="29"/>
        <v>0</v>
      </c>
      <c r="N150" s="334"/>
      <c r="O150" s="158">
        <f t="shared" si="30"/>
        <v>0</v>
      </c>
      <c r="P150" s="158">
        <f t="shared" si="31"/>
        <v>0</v>
      </c>
      <c r="Q150" s="1"/>
    </row>
    <row r="151" spans="2:17">
      <c r="B151" s="9" t="str">
        <f t="shared" si="23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6"/>
        <v>0</v>
      </c>
      <c r="G151" s="159">
        <f t="shared" si="27"/>
        <v>0</v>
      </c>
      <c r="H151" s="163">
        <f t="shared" si="24"/>
        <v>0</v>
      </c>
      <c r="I151" s="253">
        <f t="shared" si="25"/>
        <v>0</v>
      </c>
      <c r="J151" s="158">
        <f t="shared" si="28"/>
        <v>0</v>
      </c>
      <c r="K151" s="158"/>
      <c r="L151" s="334"/>
      <c r="M151" s="158">
        <f t="shared" si="29"/>
        <v>0</v>
      </c>
      <c r="N151" s="334"/>
      <c r="O151" s="158">
        <f t="shared" si="30"/>
        <v>0</v>
      </c>
      <c r="P151" s="158">
        <f t="shared" si="31"/>
        <v>0</v>
      </c>
      <c r="Q151" s="1"/>
    </row>
    <row r="152" spans="2:17">
      <c r="B152" s="9" t="str">
        <f t="shared" si="23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6"/>
        <v>0</v>
      </c>
      <c r="G152" s="159">
        <f t="shared" si="27"/>
        <v>0</v>
      </c>
      <c r="H152" s="163">
        <f t="shared" si="24"/>
        <v>0</v>
      </c>
      <c r="I152" s="253">
        <f t="shared" si="25"/>
        <v>0</v>
      </c>
      <c r="J152" s="158">
        <f t="shared" si="28"/>
        <v>0</v>
      </c>
      <c r="K152" s="158"/>
      <c r="L152" s="334"/>
      <c r="M152" s="158">
        <f t="shared" si="29"/>
        <v>0</v>
      </c>
      <c r="N152" s="334"/>
      <c r="O152" s="158">
        <f t="shared" si="30"/>
        <v>0</v>
      </c>
      <c r="P152" s="158">
        <f t="shared" si="31"/>
        <v>0</v>
      </c>
      <c r="Q152" s="1"/>
    </row>
    <row r="153" spans="2:17">
      <c r="B153" s="9" t="str">
        <f t="shared" si="23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6"/>
        <v>0</v>
      </c>
      <c r="G153" s="159">
        <f t="shared" si="27"/>
        <v>0</v>
      </c>
      <c r="H153" s="163">
        <f t="shared" si="24"/>
        <v>0</v>
      </c>
      <c r="I153" s="253">
        <f t="shared" si="25"/>
        <v>0</v>
      </c>
      <c r="J153" s="158">
        <f t="shared" si="28"/>
        <v>0</v>
      </c>
      <c r="K153" s="158"/>
      <c r="L153" s="334"/>
      <c r="M153" s="158">
        <f t="shared" si="29"/>
        <v>0</v>
      </c>
      <c r="N153" s="334"/>
      <c r="O153" s="158">
        <f t="shared" si="30"/>
        <v>0</v>
      </c>
      <c r="P153" s="158">
        <f t="shared" si="31"/>
        <v>0</v>
      </c>
      <c r="Q153" s="1"/>
    </row>
    <row r="154" spans="2:17" ht="13.5" thickBot="1">
      <c r="B154" s="9" t="str">
        <f t="shared" si="23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6"/>
        <v>0</v>
      </c>
      <c r="G154" s="165">
        <f t="shared" si="27"/>
        <v>0</v>
      </c>
      <c r="H154" s="167">
        <f t="shared" si="24"/>
        <v>0</v>
      </c>
      <c r="I154" s="254">
        <f t="shared" si="25"/>
        <v>0</v>
      </c>
      <c r="J154" s="169">
        <f t="shared" si="28"/>
        <v>0</v>
      </c>
      <c r="K154" s="158"/>
      <c r="L154" s="335"/>
      <c r="M154" s="169">
        <f t="shared" si="29"/>
        <v>0</v>
      </c>
      <c r="N154" s="335"/>
      <c r="O154" s="169">
        <f t="shared" si="30"/>
        <v>0</v>
      </c>
      <c r="P154" s="169">
        <f t="shared" si="31"/>
        <v>0</v>
      </c>
      <c r="Q154" s="1"/>
    </row>
    <row r="155" spans="2:17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8" priority="1" stopIfTrue="1" operator="equal">
      <formula>$I$10</formula>
    </cfRule>
  </conditionalFormatting>
  <conditionalFormatting sqref="C99:C154">
    <cfRule type="cellIs" dxfId="14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tabColor indexed="8"/>
  </sheetPr>
  <dimension ref="A1:Q162"/>
  <sheetViews>
    <sheetView view="pageBreakPreview" zoomScale="84" zoomScaleNormal="100" zoomScaleSheetLayoutView="84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11 of 74</v>
      </c>
      <c r="Q1" s="108" t="s">
        <v>160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3" t="s">
        <v>227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/>
      <c r="E9" s="401" t="s">
        <v>403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154">
        <f>D10</f>
        <v>0</v>
      </c>
      <c r="E17" s="155">
        <f>I14/12*(12-D12)</f>
        <v>0</v>
      </c>
      <c r="F17" s="154">
        <f t="shared" ref="F17:F48" si="0">+D17-E17</f>
        <v>0</v>
      </c>
      <c r="G17" s="155">
        <f t="shared" ref="G17:G48" si="1">+I$12*((D17+F17)/2)+E17</f>
        <v>0</v>
      </c>
      <c r="H17" s="142">
        <f t="shared" ref="H17:H48" si="2">+I$13*((D17+F17)/2)+E17</f>
        <v>0</v>
      </c>
      <c r="I17" s="156">
        <f t="shared" ref="I17:I48" si="3">H17-G17</f>
        <v>0</v>
      </c>
      <c r="J17" s="156"/>
      <c r="K17" s="256">
        <v>741629</v>
      </c>
      <c r="L17" s="157">
        <f t="shared" ref="L17:L48" si="4">IF(K17&lt;&gt;0,+G17-K17,0)</f>
        <v>-741629</v>
      </c>
      <c r="M17" s="256">
        <f>K17</f>
        <v>741629</v>
      </c>
      <c r="N17" s="157">
        <f t="shared" ref="N17:N48" si="5">IF(M17&lt;&gt;0,+H17-M17,0)</f>
        <v>-741629</v>
      </c>
      <c r="O17" s="158">
        <f t="shared" ref="O17:O48" si="6"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159">
        <f t="shared" ref="D18:D24" si="7">F17</f>
        <v>0</v>
      </c>
      <c r="E18" s="160">
        <f>IF(+I14&lt;F17,I14,D18)</f>
        <v>0</v>
      </c>
      <c r="F18" s="159">
        <f t="shared" si="0"/>
        <v>0</v>
      </c>
      <c r="G18" s="161">
        <f t="shared" si="1"/>
        <v>0</v>
      </c>
      <c r="H18" s="142">
        <f t="shared" si="2"/>
        <v>0</v>
      </c>
      <c r="I18" s="156">
        <f t="shared" si="3"/>
        <v>0</v>
      </c>
      <c r="J18" s="156"/>
      <c r="K18" s="258">
        <v>0</v>
      </c>
      <c r="L18" s="158">
        <f t="shared" si="4"/>
        <v>0</v>
      </c>
      <c r="M18" s="258">
        <v>0</v>
      </c>
      <c r="N18" s="158">
        <f t="shared" si="5"/>
        <v>0</v>
      </c>
      <c r="O18" s="158">
        <f t="shared" si="6"/>
        <v>0</v>
      </c>
      <c r="P18" s="4"/>
    </row>
    <row r="19" spans="2:16">
      <c r="B19" s="9" t="str">
        <f>IF(D19=F18,"","IU")</f>
        <v/>
      </c>
      <c r="C19" s="153">
        <f>IF(D11="","-",+C18+1)</f>
        <v>2009</v>
      </c>
      <c r="D19" s="159">
        <f t="shared" si="7"/>
        <v>0</v>
      </c>
      <c r="E19" s="160">
        <f>IF(+I14&lt;F18,I14,D19)</f>
        <v>0</v>
      </c>
      <c r="F19" s="159">
        <f t="shared" si="0"/>
        <v>0</v>
      </c>
      <c r="G19" s="161">
        <f t="shared" si="1"/>
        <v>0</v>
      </c>
      <c r="H19" s="142">
        <f t="shared" si="2"/>
        <v>0</v>
      </c>
      <c r="I19" s="156">
        <f t="shared" si="3"/>
        <v>0</v>
      </c>
      <c r="J19" s="156"/>
      <c r="K19" s="258">
        <v>0</v>
      </c>
      <c r="L19" s="158">
        <f t="shared" si="4"/>
        <v>0</v>
      </c>
      <c r="M19" s="258">
        <v>0</v>
      </c>
      <c r="N19" s="158">
        <f t="shared" si="5"/>
        <v>0</v>
      </c>
      <c r="O19" s="158">
        <f t="shared" si="6"/>
        <v>0</v>
      </c>
      <c r="P19" s="4"/>
    </row>
    <row r="20" spans="2:16">
      <c r="B20" s="9" t="str">
        <f t="shared" ref="B20:B72" si="8">IF(D20=F19,"","IU")</f>
        <v/>
      </c>
      <c r="C20" s="153">
        <f>IF(D11="","-",+C19+1)</f>
        <v>2010</v>
      </c>
      <c r="D20" s="159">
        <f t="shared" si="7"/>
        <v>0</v>
      </c>
      <c r="E20" s="160">
        <f>IF(+I14&lt;F19,I14,D20)</f>
        <v>0</v>
      </c>
      <c r="F20" s="159">
        <f t="shared" si="0"/>
        <v>0</v>
      </c>
      <c r="G20" s="161">
        <f t="shared" si="1"/>
        <v>0</v>
      </c>
      <c r="H20" s="142">
        <f t="shared" si="2"/>
        <v>0</v>
      </c>
      <c r="I20" s="156">
        <f t="shared" si="3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8"/>
        <v/>
      </c>
      <c r="C21" s="153">
        <f>IF(D12="","-",+C20+1)</f>
        <v>2011</v>
      </c>
      <c r="D21" s="159">
        <f t="shared" si="7"/>
        <v>0</v>
      </c>
      <c r="E21" s="160">
        <f>IF(+I14&lt;F20,I14,D21)</f>
        <v>0</v>
      </c>
      <c r="F21" s="159">
        <f t="shared" si="0"/>
        <v>0</v>
      </c>
      <c r="G21" s="161">
        <f t="shared" si="1"/>
        <v>0</v>
      </c>
      <c r="H21" s="142">
        <f t="shared" si="2"/>
        <v>0</v>
      </c>
      <c r="I21" s="156">
        <f t="shared" si="3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8"/>
        <v/>
      </c>
      <c r="C22" s="153">
        <f>IF(D11="","-",+C21+1)</f>
        <v>2012</v>
      </c>
      <c r="D22" s="159">
        <f t="shared" si="7"/>
        <v>0</v>
      </c>
      <c r="E22" s="160">
        <f>IF(+I14&lt;F21,I14,D22)</f>
        <v>0</v>
      </c>
      <c r="F22" s="159">
        <f t="shared" si="0"/>
        <v>0</v>
      </c>
      <c r="G22" s="161">
        <f t="shared" si="1"/>
        <v>0</v>
      </c>
      <c r="H22" s="142">
        <f t="shared" si="2"/>
        <v>0</v>
      </c>
      <c r="I22" s="156">
        <f t="shared" si="3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8"/>
        <v/>
      </c>
      <c r="C23" s="153">
        <f>IF(D11="","-",+C22+1)</f>
        <v>2013</v>
      </c>
      <c r="D23" s="159">
        <f t="shared" si="7"/>
        <v>0</v>
      </c>
      <c r="E23" s="160">
        <f>IF(+I14&lt;F22,I14,D23)</f>
        <v>0</v>
      </c>
      <c r="F23" s="159">
        <f t="shared" si="0"/>
        <v>0</v>
      </c>
      <c r="G23" s="161">
        <f t="shared" si="1"/>
        <v>0</v>
      </c>
      <c r="H23" s="142">
        <f t="shared" si="2"/>
        <v>0</v>
      </c>
      <c r="I23" s="156">
        <f t="shared" si="3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8"/>
        <v/>
      </c>
      <c r="C24" s="153">
        <f>IF(D11="","-",+C23+1)</f>
        <v>2014</v>
      </c>
      <c r="D24" s="159">
        <f t="shared" si="7"/>
        <v>0</v>
      </c>
      <c r="E24" s="160">
        <f>IF(+I14&lt;F23,I14,D24)</f>
        <v>0</v>
      </c>
      <c r="F24" s="159">
        <f t="shared" si="0"/>
        <v>0</v>
      </c>
      <c r="G24" s="161">
        <f t="shared" si="1"/>
        <v>0</v>
      </c>
      <c r="H24" s="142">
        <f t="shared" si="2"/>
        <v>0</v>
      </c>
      <c r="I24" s="156">
        <f t="shared" si="3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8"/>
        <v/>
      </c>
      <c r="C25" s="153">
        <f>IF(D11="","-",+C24+1)</f>
        <v>2015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0"/>
        <v>0</v>
      </c>
      <c r="G25" s="161">
        <f t="shared" si="1"/>
        <v>0</v>
      </c>
      <c r="H25" s="142">
        <f t="shared" si="2"/>
        <v>0</v>
      </c>
      <c r="I25" s="156">
        <f t="shared" si="3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8"/>
        <v/>
      </c>
      <c r="C26" s="153">
        <f>IF(D11="","-",+C25+1)</f>
        <v>2016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0"/>
        <v>0</v>
      </c>
      <c r="G26" s="161">
        <f t="shared" si="1"/>
        <v>0</v>
      </c>
      <c r="H26" s="142">
        <f t="shared" si="2"/>
        <v>0</v>
      </c>
      <c r="I26" s="156">
        <f t="shared" si="3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8"/>
        <v/>
      </c>
      <c r="C27" s="153">
        <f>IF(D11="","-",+C26+1)</f>
        <v>2017</v>
      </c>
      <c r="D27" s="162">
        <f>IF(F26+SUM(E$17:E26)=D$10,F26,D$10-SUM(E$17:E26))</f>
        <v>0</v>
      </c>
      <c r="E27" s="160">
        <f>IF(+I14&lt;F26,I14,D27)</f>
        <v>0</v>
      </c>
      <c r="F27" s="159">
        <f t="shared" si="0"/>
        <v>0</v>
      </c>
      <c r="G27" s="161">
        <f t="shared" si="1"/>
        <v>0</v>
      </c>
      <c r="H27" s="142">
        <f t="shared" si="2"/>
        <v>0</v>
      </c>
      <c r="I27" s="156">
        <f t="shared" si="3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8"/>
        <v/>
      </c>
      <c r="C28" s="153">
        <f>IF(D11="","-",+C27+1)</f>
        <v>2018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0"/>
        <v>0</v>
      </c>
      <c r="G28" s="161">
        <f t="shared" si="1"/>
        <v>0</v>
      </c>
      <c r="H28" s="142">
        <f t="shared" si="2"/>
        <v>0</v>
      </c>
      <c r="I28" s="156">
        <f t="shared" si="3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8"/>
        <v/>
      </c>
      <c r="C29" s="153">
        <f>IF(D11="","-",+C28+1)</f>
        <v>2019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0"/>
        <v>0</v>
      </c>
      <c r="G29" s="161">
        <f t="shared" si="1"/>
        <v>0</v>
      </c>
      <c r="H29" s="142">
        <f t="shared" si="2"/>
        <v>0</v>
      </c>
      <c r="I29" s="156">
        <f t="shared" si="3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8"/>
        <v/>
      </c>
      <c r="C30" s="153">
        <f>IF(D11="","-",+C29+1)</f>
        <v>2020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0"/>
        <v>0</v>
      </c>
      <c r="G30" s="161">
        <f t="shared" si="1"/>
        <v>0</v>
      </c>
      <c r="H30" s="142">
        <f t="shared" si="2"/>
        <v>0</v>
      </c>
      <c r="I30" s="156">
        <f t="shared" si="3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8"/>
        <v/>
      </c>
      <c r="C31" s="153">
        <f>IF(D11="","-",+C30+1)</f>
        <v>2021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0"/>
        <v>0</v>
      </c>
      <c r="G31" s="161">
        <f t="shared" si="1"/>
        <v>0</v>
      </c>
      <c r="H31" s="142">
        <f t="shared" si="2"/>
        <v>0</v>
      </c>
      <c r="I31" s="156">
        <f t="shared" si="3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8"/>
        <v/>
      </c>
      <c r="C32" s="153">
        <f>IF(D11="","-",+C31+1)</f>
        <v>2022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0"/>
        <v>0</v>
      </c>
      <c r="G32" s="161">
        <f t="shared" si="1"/>
        <v>0</v>
      </c>
      <c r="H32" s="142">
        <f t="shared" si="2"/>
        <v>0</v>
      </c>
      <c r="I32" s="156">
        <f t="shared" si="3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8"/>
        <v/>
      </c>
      <c r="C33" s="153">
        <f>IF(D11="","-",+C32+1)</f>
        <v>2023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0"/>
        <v>0</v>
      </c>
      <c r="G33" s="161">
        <f t="shared" si="1"/>
        <v>0</v>
      </c>
      <c r="H33" s="142">
        <f t="shared" si="2"/>
        <v>0</v>
      </c>
      <c r="I33" s="156">
        <f t="shared" si="3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8"/>
        <v/>
      </c>
      <c r="C34" s="153">
        <f>IF(D11="","-",+C33+1)</f>
        <v>2024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0"/>
        <v>0</v>
      </c>
      <c r="G34" s="161">
        <f t="shared" si="1"/>
        <v>0</v>
      </c>
      <c r="H34" s="142">
        <f t="shared" si="2"/>
        <v>0</v>
      </c>
      <c r="I34" s="156">
        <f t="shared" si="3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8"/>
        <v/>
      </c>
      <c r="C35" s="153">
        <f>IF(D11="","-",+C34+1)</f>
        <v>2025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0"/>
        <v>0</v>
      </c>
      <c r="G35" s="161">
        <f t="shared" si="1"/>
        <v>0</v>
      </c>
      <c r="H35" s="142">
        <f t="shared" si="2"/>
        <v>0</v>
      </c>
      <c r="I35" s="156">
        <f t="shared" si="3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8"/>
        <v/>
      </c>
      <c r="C36" s="153">
        <f>IF(D11="","-",+C35+1)</f>
        <v>2026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0"/>
        <v>0</v>
      </c>
      <c r="G36" s="161">
        <f t="shared" si="1"/>
        <v>0</v>
      </c>
      <c r="H36" s="142">
        <f t="shared" si="2"/>
        <v>0</v>
      </c>
      <c r="I36" s="156">
        <f t="shared" si="3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8"/>
        <v/>
      </c>
      <c r="C37" s="153">
        <f>IF(D11="","-",+C36+1)</f>
        <v>2027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0"/>
        <v>0</v>
      </c>
      <c r="G37" s="161">
        <f t="shared" si="1"/>
        <v>0</v>
      </c>
      <c r="H37" s="142">
        <f t="shared" si="2"/>
        <v>0</v>
      </c>
      <c r="I37" s="156">
        <f t="shared" si="3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8"/>
        <v/>
      </c>
      <c r="C38" s="153">
        <f>IF(D11="","-",+C37+1)</f>
        <v>2028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0"/>
        <v>0</v>
      </c>
      <c r="G38" s="161">
        <f t="shared" si="1"/>
        <v>0</v>
      </c>
      <c r="H38" s="142">
        <f t="shared" si="2"/>
        <v>0</v>
      </c>
      <c r="I38" s="156">
        <f t="shared" si="3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8"/>
        <v/>
      </c>
      <c r="C39" s="153">
        <f>IF(D11="","-",+C38+1)</f>
        <v>2029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0"/>
        <v>0</v>
      </c>
      <c r="G39" s="161">
        <f t="shared" si="1"/>
        <v>0</v>
      </c>
      <c r="H39" s="142">
        <f t="shared" si="2"/>
        <v>0</v>
      </c>
      <c r="I39" s="156">
        <f t="shared" si="3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8"/>
        <v/>
      </c>
      <c r="C40" s="153">
        <f>IF(D11="","-",+C39+1)</f>
        <v>2030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0"/>
        <v>0</v>
      </c>
      <c r="G40" s="161">
        <f t="shared" si="1"/>
        <v>0</v>
      </c>
      <c r="H40" s="142">
        <f t="shared" si="2"/>
        <v>0</v>
      </c>
      <c r="I40" s="156">
        <f t="shared" si="3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8"/>
        <v/>
      </c>
      <c r="C41" s="153">
        <f>IF(D11="","-",+C40+1)</f>
        <v>2031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0"/>
        <v>0</v>
      </c>
      <c r="G41" s="161">
        <f t="shared" si="1"/>
        <v>0</v>
      </c>
      <c r="H41" s="142">
        <f t="shared" si="2"/>
        <v>0</v>
      </c>
      <c r="I41" s="156">
        <f t="shared" si="3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8"/>
        <v/>
      </c>
      <c r="C42" s="153">
        <f>IF(D11="","-",+C41+1)</f>
        <v>2032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0"/>
        <v>0</v>
      </c>
      <c r="G42" s="161">
        <f t="shared" si="1"/>
        <v>0</v>
      </c>
      <c r="H42" s="142">
        <f t="shared" si="2"/>
        <v>0</v>
      </c>
      <c r="I42" s="156">
        <f t="shared" si="3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8"/>
        <v/>
      </c>
      <c r="C43" s="153">
        <f>IF(D11="","-",+C42+1)</f>
        <v>2033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0"/>
        <v>0</v>
      </c>
      <c r="G43" s="161">
        <f t="shared" si="1"/>
        <v>0</v>
      </c>
      <c r="H43" s="142">
        <f t="shared" si="2"/>
        <v>0</v>
      </c>
      <c r="I43" s="156">
        <f t="shared" si="3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8"/>
        <v/>
      </c>
      <c r="C44" s="153">
        <f>IF(D11="","-",+C43+1)</f>
        <v>2034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0"/>
        <v>0</v>
      </c>
      <c r="G44" s="161">
        <f t="shared" si="1"/>
        <v>0</v>
      </c>
      <c r="H44" s="142">
        <f t="shared" si="2"/>
        <v>0</v>
      </c>
      <c r="I44" s="156">
        <f t="shared" si="3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8"/>
        <v/>
      </c>
      <c r="C45" s="153">
        <f>IF(D11="","-",+C44+1)</f>
        <v>2035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0"/>
        <v>0</v>
      </c>
      <c r="G45" s="161">
        <f t="shared" si="1"/>
        <v>0</v>
      </c>
      <c r="H45" s="142">
        <f t="shared" si="2"/>
        <v>0</v>
      </c>
      <c r="I45" s="156">
        <f t="shared" si="3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8"/>
        <v/>
      </c>
      <c r="C46" s="153">
        <f>IF(D11="","-",+C45+1)</f>
        <v>2036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0"/>
        <v>0</v>
      </c>
      <c r="G46" s="161">
        <f t="shared" si="1"/>
        <v>0</v>
      </c>
      <c r="H46" s="142">
        <f t="shared" si="2"/>
        <v>0</v>
      </c>
      <c r="I46" s="156">
        <f t="shared" si="3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8"/>
        <v/>
      </c>
      <c r="C47" s="153">
        <f>IF(D11="","-",+C46+1)</f>
        <v>2037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0"/>
        <v>0</v>
      </c>
      <c r="G47" s="161">
        <f t="shared" si="1"/>
        <v>0</v>
      </c>
      <c r="H47" s="142">
        <f t="shared" si="2"/>
        <v>0</v>
      </c>
      <c r="I47" s="156">
        <f t="shared" si="3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8"/>
        <v/>
      </c>
      <c r="C48" s="153">
        <f>IF(D11="","-",+C47+1)</f>
        <v>2038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0"/>
        <v>0</v>
      </c>
      <c r="G48" s="161">
        <f t="shared" si="1"/>
        <v>0</v>
      </c>
      <c r="H48" s="142">
        <f t="shared" si="2"/>
        <v>0</v>
      </c>
      <c r="I48" s="156">
        <f t="shared" si="3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7">
      <c r="B49" s="9" t="str">
        <f t="shared" si="8"/>
        <v/>
      </c>
      <c r="C49" s="153">
        <f>IF(D11="","-",+C48+1)</f>
        <v>2039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9">+D49-E49</f>
        <v>0</v>
      </c>
      <c r="G49" s="161">
        <f t="shared" ref="G49:G72" si="10">+I$12*((D49+F49)/2)+E49</f>
        <v>0</v>
      </c>
      <c r="H49" s="142">
        <f t="shared" ref="H49:H72" si="11">+I$13*((D49+F49)/2)+E49</f>
        <v>0</v>
      </c>
      <c r="I49" s="156">
        <f t="shared" ref="I49:I72" si="12">H49-G49</f>
        <v>0</v>
      </c>
      <c r="J49" s="156"/>
      <c r="K49" s="334"/>
      <c r="L49" s="158">
        <f t="shared" ref="L49:L72" si="13">IF(K49&lt;&gt;0,+G49-K49,0)</f>
        <v>0</v>
      </c>
      <c r="M49" s="334"/>
      <c r="N49" s="158">
        <f t="shared" ref="N49:N72" si="14">IF(M49&lt;&gt;0,+H49-M49,0)</f>
        <v>0</v>
      </c>
      <c r="O49" s="158">
        <f t="shared" ref="O49:O72" si="15">+N49-L49</f>
        <v>0</v>
      </c>
      <c r="P49" s="4"/>
    </row>
    <row r="50" spans="2:17">
      <c r="B50" s="9" t="str">
        <f t="shared" si="8"/>
        <v/>
      </c>
      <c r="C50" s="153">
        <f>IF(D11="","-",+C49+1)</f>
        <v>2040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9"/>
        <v>0</v>
      </c>
      <c r="G50" s="161">
        <f t="shared" si="10"/>
        <v>0</v>
      </c>
      <c r="H50" s="142">
        <f t="shared" si="11"/>
        <v>0</v>
      </c>
      <c r="I50" s="156">
        <f t="shared" si="12"/>
        <v>0</v>
      </c>
      <c r="J50" s="156"/>
      <c r="K50" s="334"/>
      <c r="L50" s="158">
        <f t="shared" si="13"/>
        <v>0</v>
      </c>
      <c r="M50" s="334"/>
      <c r="N50" s="158">
        <f t="shared" si="14"/>
        <v>0</v>
      </c>
      <c r="O50" s="158">
        <f t="shared" si="15"/>
        <v>0</v>
      </c>
      <c r="P50" s="4"/>
    </row>
    <row r="51" spans="2:17">
      <c r="B51" s="9" t="str">
        <f t="shared" si="8"/>
        <v/>
      </c>
      <c r="C51" s="153">
        <f>IF(D11="","-",+C50+1)</f>
        <v>2041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9"/>
        <v>0</v>
      </c>
      <c r="G51" s="161">
        <f t="shared" si="10"/>
        <v>0</v>
      </c>
      <c r="H51" s="142">
        <f t="shared" si="11"/>
        <v>0</v>
      </c>
      <c r="I51" s="156">
        <f t="shared" si="12"/>
        <v>0</v>
      </c>
      <c r="J51" s="156"/>
      <c r="K51" s="334"/>
      <c r="L51" s="158">
        <f t="shared" si="13"/>
        <v>0</v>
      </c>
      <c r="M51" s="334"/>
      <c r="N51" s="158">
        <f t="shared" si="14"/>
        <v>0</v>
      </c>
      <c r="O51" s="158">
        <f t="shared" si="15"/>
        <v>0</v>
      </c>
      <c r="P51" s="4"/>
    </row>
    <row r="52" spans="2:17">
      <c r="B52" s="9" t="str">
        <f t="shared" si="8"/>
        <v/>
      </c>
      <c r="C52" s="153">
        <f>IF(D11="","-",+C51+1)</f>
        <v>2042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9"/>
        <v>0</v>
      </c>
      <c r="G52" s="161">
        <f t="shared" si="10"/>
        <v>0</v>
      </c>
      <c r="H52" s="142">
        <f t="shared" si="11"/>
        <v>0</v>
      </c>
      <c r="I52" s="156">
        <f t="shared" si="12"/>
        <v>0</v>
      </c>
      <c r="J52" s="156"/>
      <c r="K52" s="334"/>
      <c r="L52" s="158">
        <f t="shared" si="13"/>
        <v>0</v>
      </c>
      <c r="M52" s="334"/>
      <c r="N52" s="158">
        <f t="shared" si="14"/>
        <v>0</v>
      </c>
      <c r="O52" s="158">
        <f t="shared" si="15"/>
        <v>0</v>
      </c>
      <c r="P52" s="4"/>
    </row>
    <row r="53" spans="2:17">
      <c r="B53" s="9" t="str">
        <f t="shared" si="8"/>
        <v/>
      </c>
      <c r="C53" s="153">
        <f>IF(D11="","-",+C52+1)</f>
        <v>2043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9"/>
        <v>0</v>
      </c>
      <c r="G53" s="161">
        <f t="shared" si="10"/>
        <v>0</v>
      </c>
      <c r="H53" s="142">
        <f t="shared" si="11"/>
        <v>0</v>
      </c>
      <c r="I53" s="156">
        <f t="shared" si="12"/>
        <v>0</v>
      </c>
      <c r="J53" s="156"/>
      <c r="K53" s="334"/>
      <c r="L53" s="158">
        <f t="shared" si="13"/>
        <v>0</v>
      </c>
      <c r="M53" s="334"/>
      <c r="N53" s="158">
        <f t="shared" si="14"/>
        <v>0</v>
      </c>
      <c r="O53" s="158">
        <f t="shared" si="15"/>
        <v>0</v>
      </c>
      <c r="P53" s="4"/>
    </row>
    <row r="54" spans="2:17">
      <c r="B54" s="9" t="str">
        <f t="shared" si="8"/>
        <v/>
      </c>
      <c r="C54" s="153">
        <f>IF(D11="","-",+C53+1)</f>
        <v>2044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9"/>
        <v>0</v>
      </c>
      <c r="G54" s="161">
        <f t="shared" si="10"/>
        <v>0</v>
      </c>
      <c r="H54" s="142">
        <f t="shared" si="11"/>
        <v>0</v>
      </c>
      <c r="I54" s="156">
        <f t="shared" si="12"/>
        <v>0</v>
      </c>
      <c r="J54" s="156"/>
      <c r="K54" s="334"/>
      <c r="L54" s="158">
        <f t="shared" si="13"/>
        <v>0</v>
      </c>
      <c r="M54" s="334"/>
      <c r="N54" s="158">
        <f t="shared" si="14"/>
        <v>0</v>
      </c>
      <c r="O54" s="158">
        <f t="shared" si="15"/>
        <v>0</v>
      </c>
      <c r="P54" s="4"/>
    </row>
    <row r="55" spans="2:17">
      <c r="B55" s="9" t="str">
        <f t="shared" si="8"/>
        <v/>
      </c>
      <c r="C55" s="153">
        <f>IF(D11="","-",+C54+1)</f>
        <v>2045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9"/>
        <v>0</v>
      </c>
      <c r="G55" s="161">
        <f t="shared" si="10"/>
        <v>0</v>
      </c>
      <c r="H55" s="142">
        <f t="shared" si="11"/>
        <v>0</v>
      </c>
      <c r="I55" s="156">
        <f t="shared" si="12"/>
        <v>0</v>
      </c>
      <c r="J55" s="156"/>
      <c r="K55" s="334"/>
      <c r="L55" s="158">
        <f t="shared" si="13"/>
        <v>0</v>
      </c>
      <c r="M55" s="334"/>
      <c r="N55" s="158">
        <f t="shared" si="14"/>
        <v>0</v>
      </c>
      <c r="O55" s="158">
        <f t="shared" si="15"/>
        <v>0</v>
      </c>
      <c r="P55" s="4"/>
    </row>
    <row r="56" spans="2:17">
      <c r="B56" s="9" t="str">
        <f t="shared" si="8"/>
        <v/>
      </c>
      <c r="C56" s="153">
        <f>IF(D11="","-",+C55+1)</f>
        <v>2046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9"/>
        <v>0</v>
      </c>
      <c r="G56" s="161">
        <f t="shared" si="10"/>
        <v>0</v>
      </c>
      <c r="H56" s="142">
        <f t="shared" si="11"/>
        <v>0</v>
      </c>
      <c r="I56" s="156">
        <f t="shared" si="12"/>
        <v>0</v>
      </c>
      <c r="J56" s="156"/>
      <c r="K56" s="334"/>
      <c r="L56" s="158">
        <f t="shared" si="13"/>
        <v>0</v>
      </c>
      <c r="M56" s="334"/>
      <c r="N56" s="158">
        <f t="shared" si="14"/>
        <v>0</v>
      </c>
      <c r="O56" s="158">
        <f t="shared" si="15"/>
        <v>0</v>
      </c>
      <c r="P56" s="4"/>
    </row>
    <row r="57" spans="2:17">
      <c r="B57" s="9" t="str">
        <f t="shared" si="8"/>
        <v/>
      </c>
      <c r="C57" s="153">
        <f>IF(D11="","-",+C56+1)</f>
        <v>2047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9"/>
        <v>0</v>
      </c>
      <c r="G57" s="161">
        <f t="shared" si="10"/>
        <v>0</v>
      </c>
      <c r="H57" s="142">
        <f t="shared" si="11"/>
        <v>0</v>
      </c>
      <c r="I57" s="156">
        <f t="shared" si="12"/>
        <v>0</v>
      </c>
      <c r="J57" s="156"/>
      <c r="K57" s="334"/>
      <c r="L57" s="158">
        <f t="shared" si="13"/>
        <v>0</v>
      </c>
      <c r="M57" s="334"/>
      <c r="N57" s="158">
        <f t="shared" si="14"/>
        <v>0</v>
      </c>
      <c r="O57" s="158">
        <f t="shared" si="15"/>
        <v>0</v>
      </c>
      <c r="P57" s="4"/>
    </row>
    <row r="58" spans="2:17">
      <c r="B58" s="9" t="str">
        <f t="shared" si="8"/>
        <v/>
      </c>
      <c r="C58" s="153">
        <f>IF(D11="","-",+C57+1)</f>
        <v>2048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9"/>
        <v>0</v>
      </c>
      <c r="G58" s="161">
        <f t="shared" si="10"/>
        <v>0</v>
      </c>
      <c r="H58" s="142">
        <f t="shared" si="11"/>
        <v>0</v>
      </c>
      <c r="I58" s="156">
        <f t="shared" si="12"/>
        <v>0</v>
      </c>
      <c r="J58" s="156"/>
      <c r="K58" s="334"/>
      <c r="L58" s="158">
        <f t="shared" si="13"/>
        <v>0</v>
      </c>
      <c r="M58" s="334"/>
      <c r="N58" s="158">
        <f t="shared" si="14"/>
        <v>0</v>
      </c>
      <c r="O58" s="158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3">
        <f>IF(D11="","-",+C58+1)</f>
        <v>2049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9"/>
        <v>0</v>
      </c>
      <c r="G59" s="161">
        <f t="shared" si="10"/>
        <v>0</v>
      </c>
      <c r="H59" s="142">
        <f t="shared" si="11"/>
        <v>0</v>
      </c>
      <c r="I59" s="156">
        <f t="shared" si="12"/>
        <v>0</v>
      </c>
      <c r="J59" s="156"/>
      <c r="K59" s="334"/>
      <c r="L59" s="158">
        <f t="shared" si="13"/>
        <v>0</v>
      </c>
      <c r="M59" s="334"/>
      <c r="N59" s="158">
        <f t="shared" si="14"/>
        <v>0</v>
      </c>
      <c r="O59" s="158">
        <f t="shared" si="15"/>
        <v>0</v>
      </c>
      <c r="P59" s="4"/>
    </row>
    <row r="60" spans="2:17">
      <c r="B60" s="9" t="str">
        <f t="shared" si="8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9"/>
        <v>0</v>
      </c>
      <c r="G60" s="161">
        <f t="shared" si="10"/>
        <v>0</v>
      </c>
      <c r="H60" s="142">
        <f t="shared" si="11"/>
        <v>0</v>
      </c>
      <c r="I60" s="156">
        <f t="shared" si="12"/>
        <v>0</v>
      </c>
      <c r="J60" s="156"/>
      <c r="K60" s="334"/>
      <c r="L60" s="158">
        <f t="shared" si="13"/>
        <v>0</v>
      </c>
      <c r="M60" s="334"/>
      <c r="N60" s="158">
        <f t="shared" si="14"/>
        <v>0</v>
      </c>
      <c r="O60" s="158">
        <f t="shared" si="15"/>
        <v>0</v>
      </c>
      <c r="P60" s="4"/>
    </row>
    <row r="61" spans="2:17">
      <c r="B61" s="9" t="str">
        <f t="shared" si="8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9"/>
        <v>0</v>
      </c>
      <c r="G61" s="163">
        <f t="shared" si="10"/>
        <v>0</v>
      </c>
      <c r="H61" s="142">
        <f t="shared" si="11"/>
        <v>0</v>
      </c>
      <c r="I61" s="156">
        <f t="shared" si="12"/>
        <v>0</v>
      </c>
      <c r="J61" s="156"/>
      <c r="K61" s="334"/>
      <c r="L61" s="158">
        <f t="shared" si="13"/>
        <v>0</v>
      </c>
      <c r="M61" s="334"/>
      <c r="N61" s="158">
        <f t="shared" si="14"/>
        <v>0</v>
      </c>
      <c r="O61" s="158">
        <f t="shared" si="15"/>
        <v>0</v>
      </c>
      <c r="P61" s="4"/>
    </row>
    <row r="62" spans="2:17">
      <c r="B62" s="9" t="str">
        <f t="shared" si="8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9"/>
        <v>0</v>
      </c>
      <c r="G62" s="163">
        <f t="shared" si="10"/>
        <v>0</v>
      </c>
      <c r="H62" s="142">
        <f t="shared" si="11"/>
        <v>0</v>
      </c>
      <c r="I62" s="156">
        <f t="shared" si="12"/>
        <v>0</v>
      </c>
      <c r="J62" s="156"/>
      <c r="K62" s="334"/>
      <c r="L62" s="158">
        <f t="shared" si="13"/>
        <v>0</v>
      </c>
      <c r="M62" s="334"/>
      <c r="N62" s="158">
        <f t="shared" si="14"/>
        <v>0</v>
      </c>
      <c r="O62" s="158">
        <f t="shared" si="15"/>
        <v>0</v>
      </c>
      <c r="P62" s="4"/>
    </row>
    <row r="63" spans="2:17">
      <c r="B63" s="9" t="str">
        <f t="shared" si="8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9"/>
        <v>0</v>
      </c>
      <c r="G63" s="163">
        <f t="shared" si="10"/>
        <v>0</v>
      </c>
      <c r="H63" s="142">
        <f t="shared" si="11"/>
        <v>0</v>
      </c>
      <c r="I63" s="156">
        <f t="shared" si="12"/>
        <v>0</v>
      </c>
      <c r="J63" s="156"/>
      <c r="K63" s="334"/>
      <c r="L63" s="158">
        <f t="shared" si="13"/>
        <v>0</v>
      </c>
      <c r="M63" s="334"/>
      <c r="N63" s="158">
        <f t="shared" si="14"/>
        <v>0</v>
      </c>
      <c r="O63" s="158">
        <f t="shared" si="15"/>
        <v>0</v>
      </c>
      <c r="P63" s="4"/>
    </row>
    <row r="64" spans="2:17">
      <c r="B64" s="9" t="str">
        <f t="shared" si="8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9"/>
        <v>0</v>
      </c>
      <c r="G64" s="163">
        <f t="shared" si="10"/>
        <v>0</v>
      </c>
      <c r="H64" s="142">
        <f t="shared" si="11"/>
        <v>0</v>
      </c>
      <c r="I64" s="156">
        <f t="shared" si="12"/>
        <v>0</v>
      </c>
      <c r="J64" s="156"/>
      <c r="K64" s="334"/>
      <c r="L64" s="158">
        <f t="shared" si="13"/>
        <v>0</v>
      </c>
      <c r="M64" s="334"/>
      <c r="N64" s="158">
        <f t="shared" si="14"/>
        <v>0</v>
      </c>
      <c r="O64" s="158">
        <f t="shared" si="15"/>
        <v>0</v>
      </c>
      <c r="P64" s="4"/>
    </row>
    <row r="65" spans="1:16">
      <c r="B65" s="9" t="str">
        <f t="shared" si="8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9"/>
        <v>0</v>
      </c>
      <c r="G65" s="163">
        <f t="shared" si="10"/>
        <v>0</v>
      </c>
      <c r="H65" s="142">
        <f t="shared" si="11"/>
        <v>0</v>
      </c>
      <c r="I65" s="156">
        <f t="shared" si="12"/>
        <v>0</v>
      </c>
      <c r="J65" s="156"/>
      <c r="K65" s="334"/>
      <c r="L65" s="158">
        <f t="shared" si="13"/>
        <v>0</v>
      </c>
      <c r="M65" s="334"/>
      <c r="N65" s="158">
        <f t="shared" si="14"/>
        <v>0</v>
      </c>
      <c r="O65" s="158">
        <f t="shared" si="15"/>
        <v>0</v>
      </c>
      <c r="P65" s="4"/>
    </row>
    <row r="66" spans="1:16">
      <c r="B66" s="9" t="str">
        <f t="shared" si="8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9"/>
        <v>0</v>
      </c>
      <c r="G66" s="163">
        <f t="shared" si="10"/>
        <v>0</v>
      </c>
      <c r="H66" s="142">
        <f t="shared" si="11"/>
        <v>0</v>
      </c>
      <c r="I66" s="156">
        <f t="shared" si="12"/>
        <v>0</v>
      </c>
      <c r="J66" s="156"/>
      <c r="K66" s="334"/>
      <c r="L66" s="158">
        <f t="shared" si="13"/>
        <v>0</v>
      </c>
      <c r="M66" s="334"/>
      <c r="N66" s="158">
        <f t="shared" si="14"/>
        <v>0</v>
      </c>
      <c r="O66" s="158">
        <f t="shared" si="15"/>
        <v>0</v>
      </c>
      <c r="P66" s="4"/>
    </row>
    <row r="67" spans="1:16">
      <c r="B67" s="9" t="str">
        <f t="shared" si="8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9"/>
        <v>0</v>
      </c>
      <c r="G67" s="163">
        <f t="shared" si="10"/>
        <v>0</v>
      </c>
      <c r="H67" s="142">
        <f t="shared" si="11"/>
        <v>0</v>
      </c>
      <c r="I67" s="156">
        <f t="shared" si="12"/>
        <v>0</v>
      </c>
      <c r="J67" s="156"/>
      <c r="K67" s="334"/>
      <c r="L67" s="158">
        <f t="shared" si="13"/>
        <v>0</v>
      </c>
      <c r="M67" s="334"/>
      <c r="N67" s="158">
        <f t="shared" si="14"/>
        <v>0</v>
      </c>
      <c r="O67" s="158">
        <f t="shared" si="15"/>
        <v>0</v>
      </c>
      <c r="P67" s="4"/>
    </row>
    <row r="68" spans="1:16">
      <c r="B68" s="9" t="str">
        <f t="shared" si="8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9"/>
        <v>0</v>
      </c>
      <c r="G68" s="163">
        <f t="shared" si="10"/>
        <v>0</v>
      </c>
      <c r="H68" s="142">
        <f t="shared" si="11"/>
        <v>0</v>
      </c>
      <c r="I68" s="156">
        <f t="shared" si="12"/>
        <v>0</v>
      </c>
      <c r="J68" s="156"/>
      <c r="K68" s="334"/>
      <c r="L68" s="158">
        <f t="shared" si="13"/>
        <v>0</v>
      </c>
      <c r="M68" s="334"/>
      <c r="N68" s="158">
        <f t="shared" si="14"/>
        <v>0</v>
      </c>
      <c r="O68" s="158">
        <f t="shared" si="15"/>
        <v>0</v>
      </c>
      <c r="P68" s="4"/>
    </row>
    <row r="69" spans="1:16">
      <c r="B69" s="9" t="str">
        <f t="shared" si="8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9"/>
        <v>0</v>
      </c>
      <c r="G69" s="163">
        <f t="shared" si="10"/>
        <v>0</v>
      </c>
      <c r="H69" s="142">
        <f t="shared" si="11"/>
        <v>0</v>
      </c>
      <c r="I69" s="156">
        <f t="shared" si="12"/>
        <v>0</v>
      </c>
      <c r="J69" s="156"/>
      <c r="K69" s="334"/>
      <c r="L69" s="158">
        <f t="shared" si="13"/>
        <v>0</v>
      </c>
      <c r="M69" s="334"/>
      <c r="N69" s="158">
        <f t="shared" si="14"/>
        <v>0</v>
      </c>
      <c r="O69" s="158">
        <f t="shared" si="15"/>
        <v>0</v>
      </c>
      <c r="P69" s="4"/>
    </row>
    <row r="70" spans="1:16">
      <c r="B70" s="9" t="str">
        <f t="shared" si="8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9"/>
        <v>0</v>
      </c>
      <c r="G70" s="163">
        <f t="shared" si="10"/>
        <v>0</v>
      </c>
      <c r="H70" s="142">
        <f t="shared" si="11"/>
        <v>0</v>
      </c>
      <c r="I70" s="156">
        <f t="shared" si="12"/>
        <v>0</v>
      </c>
      <c r="J70" s="156"/>
      <c r="K70" s="334"/>
      <c r="L70" s="158">
        <f t="shared" si="13"/>
        <v>0</v>
      </c>
      <c r="M70" s="334"/>
      <c r="N70" s="158">
        <f t="shared" si="14"/>
        <v>0</v>
      </c>
      <c r="O70" s="158">
        <f t="shared" si="15"/>
        <v>0</v>
      </c>
      <c r="P70" s="4"/>
    </row>
    <row r="71" spans="1:16">
      <c r="B71" s="9" t="str">
        <f t="shared" si="8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9"/>
        <v>0</v>
      </c>
      <c r="G71" s="163">
        <f t="shared" si="10"/>
        <v>0</v>
      </c>
      <c r="H71" s="142">
        <f t="shared" si="11"/>
        <v>0</v>
      </c>
      <c r="I71" s="156">
        <f t="shared" si="12"/>
        <v>0</v>
      </c>
      <c r="J71" s="156"/>
      <c r="K71" s="334"/>
      <c r="L71" s="158">
        <f t="shared" si="13"/>
        <v>0</v>
      </c>
      <c r="M71" s="334"/>
      <c r="N71" s="158">
        <f t="shared" si="14"/>
        <v>0</v>
      </c>
      <c r="O71" s="158">
        <f t="shared" si="15"/>
        <v>0</v>
      </c>
      <c r="P71" s="4"/>
    </row>
    <row r="72" spans="1:16" ht="13.5" thickBot="1">
      <c r="B72" s="9" t="str">
        <f t="shared" si="8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9"/>
        <v>0</v>
      </c>
      <c r="G72" s="167">
        <f t="shared" si="10"/>
        <v>0</v>
      </c>
      <c r="H72" s="124">
        <f t="shared" si="11"/>
        <v>0</v>
      </c>
      <c r="I72" s="168">
        <f t="shared" si="12"/>
        <v>0</v>
      </c>
      <c r="J72" s="156"/>
      <c r="K72" s="335"/>
      <c r="L72" s="169">
        <f t="shared" si="13"/>
        <v>0</v>
      </c>
      <c r="M72" s="335"/>
      <c r="N72" s="169">
        <f t="shared" si="14"/>
        <v>0</v>
      </c>
      <c r="O72" s="169">
        <f t="shared" si="15"/>
        <v>0</v>
      </c>
      <c r="P72" s="4"/>
    </row>
    <row r="73" spans="1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11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Siloam Springs - Chamber Springs 161 kV line***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218">
        <f>IF(D11=I10,0,D10)</f>
        <v>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2007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6">+(F99+D99)/2</f>
        <v>0</v>
      </c>
      <c r="H99" s="251">
        <f t="shared" ref="H99:H112" si="17">+J$94*G99+E99</f>
        <v>0</v>
      </c>
      <c r="I99" s="252">
        <f t="shared" ref="I99:I112" si="18">+J$95*G99+E99</f>
        <v>0</v>
      </c>
      <c r="J99" s="158">
        <f t="shared" ref="J99:J130" si="19">+I99-H99</f>
        <v>0</v>
      </c>
      <c r="K99" s="158"/>
      <c r="L99" s="256">
        <f>K17</f>
        <v>741629</v>
      </c>
      <c r="M99" s="157">
        <f t="shared" ref="M99:M130" si="20">IF(L99&lt;&gt;0,+H99-L99,0)</f>
        <v>-741629</v>
      </c>
      <c r="N99" s="256">
        <f>M17</f>
        <v>741629</v>
      </c>
      <c r="O99" s="157">
        <f t="shared" ref="O99:O130" si="21">IF(N99&lt;&gt;0,+I99-N99,0)</f>
        <v>-741629</v>
      </c>
      <c r="P99" s="157">
        <f t="shared" ref="P99:P130" si="22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2008</v>
      </c>
      <c r="D100" s="154">
        <f t="shared" ref="D100:D109" si="23">F99</f>
        <v>0</v>
      </c>
      <c r="E100" s="160">
        <f>IF(+J96&lt;F99,J96,D100)</f>
        <v>0</v>
      </c>
      <c r="F100" s="159">
        <f t="shared" ref="F100:F130" si="24">+D100-E100</f>
        <v>0</v>
      </c>
      <c r="G100" s="159">
        <f t="shared" si="16"/>
        <v>0</v>
      </c>
      <c r="H100" s="163">
        <f t="shared" si="17"/>
        <v>0</v>
      </c>
      <c r="I100" s="253">
        <f t="shared" si="18"/>
        <v>0</v>
      </c>
      <c r="J100" s="158">
        <f t="shared" si="19"/>
        <v>0</v>
      </c>
      <c r="K100" s="158"/>
      <c r="L100" s="258">
        <v>0</v>
      </c>
      <c r="M100" s="158">
        <f t="shared" si="20"/>
        <v>0</v>
      </c>
      <c r="N100" s="258">
        <v>0</v>
      </c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5">IF(D101=F100,"","IU")</f>
        <v/>
      </c>
      <c r="C101" s="153">
        <f>IF(D93="","-",+C100+1)</f>
        <v>2009</v>
      </c>
      <c r="D101" s="154">
        <f t="shared" si="23"/>
        <v>0</v>
      </c>
      <c r="E101" s="160">
        <f>IF(+J96&lt;F100,J96,D101)</f>
        <v>0</v>
      </c>
      <c r="F101" s="159">
        <f t="shared" si="24"/>
        <v>0</v>
      </c>
      <c r="G101" s="159">
        <f t="shared" si="16"/>
        <v>0</v>
      </c>
      <c r="H101" s="163">
        <f t="shared" si="17"/>
        <v>0</v>
      </c>
      <c r="I101" s="253">
        <f t="shared" si="18"/>
        <v>0</v>
      </c>
      <c r="J101" s="158">
        <f t="shared" si="19"/>
        <v>0</v>
      </c>
      <c r="K101" s="158"/>
      <c r="L101" s="258">
        <v>0</v>
      </c>
      <c r="M101" s="158">
        <f t="shared" si="20"/>
        <v>0</v>
      </c>
      <c r="N101" s="258">
        <v>0</v>
      </c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5"/>
        <v/>
      </c>
      <c r="C102" s="153">
        <f>IF(D93="","-",+C101+1)</f>
        <v>2010</v>
      </c>
      <c r="D102" s="154">
        <f t="shared" si="23"/>
        <v>0</v>
      </c>
      <c r="E102" s="160">
        <f>IF(+J96&lt;F101,J96,D102)</f>
        <v>0</v>
      </c>
      <c r="F102" s="159">
        <f t="shared" si="24"/>
        <v>0</v>
      </c>
      <c r="G102" s="159">
        <f t="shared" si="16"/>
        <v>0</v>
      </c>
      <c r="H102" s="163">
        <f t="shared" si="17"/>
        <v>0</v>
      </c>
      <c r="I102" s="253">
        <f t="shared" si="18"/>
        <v>0</v>
      </c>
      <c r="J102" s="158">
        <f t="shared" si="19"/>
        <v>0</v>
      </c>
      <c r="K102" s="158"/>
      <c r="L102" s="334"/>
      <c r="M102" s="158">
        <f t="shared" si="20"/>
        <v>0</v>
      </c>
      <c r="N102" s="334"/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5"/>
        <v/>
      </c>
      <c r="C103" s="153">
        <f>IF(D93="","-",+C102+1)</f>
        <v>2011</v>
      </c>
      <c r="D103" s="154">
        <f t="shared" si="23"/>
        <v>0</v>
      </c>
      <c r="E103" s="160">
        <f>IF(+J96&lt;F102,J96,D103)</f>
        <v>0</v>
      </c>
      <c r="F103" s="159">
        <f t="shared" si="24"/>
        <v>0</v>
      </c>
      <c r="G103" s="159">
        <f t="shared" si="16"/>
        <v>0</v>
      </c>
      <c r="H103" s="163">
        <f t="shared" si="17"/>
        <v>0</v>
      </c>
      <c r="I103" s="253">
        <f t="shared" si="18"/>
        <v>0</v>
      </c>
      <c r="J103" s="158">
        <f t="shared" si="19"/>
        <v>0</v>
      </c>
      <c r="K103" s="158"/>
      <c r="L103" s="334"/>
      <c r="M103" s="158">
        <f t="shared" si="20"/>
        <v>0</v>
      </c>
      <c r="N103" s="334"/>
      <c r="O103" s="158">
        <f t="shared" si="21"/>
        <v>0</v>
      </c>
      <c r="P103" s="158">
        <f t="shared" si="22"/>
        <v>0</v>
      </c>
      <c r="Q103" s="1"/>
    </row>
    <row r="104" spans="1:17">
      <c r="B104" s="9" t="str">
        <f t="shared" si="25"/>
        <v/>
      </c>
      <c r="C104" s="153">
        <f>IF(D93="","-",+C103+1)</f>
        <v>2012</v>
      </c>
      <c r="D104" s="154">
        <f t="shared" si="23"/>
        <v>0</v>
      </c>
      <c r="E104" s="160">
        <f>IF(+J96&lt;F103,J96,D104)</f>
        <v>0</v>
      </c>
      <c r="F104" s="159">
        <f t="shared" si="24"/>
        <v>0</v>
      </c>
      <c r="G104" s="159">
        <f t="shared" si="16"/>
        <v>0</v>
      </c>
      <c r="H104" s="163">
        <f t="shared" si="17"/>
        <v>0</v>
      </c>
      <c r="I104" s="253">
        <f t="shared" si="18"/>
        <v>0</v>
      </c>
      <c r="J104" s="158">
        <f t="shared" si="19"/>
        <v>0</v>
      </c>
      <c r="K104" s="158"/>
      <c r="L104" s="334"/>
      <c r="M104" s="158">
        <f t="shared" si="20"/>
        <v>0</v>
      </c>
      <c r="N104" s="334"/>
      <c r="O104" s="158">
        <f t="shared" si="21"/>
        <v>0</v>
      </c>
      <c r="P104" s="158">
        <f t="shared" si="22"/>
        <v>0</v>
      </c>
      <c r="Q104" s="1"/>
    </row>
    <row r="105" spans="1:17">
      <c r="B105" s="9" t="str">
        <f t="shared" si="25"/>
        <v/>
      </c>
      <c r="C105" s="153">
        <f>IF(D93="","-",+C104+1)</f>
        <v>2013</v>
      </c>
      <c r="D105" s="154">
        <f t="shared" si="23"/>
        <v>0</v>
      </c>
      <c r="E105" s="160">
        <f>IF(+J96&lt;F104,J96,D105)</f>
        <v>0</v>
      </c>
      <c r="F105" s="159">
        <f t="shared" si="24"/>
        <v>0</v>
      </c>
      <c r="G105" s="159">
        <f t="shared" si="16"/>
        <v>0</v>
      </c>
      <c r="H105" s="163">
        <f t="shared" si="17"/>
        <v>0</v>
      </c>
      <c r="I105" s="253">
        <f t="shared" si="18"/>
        <v>0</v>
      </c>
      <c r="J105" s="158">
        <f t="shared" si="19"/>
        <v>0</v>
      </c>
      <c r="K105" s="158"/>
      <c r="L105" s="334"/>
      <c r="M105" s="158">
        <f t="shared" si="20"/>
        <v>0</v>
      </c>
      <c r="N105" s="334"/>
      <c r="O105" s="158">
        <f t="shared" si="21"/>
        <v>0</v>
      </c>
      <c r="P105" s="158">
        <f t="shared" si="22"/>
        <v>0</v>
      </c>
      <c r="Q105" s="1"/>
    </row>
    <row r="106" spans="1:17">
      <c r="B106" s="9" t="str">
        <f t="shared" si="25"/>
        <v/>
      </c>
      <c r="C106" s="153">
        <f>IF(D93="","-",+C105+1)</f>
        <v>2014</v>
      </c>
      <c r="D106" s="154">
        <f t="shared" si="23"/>
        <v>0</v>
      </c>
      <c r="E106" s="160">
        <f>IF(+J96&lt;F105,J96,D106)</f>
        <v>0</v>
      </c>
      <c r="F106" s="159">
        <f t="shared" si="24"/>
        <v>0</v>
      </c>
      <c r="G106" s="159">
        <f t="shared" si="16"/>
        <v>0</v>
      </c>
      <c r="H106" s="163">
        <f t="shared" si="17"/>
        <v>0</v>
      </c>
      <c r="I106" s="253">
        <f t="shared" si="18"/>
        <v>0</v>
      </c>
      <c r="J106" s="158">
        <f t="shared" si="19"/>
        <v>0</v>
      </c>
      <c r="K106" s="158"/>
      <c r="L106" s="334"/>
      <c r="M106" s="158">
        <f t="shared" si="20"/>
        <v>0</v>
      </c>
      <c r="N106" s="334"/>
      <c r="O106" s="158">
        <f t="shared" si="21"/>
        <v>0</v>
      </c>
      <c r="P106" s="158">
        <f t="shared" si="22"/>
        <v>0</v>
      </c>
      <c r="Q106" s="1"/>
    </row>
    <row r="107" spans="1:17">
      <c r="B107" s="9" t="str">
        <f t="shared" si="25"/>
        <v/>
      </c>
      <c r="C107" s="153">
        <f>IF(D93="","-",+C106+1)</f>
        <v>2015</v>
      </c>
      <c r="D107" s="154">
        <f t="shared" si="23"/>
        <v>0</v>
      </c>
      <c r="E107" s="160">
        <f>IF(+J96&lt;F106,J96,D107)</f>
        <v>0</v>
      </c>
      <c r="F107" s="159">
        <f t="shared" si="24"/>
        <v>0</v>
      </c>
      <c r="G107" s="159">
        <f t="shared" si="16"/>
        <v>0</v>
      </c>
      <c r="H107" s="163">
        <f t="shared" si="17"/>
        <v>0</v>
      </c>
      <c r="I107" s="253">
        <f t="shared" si="18"/>
        <v>0</v>
      </c>
      <c r="J107" s="158">
        <f t="shared" si="19"/>
        <v>0</v>
      </c>
      <c r="K107" s="158"/>
      <c r="L107" s="334"/>
      <c r="M107" s="158">
        <f t="shared" si="20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5"/>
        <v/>
      </c>
      <c r="C108" s="153">
        <f>IF(D93="","-",+C107+1)</f>
        <v>2016</v>
      </c>
      <c r="D108" s="154">
        <f t="shared" si="23"/>
        <v>0</v>
      </c>
      <c r="E108" s="160">
        <f>IF(+J96&lt;F107,J96,D108)</f>
        <v>0</v>
      </c>
      <c r="F108" s="159">
        <f t="shared" si="24"/>
        <v>0</v>
      </c>
      <c r="G108" s="159">
        <f t="shared" si="16"/>
        <v>0</v>
      </c>
      <c r="H108" s="163">
        <f t="shared" si="17"/>
        <v>0</v>
      </c>
      <c r="I108" s="253">
        <f t="shared" si="18"/>
        <v>0</v>
      </c>
      <c r="J108" s="158">
        <f t="shared" si="19"/>
        <v>0</v>
      </c>
      <c r="K108" s="158"/>
      <c r="L108" s="334"/>
      <c r="M108" s="158">
        <f t="shared" si="20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5"/>
        <v/>
      </c>
      <c r="C109" s="153">
        <f>IF(D93="","-",+C108+1)</f>
        <v>2017</v>
      </c>
      <c r="D109" s="154">
        <f t="shared" si="23"/>
        <v>0</v>
      </c>
      <c r="E109" s="160">
        <f>IF(+J96&lt;F108,J96,D109)</f>
        <v>0</v>
      </c>
      <c r="F109" s="159">
        <f t="shared" si="24"/>
        <v>0</v>
      </c>
      <c r="G109" s="159">
        <f t="shared" si="16"/>
        <v>0</v>
      </c>
      <c r="H109" s="163">
        <f t="shared" si="17"/>
        <v>0</v>
      </c>
      <c r="I109" s="253">
        <f t="shared" si="18"/>
        <v>0</v>
      </c>
      <c r="J109" s="158">
        <f t="shared" si="19"/>
        <v>0</v>
      </c>
      <c r="K109" s="158"/>
      <c r="L109" s="334"/>
      <c r="M109" s="158">
        <f t="shared" si="20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5"/>
        <v/>
      </c>
      <c r="C110" s="153">
        <f>IF(D93="","-",+C109+1)</f>
        <v>2018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4"/>
        <v>0</v>
      </c>
      <c r="G110" s="159">
        <f t="shared" si="16"/>
        <v>0</v>
      </c>
      <c r="H110" s="163">
        <f t="shared" si="17"/>
        <v>0</v>
      </c>
      <c r="I110" s="253">
        <f t="shared" si="18"/>
        <v>0</v>
      </c>
      <c r="J110" s="158">
        <f t="shared" si="19"/>
        <v>0</v>
      </c>
      <c r="K110" s="158"/>
      <c r="L110" s="334"/>
      <c r="M110" s="158">
        <f t="shared" si="20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5"/>
        <v/>
      </c>
      <c r="C111" s="153">
        <f>IF(D93="","-",+C110+1)</f>
        <v>2019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4"/>
        <v>0</v>
      </c>
      <c r="G111" s="159">
        <f t="shared" si="16"/>
        <v>0</v>
      </c>
      <c r="H111" s="163">
        <f t="shared" si="17"/>
        <v>0</v>
      </c>
      <c r="I111" s="253">
        <f t="shared" si="18"/>
        <v>0</v>
      </c>
      <c r="J111" s="158">
        <f t="shared" si="19"/>
        <v>0</v>
      </c>
      <c r="K111" s="158"/>
      <c r="L111" s="334"/>
      <c r="M111" s="158">
        <f t="shared" si="20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5"/>
        <v/>
      </c>
      <c r="C112" s="153">
        <f>IF(D93="","-",+C111+1)</f>
        <v>2020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4"/>
        <v>0</v>
      </c>
      <c r="G112" s="159">
        <f t="shared" si="16"/>
        <v>0</v>
      </c>
      <c r="H112" s="163">
        <f t="shared" si="17"/>
        <v>0</v>
      </c>
      <c r="I112" s="253">
        <f t="shared" si="18"/>
        <v>0</v>
      </c>
      <c r="J112" s="158">
        <f t="shared" si="19"/>
        <v>0</v>
      </c>
      <c r="K112" s="158"/>
      <c r="L112" s="334"/>
      <c r="M112" s="158">
        <f t="shared" si="20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5"/>
        <v/>
      </c>
      <c r="C113" s="153">
        <f>IF(D93="","-",+C112+1)</f>
        <v>2021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4"/>
        <v>0</v>
      </c>
      <c r="G113" s="159">
        <f t="shared" si="16"/>
        <v>0</v>
      </c>
      <c r="H113" s="163">
        <f t="shared" ref="H113:H154" si="26">+J$94*G113+E113</f>
        <v>0</v>
      </c>
      <c r="I113" s="253">
        <f t="shared" ref="I113:I154" si="27">+J$95*G113+E113</f>
        <v>0</v>
      </c>
      <c r="J113" s="158">
        <f t="shared" si="19"/>
        <v>0</v>
      </c>
      <c r="K113" s="158"/>
      <c r="L113" s="334"/>
      <c r="M113" s="158">
        <f t="shared" si="20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5"/>
        <v/>
      </c>
      <c r="C114" s="153">
        <f>IF(D93="","-",+C113+1)</f>
        <v>2022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4"/>
        <v>0</v>
      </c>
      <c r="G114" s="159">
        <f t="shared" si="16"/>
        <v>0</v>
      </c>
      <c r="H114" s="163">
        <f t="shared" si="26"/>
        <v>0</v>
      </c>
      <c r="I114" s="253">
        <f t="shared" si="27"/>
        <v>0</v>
      </c>
      <c r="J114" s="158">
        <f t="shared" si="19"/>
        <v>0</v>
      </c>
      <c r="K114" s="158"/>
      <c r="L114" s="334"/>
      <c r="M114" s="158">
        <f t="shared" si="20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5"/>
        <v/>
      </c>
      <c r="C115" s="153">
        <f>IF(D93="","-",+C114+1)</f>
        <v>2023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4"/>
        <v>0</v>
      </c>
      <c r="G115" s="159">
        <f t="shared" si="16"/>
        <v>0</v>
      </c>
      <c r="H115" s="163">
        <f t="shared" si="26"/>
        <v>0</v>
      </c>
      <c r="I115" s="253">
        <f t="shared" si="27"/>
        <v>0</v>
      </c>
      <c r="J115" s="158">
        <f t="shared" si="19"/>
        <v>0</v>
      </c>
      <c r="K115" s="158"/>
      <c r="L115" s="334"/>
      <c r="M115" s="158">
        <f t="shared" si="20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5"/>
        <v/>
      </c>
      <c r="C116" s="153">
        <f>IF(D93="","-",+C115+1)</f>
        <v>2024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4"/>
        <v>0</v>
      </c>
      <c r="G116" s="159">
        <f t="shared" si="16"/>
        <v>0</v>
      </c>
      <c r="H116" s="163">
        <f t="shared" si="26"/>
        <v>0</v>
      </c>
      <c r="I116" s="253">
        <f t="shared" si="27"/>
        <v>0</v>
      </c>
      <c r="J116" s="158">
        <f t="shared" si="19"/>
        <v>0</v>
      </c>
      <c r="K116" s="158"/>
      <c r="L116" s="334"/>
      <c r="M116" s="158">
        <f t="shared" si="20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5"/>
        <v/>
      </c>
      <c r="C117" s="153">
        <f>IF(D93="","-",+C116+1)</f>
        <v>2025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4"/>
        <v>0</v>
      </c>
      <c r="G117" s="159">
        <f t="shared" si="16"/>
        <v>0</v>
      </c>
      <c r="H117" s="163">
        <f t="shared" si="26"/>
        <v>0</v>
      </c>
      <c r="I117" s="253">
        <f t="shared" si="27"/>
        <v>0</v>
      </c>
      <c r="J117" s="158">
        <f t="shared" si="19"/>
        <v>0</v>
      </c>
      <c r="K117" s="158"/>
      <c r="L117" s="334"/>
      <c r="M117" s="158">
        <f t="shared" si="20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5"/>
        <v/>
      </c>
      <c r="C118" s="153">
        <f>IF(D93="","-",+C117+1)</f>
        <v>2026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4"/>
        <v>0</v>
      </c>
      <c r="G118" s="159">
        <f t="shared" si="16"/>
        <v>0</v>
      </c>
      <c r="H118" s="163">
        <f t="shared" si="26"/>
        <v>0</v>
      </c>
      <c r="I118" s="253">
        <f t="shared" si="27"/>
        <v>0</v>
      </c>
      <c r="J118" s="158">
        <f t="shared" si="19"/>
        <v>0</v>
      </c>
      <c r="K118" s="158"/>
      <c r="L118" s="334"/>
      <c r="M118" s="158">
        <f t="shared" si="20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5"/>
        <v/>
      </c>
      <c r="C119" s="153">
        <f>IF(D93="","-",+C118+1)</f>
        <v>2027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4"/>
        <v>0</v>
      </c>
      <c r="G119" s="159">
        <f t="shared" si="16"/>
        <v>0</v>
      </c>
      <c r="H119" s="163">
        <f t="shared" si="26"/>
        <v>0</v>
      </c>
      <c r="I119" s="253">
        <f t="shared" si="27"/>
        <v>0</v>
      </c>
      <c r="J119" s="158">
        <f t="shared" si="19"/>
        <v>0</v>
      </c>
      <c r="K119" s="158"/>
      <c r="L119" s="334"/>
      <c r="M119" s="158">
        <f t="shared" si="20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5"/>
        <v/>
      </c>
      <c r="C120" s="153">
        <f>IF(D93="","-",+C119+1)</f>
        <v>2028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4"/>
        <v>0</v>
      </c>
      <c r="G120" s="159">
        <f t="shared" si="16"/>
        <v>0</v>
      </c>
      <c r="H120" s="163">
        <f t="shared" si="26"/>
        <v>0</v>
      </c>
      <c r="I120" s="253">
        <f t="shared" si="27"/>
        <v>0</v>
      </c>
      <c r="J120" s="158">
        <f t="shared" si="19"/>
        <v>0</v>
      </c>
      <c r="K120" s="158"/>
      <c r="L120" s="334"/>
      <c r="M120" s="158">
        <f t="shared" si="20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5"/>
        <v/>
      </c>
      <c r="C121" s="153">
        <f>IF(D93="","-",+C120+1)</f>
        <v>2029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4"/>
        <v>0</v>
      </c>
      <c r="G121" s="159">
        <f t="shared" si="16"/>
        <v>0</v>
      </c>
      <c r="H121" s="163">
        <f t="shared" si="26"/>
        <v>0</v>
      </c>
      <c r="I121" s="253">
        <f t="shared" si="27"/>
        <v>0</v>
      </c>
      <c r="J121" s="158">
        <f t="shared" si="19"/>
        <v>0</v>
      </c>
      <c r="K121" s="158"/>
      <c r="L121" s="334"/>
      <c r="M121" s="158">
        <f t="shared" si="20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5"/>
        <v/>
      </c>
      <c r="C122" s="153">
        <f>IF(D93="","-",+C121+1)</f>
        <v>2030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4"/>
        <v>0</v>
      </c>
      <c r="G122" s="159">
        <f t="shared" si="16"/>
        <v>0</v>
      </c>
      <c r="H122" s="163">
        <f t="shared" si="26"/>
        <v>0</v>
      </c>
      <c r="I122" s="253">
        <f t="shared" si="27"/>
        <v>0</v>
      </c>
      <c r="J122" s="158">
        <f t="shared" si="19"/>
        <v>0</v>
      </c>
      <c r="K122" s="158"/>
      <c r="L122" s="334"/>
      <c r="M122" s="158">
        <f t="shared" si="20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5"/>
        <v/>
      </c>
      <c r="C123" s="153">
        <f>IF(D93="","-",+C122+1)</f>
        <v>2031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4"/>
        <v>0</v>
      </c>
      <c r="G123" s="159">
        <f t="shared" si="16"/>
        <v>0</v>
      </c>
      <c r="H123" s="163">
        <f t="shared" si="26"/>
        <v>0</v>
      </c>
      <c r="I123" s="253">
        <f t="shared" si="27"/>
        <v>0</v>
      </c>
      <c r="J123" s="158">
        <f t="shared" si="19"/>
        <v>0</v>
      </c>
      <c r="K123" s="158"/>
      <c r="L123" s="334"/>
      <c r="M123" s="158">
        <f t="shared" si="20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5"/>
        <v/>
      </c>
      <c r="C124" s="153">
        <f>IF(D93="","-",+C123+1)</f>
        <v>2032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4"/>
        <v>0</v>
      </c>
      <c r="G124" s="159">
        <f t="shared" si="16"/>
        <v>0</v>
      </c>
      <c r="H124" s="163">
        <f t="shared" si="26"/>
        <v>0</v>
      </c>
      <c r="I124" s="253">
        <f t="shared" si="27"/>
        <v>0</v>
      </c>
      <c r="J124" s="158">
        <f t="shared" si="19"/>
        <v>0</v>
      </c>
      <c r="K124" s="158"/>
      <c r="L124" s="334"/>
      <c r="M124" s="158">
        <f t="shared" si="20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5"/>
        <v/>
      </c>
      <c r="C125" s="153">
        <f>IF(D93="","-",+C124+1)</f>
        <v>2033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4"/>
        <v>0</v>
      </c>
      <c r="G125" s="159">
        <f t="shared" si="16"/>
        <v>0</v>
      </c>
      <c r="H125" s="163">
        <f t="shared" si="26"/>
        <v>0</v>
      </c>
      <c r="I125" s="253">
        <f t="shared" si="27"/>
        <v>0</v>
      </c>
      <c r="J125" s="158">
        <f t="shared" si="19"/>
        <v>0</v>
      </c>
      <c r="K125" s="158"/>
      <c r="L125" s="334"/>
      <c r="M125" s="158">
        <f t="shared" si="20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5"/>
        <v/>
      </c>
      <c r="C126" s="153">
        <f>IF(D93="","-",+C125+1)</f>
        <v>2034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4"/>
        <v>0</v>
      </c>
      <c r="G126" s="159">
        <f t="shared" si="16"/>
        <v>0</v>
      </c>
      <c r="H126" s="163">
        <f t="shared" si="26"/>
        <v>0</v>
      </c>
      <c r="I126" s="253">
        <f t="shared" si="27"/>
        <v>0</v>
      </c>
      <c r="J126" s="158">
        <f t="shared" si="19"/>
        <v>0</v>
      </c>
      <c r="K126" s="158"/>
      <c r="L126" s="334"/>
      <c r="M126" s="158">
        <f t="shared" si="20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5"/>
        <v/>
      </c>
      <c r="C127" s="153">
        <f>IF(D93="","-",+C126+1)</f>
        <v>2035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4"/>
        <v>0</v>
      </c>
      <c r="G127" s="159">
        <f t="shared" si="16"/>
        <v>0</v>
      </c>
      <c r="H127" s="163">
        <f t="shared" si="26"/>
        <v>0</v>
      </c>
      <c r="I127" s="253">
        <f t="shared" si="27"/>
        <v>0</v>
      </c>
      <c r="J127" s="158">
        <f t="shared" si="19"/>
        <v>0</v>
      </c>
      <c r="K127" s="158"/>
      <c r="L127" s="334"/>
      <c r="M127" s="158">
        <f t="shared" si="20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5"/>
        <v/>
      </c>
      <c r="C128" s="153">
        <f>IF(D93="","-",+C127+1)</f>
        <v>2036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4"/>
        <v>0</v>
      </c>
      <c r="G128" s="159">
        <f t="shared" si="16"/>
        <v>0</v>
      </c>
      <c r="H128" s="163">
        <f t="shared" si="26"/>
        <v>0</v>
      </c>
      <c r="I128" s="253">
        <f t="shared" si="27"/>
        <v>0</v>
      </c>
      <c r="J128" s="158">
        <f t="shared" si="19"/>
        <v>0</v>
      </c>
      <c r="K128" s="158"/>
      <c r="L128" s="334"/>
      <c r="M128" s="158">
        <f t="shared" si="20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5"/>
        <v/>
      </c>
      <c r="C129" s="153">
        <f>IF(D93="","-",+C128+1)</f>
        <v>2037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4"/>
        <v>0</v>
      </c>
      <c r="G129" s="159">
        <f t="shared" si="16"/>
        <v>0</v>
      </c>
      <c r="H129" s="163">
        <f t="shared" si="26"/>
        <v>0</v>
      </c>
      <c r="I129" s="253">
        <f t="shared" si="27"/>
        <v>0</v>
      </c>
      <c r="J129" s="158">
        <f t="shared" si="19"/>
        <v>0</v>
      </c>
      <c r="K129" s="158"/>
      <c r="L129" s="334"/>
      <c r="M129" s="158">
        <f t="shared" si="20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5"/>
        <v/>
      </c>
      <c r="C130" s="153">
        <f>IF(D93="","-",+C129+1)</f>
        <v>2038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4"/>
        <v>0</v>
      </c>
      <c r="G130" s="159">
        <f t="shared" si="16"/>
        <v>0</v>
      </c>
      <c r="H130" s="163">
        <f t="shared" si="26"/>
        <v>0</v>
      </c>
      <c r="I130" s="253">
        <f t="shared" si="27"/>
        <v>0</v>
      </c>
      <c r="J130" s="158">
        <f t="shared" si="19"/>
        <v>0</v>
      </c>
      <c r="K130" s="158"/>
      <c r="L130" s="334"/>
      <c r="M130" s="158">
        <f t="shared" si="20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5"/>
        <v/>
      </c>
      <c r="C131" s="153">
        <f>IF(D93="","-",+C130+1)</f>
        <v>2039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8">+D131-E131</f>
        <v>0</v>
      </c>
      <c r="G131" s="159">
        <f t="shared" ref="G131:G154" si="29">+(F131+D131)/2</f>
        <v>0</v>
      </c>
      <c r="H131" s="163">
        <f t="shared" si="26"/>
        <v>0</v>
      </c>
      <c r="I131" s="253">
        <f t="shared" si="27"/>
        <v>0</v>
      </c>
      <c r="J131" s="158">
        <f t="shared" ref="J131:J154" si="30">+I131-H131</f>
        <v>0</v>
      </c>
      <c r="K131" s="158"/>
      <c r="L131" s="334"/>
      <c r="M131" s="158">
        <f t="shared" ref="M131:M154" si="31">IF(L131&lt;&gt;0,+H131-L131,0)</f>
        <v>0</v>
      </c>
      <c r="N131" s="334"/>
      <c r="O131" s="158">
        <f t="shared" ref="O131:O154" si="32">IF(N131&lt;&gt;0,+I131-N131,0)</f>
        <v>0</v>
      </c>
      <c r="P131" s="158">
        <f t="shared" ref="P131:P154" si="33">+O131-M131</f>
        <v>0</v>
      </c>
      <c r="Q131" s="1"/>
    </row>
    <row r="132" spans="2:17">
      <c r="B132" s="9" t="str">
        <f t="shared" si="25"/>
        <v/>
      </c>
      <c r="C132" s="153">
        <f>IF(D93="","-",+C131+1)</f>
        <v>2040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8"/>
        <v>0</v>
      </c>
      <c r="G132" s="159">
        <f t="shared" si="29"/>
        <v>0</v>
      </c>
      <c r="H132" s="163">
        <f t="shared" si="26"/>
        <v>0</v>
      </c>
      <c r="I132" s="253">
        <f t="shared" si="27"/>
        <v>0</v>
      </c>
      <c r="J132" s="158">
        <f t="shared" si="30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5"/>
        <v/>
      </c>
      <c r="C133" s="153">
        <f>IF(D93="","-",+C132+1)</f>
        <v>2041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8"/>
        <v>0</v>
      </c>
      <c r="G133" s="159">
        <f t="shared" si="29"/>
        <v>0</v>
      </c>
      <c r="H133" s="163">
        <f t="shared" si="26"/>
        <v>0</v>
      </c>
      <c r="I133" s="253">
        <f t="shared" si="27"/>
        <v>0</v>
      </c>
      <c r="J133" s="158">
        <f t="shared" si="30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5"/>
        <v/>
      </c>
      <c r="C134" s="153">
        <f>IF(D93="","-",+C133+1)</f>
        <v>2042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8"/>
        <v>0</v>
      </c>
      <c r="G134" s="159">
        <f t="shared" si="29"/>
        <v>0</v>
      </c>
      <c r="H134" s="163">
        <f t="shared" si="26"/>
        <v>0</v>
      </c>
      <c r="I134" s="253">
        <f t="shared" si="27"/>
        <v>0</v>
      </c>
      <c r="J134" s="158">
        <f t="shared" si="30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5"/>
        <v/>
      </c>
      <c r="C135" s="153">
        <f>IF(D93="","-",+C134+1)</f>
        <v>2043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8"/>
        <v>0</v>
      </c>
      <c r="G135" s="159">
        <f t="shared" si="29"/>
        <v>0</v>
      </c>
      <c r="H135" s="163">
        <f t="shared" si="26"/>
        <v>0</v>
      </c>
      <c r="I135" s="253">
        <f t="shared" si="27"/>
        <v>0</v>
      </c>
      <c r="J135" s="158">
        <f t="shared" si="30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5"/>
        <v/>
      </c>
      <c r="C136" s="153">
        <f>IF(D93="","-",+C135+1)</f>
        <v>2044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8"/>
        <v>0</v>
      </c>
      <c r="G136" s="159">
        <f t="shared" si="29"/>
        <v>0</v>
      </c>
      <c r="H136" s="163">
        <f t="shared" si="26"/>
        <v>0</v>
      </c>
      <c r="I136" s="253">
        <f t="shared" si="27"/>
        <v>0</v>
      </c>
      <c r="J136" s="158">
        <f t="shared" si="30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5"/>
        <v/>
      </c>
      <c r="C137" s="153">
        <f>IF(D93="","-",+C136+1)</f>
        <v>2045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8"/>
        <v>0</v>
      </c>
      <c r="G137" s="159">
        <f t="shared" si="29"/>
        <v>0</v>
      </c>
      <c r="H137" s="163">
        <f t="shared" si="26"/>
        <v>0</v>
      </c>
      <c r="I137" s="253">
        <f t="shared" si="27"/>
        <v>0</v>
      </c>
      <c r="J137" s="158">
        <f t="shared" si="30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5"/>
        <v/>
      </c>
      <c r="C138" s="153">
        <f>IF(D93="","-",+C137+1)</f>
        <v>2046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8"/>
        <v>0</v>
      </c>
      <c r="G138" s="159">
        <f t="shared" si="29"/>
        <v>0</v>
      </c>
      <c r="H138" s="163">
        <f t="shared" si="26"/>
        <v>0</v>
      </c>
      <c r="I138" s="253">
        <f t="shared" si="27"/>
        <v>0</v>
      </c>
      <c r="J138" s="158">
        <f t="shared" si="30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5"/>
        <v/>
      </c>
      <c r="C139" s="153">
        <f>IF(D93="","-",+C138+1)</f>
        <v>2047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8"/>
        <v>0</v>
      </c>
      <c r="G139" s="159">
        <f t="shared" si="29"/>
        <v>0</v>
      </c>
      <c r="H139" s="163">
        <f t="shared" si="26"/>
        <v>0</v>
      </c>
      <c r="I139" s="253">
        <f t="shared" si="27"/>
        <v>0</v>
      </c>
      <c r="J139" s="158">
        <f t="shared" si="30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5"/>
        <v/>
      </c>
      <c r="C140" s="153">
        <f>IF(D93="","-",+C139+1)</f>
        <v>2048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8"/>
        <v>0</v>
      </c>
      <c r="G140" s="159">
        <f t="shared" si="29"/>
        <v>0</v>
      </c>
      <c r="H140" s="163">
        <f t="shared" si="26"/>
        <v>0</v>
      </c>
      <c r="I140" s="253">
        <f t="shared" si="27"/>
        <v>0</v>
      </c>
      <c r="J140" s="158">
        <f t="shared" si="30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5"/>
        <v/>
      </c>
      <c r="C141" s="153">
        <f>IF(D93="","-",+C140+1)</f>
        <v>2049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8"/>
        <v>0</v>
      </c>
      <c r="G141" s="159">
        <f t="shared" si="29"/>
        <v>0</v>
      </c>
      <c r="H141" s="163">
        <f t="shared" si="26"/>
        <v>0</v>
      </c>
      <c r="I141" s="253">
        <f t="shared" si="27"/>
        <v>0</v>
      </c>
      <c r="J141" s="158">
        <f t="shared" si="30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5"/>
        <v/>
      </c>
      <c r="C142" s="153">
        <f>IF(D93="","-",+C141+1)</f>
        <v>2050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8"/>
        <v>0</v>
      </c>
      <c r="G142" s="159">
        <f t="shared" si="29"/>
        <v>0</v>
      </c>
      <c r="H142" s="163">
        <f t="shared" si="26"/>
        <v>0</v>
      </c>
      <c r="I142" s="253">
        <f t="shared" si="27"/>
        <v>0</v>
      </c>
      <c r="J142" s="158">
        <f t="shared" si="30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5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8"/>
        <v>0</v>
      </c>
      <c r="G143" s="159">
        <f t="shared" si="29"/>
        <v>0</v>
      </c>
      <c r="H143" s="163">
        <f t="shared" si="26"/>
        <v>0</v>
      </c>
      <c r="I143" s="253">
        <f t="shared" si="27"/>
        <v>0</v>
      </c>
      <c r="J143" s="158">
        <f t="shared" si="30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5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8"/>
        <v>0</v>
      </c>
      <c r="G144" s="159">
        <f t="shared" si="29"/>
        <v>0</v>
      </c>
      <c r="H144" s="163">
        <f t="shared" si="26"/>
        <v>0</v>
      </c>
      <c r="I144" s="253">
        <f t="shared" si="27"/>
        <v>0</v>
      </c>
      <c r="J144" s="158">
        <f t="shared" si="30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5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8"/>
        <v>0</v>
      </c>
      <c r="G145" s="159">
        <f t="shared" si="29"/>
        <v>0</v>
      </c>
      <c r="H145" s="163">
        <f t="shared" si="26"/>
        <v>0</v>
      </c>
      <c r="I145" s="253">
        <f t="shared" si="27"/>
        <v>0</v>
      </c>
      <c r="J145" s="158">
        <f t="shared" si="30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5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8"/>
        <v>0</v>
      </c>
      <c r="G146" s="159">
        <f t="shared" si="29"/>
        <v>0</v>
      </c>
      <c r="H146" s="163">
        <f t="shared" si="26"/>
        <v>0</v>
      </c>
      <c r="I146" s="253">
        <f t="shared" si="27"/>
        <v>0</v>
      </c>
      <c r="J146" s="158">
        <f t="shared" si="30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5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8"/>
        <v>0</v>
      </c>
      <c r="G147" s="159">
        <f t="shared" si="29"/>
        <v>0</v>
      </c>
      <c r="H147" s="163">
        <f t="shared" si="26"/>
        <v>0</v>
      </c>
      <c r="I147" s="253">
        <f t="shared" si="27"/>
        <v>0</v>
      </c>
      <c r="J147" s="158">
        <f t="shared" si="30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5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8"/>
        <v>0</v>
      </c>
      <c r="G148" s="159">
        <f t="shared" si="29"/>
        <v>0</v>
      </c>
      <c r="H148" s="163">
        <f t="shared" si="26"/>
        <v>0</v>
      </c>
      <c r="I148" s="253">
        <f t="shared" si="27"/>
        <v>0</v>
      </c>
      <c r="J148" s="158">
        <f t="shared" si="30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5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8"/>
        <v>0</v>
      </c>
      <c r="G149" s="159">
        <f t="shared" si="29"/>
        <v>0</v>
      </c>
      <c r="H149" s="163">
        <f t="shared" si="26"/>
        <v>0</v>
      </c>
      <c r="I149" s="253">
        <f t="shared" si="27"/>
        <v>0</v>
      </c>
      <c r="J149" s="158">
        <f t="shared" si="30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5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8"/>
        <v>0</v>
      </c>
      <c r="G150" s="159">
        <f t="shared" si="29"/>
        <v>0</v>
      </c>
      <c r="H150" s="163">
        <f t="shared" si="26"/>
        <v>0</v>
      </c>
      <c r="I150" s="253">
        <f t="shared" si="27"/>
        <v>0</v>
      </c>
      <c r="J150" s="158">
        <f t="shared" si="30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5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8"/>
        <v>0</v>
      </c>
      <c r="G151" s="159">
        <f t="shared" si="29"/>
        <v>0</v>
      </c>
      <c r="H151" s="163">
        <f t="shared" si="26"/>
        <v>0</v>
      </c>
      <c r="I151" s="253">
        <f t="shared" si="27"/>
        <v>0</v>
      </c>
      <c r="J151" s="158">
        <f t="shared" si="30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5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8"/>
        <v>0</v>
      </c>
      <c r="G152" s="159">
        <f t="shared" si="29"/>
        <v>0</v>
      </c>
      <c r="H152" s="163">
        <f t="shared" si="26"/>
        <v>0</v>
      </c>
      <c r="I152" s="253">
        <f t="shared" si="27"/>
        <v>0</v>
      </c>
      <c r="J152" s="158">
        <f t="shared" si="30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5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8"/>
        <v>0</v>
      </c>
      <c r="G153" s="159">
        <f t="shared" si="29"/>
        <v>0</v>
      </c>
      <c r="H153" s="163">
        <f t="shared" si="26"/>
        <v>0</v>
      </c>
      <c r="I153" s="253">
        <f t="shared" si="27"/>
        <v>0</v>
      </c>
      <c r="J153" s="158">
        <f t="shared" si="30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5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8"/>
        <v>0</v>
      </c>
      <c r="G154" s="165">
        <f t="shared" si="29"/>
        <v>0</v>
      </c>
      <c r="H154" s="167">
        <f t="shared" si="26"/>
        <v>0</v>
      </c>
      <c r="I154" s="254">
        <f t="shared" si="27"/>
        <v>0</v>
      </c>
      <c r="J154" s="169">
        <f t="shared" si="30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6" priority="1" stopIfTrue="1" operator="equal">
      <formula>$I$10</formula>
    </cfRule>
  </conditionalFormatting>
  <conditionalFormatting sqref="C99:C154">
    <cfRule type="cellIs" dxfId="14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Q162"/>
  <sheetViews>
    <sheetView view="pageBreakPreview" topLeftCell="A61" zoomScale="75" zoomScaleNormal="100" zoomScaleSheetLayoutView="75" workbookViewId="0">
      <selection activeCell="D17" sqref="D17:H2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7.5703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12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18187.877266204941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18187.877266204941</v>
      </c>
      <c r="O6" s="1"/>
      <c r="P6" s="1"/>
    </row>
    <row r="7" spans="1:17" ht="13.5" thickBot="1">
      <c r="C7" s="121" t="s">
        <v>44</v>
      </c>
      <c r="D7" s="273" t="s">
        <v>159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144</v>
      </c>
      <c r="E9" s="401" t="s">
        <v>405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185247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4518.2195121951218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357">
        <v>77090</v>
      </c>
      <c r="E17" s="358">
        <v>868</v>
      </c>
      <c r="F17" s="357">
        <v>75730</v>
      </c>
      <c r="G17" s="358">
        <v>0</v>
      </c>
      <c r="H17" s="359">
        <v>0</v>
      </c>
      <c r="I17" s="398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72">
        <f t="shared" ref="N17:N48" si="2">IF(M17&lt;&gt;0,+H17-M17,0)</f>
        <v>0</v>
      </c>
      <c r="O17" s="257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361">
        <v>75730</v>
      </c>
      <c r="E18" s="364">
        <v>2010</v>
      </c>
      <c r="F18" s="366">
        <v>73720</v>
      </c>
      <c r="G18" s="360">
        <v>0</v>
      </c>
      <c r="H18" s="359">
        <v>0</v>
      </c>
      <c r="I18" s="398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2009</v>
      </c>
      <c r="D19" s="361">
        <v>119297</v>
      </c>
      <c r="E19" s="360">
        <v>3353</v>
      </c>
      <c r="F19" s="361">
        <v>115944</v>
      </c>
      <c r="G19" s="360">
        <v>21123</v>
      </c>
      <c r="H19" s="359">
        <v>21123</v>
      </c>
      <c r="I19" s="398">
        <f t="shared" si="0"/>
        <v>0</v>
      </c>
      <c r="J19" s="156"/>
      <c r="K19" s="258">
        <v>21123</v>
      </c>
      <c r="L19" s="158">
        <f t="shared" si="1"/>
        <v>0</v>
      </c>
      <c r="M19" s="258">
        <v>21123</v>
      </c>
      <c r="N19" s="158">
        <f t="shared" si="2"/>
        <v>0</v>
      </c>
      <c r="O19" s="158">
        <f t="shared" si="3"/>
        <v>0</v>
      </c>
      <c r="P19" s="4"/>
    </row>
    <row r="20" spans="2:16">
      <c r="B20" s="9"/>
      <c r="C20" s="153">
        <f>IF(D11="","-",+C19+1)</f>
        <v>2010</v>
      </c>
      <c r="D20" s="361">
        <v>117816</v>
      </c>
      <c r="E20" s="360">
        <v>3264</v>
      </c>
      <c r="F20" s="361">
        <v>114552</v>
      </c>
      <c r="G20" s="360">
        <v>19733</v>
      </c>
      <c r="H20" s="359">
        <v>19733</v>
      </c>
      <c r="I20" s="368">
        <v>0</v>
      </c>
      <c r="J20" s="156"/>
      <c r="K20" s="258">
        <f t="shared" ref="K20:K25" si="4">G20</f>
        <v>19733</v>
      </c>
      <c r="L20" s="257">
        <f t="shared" si="1"/>
        <v>0</v>
      </c>
      <c r="M20" s="258">
        <f t="shared" ref="M20:M25" si="5">H20</f>
        <v>19733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ref="B21:B72" si="6">IF(D21=F20,"","IU")</f>
        <v>IU</v>
      </c>
      <c r="C21" s="153">
        <f>IF(D12="","-",+C20+1)</f>
        <v>2011</v>
      </c>
      <c r="D21" s="361">
        <v>175752</v>
      </c>
      <c r="E21" s="360">
        <v>4518.2195121951218</v>
      </c>
      <c r="F21" s="361">
        <v>171233.78048780488</v>
      </c>
      <c r="G21" s="360">
        <v>31263.597728424509</v>
      </c>
      <c r="H21" s="359">
        <v>31263.597728424509</v>
      </c>
      <c r="I21" s="368">
        <v>0</v>
      </c>
      <c r="J21" s="156"/>
      <c r="K21" s="258">
        <f t="shared" si="4"/>
        <v>31263.597728424509</v>
      </c>
      <c r="L21" s="257">
        <f t="shared" si="1"/>
        <v>0</v>
      </c>
      <c r="M21" s="258">
        <f t="shared" si="5"/>
        <v>31263.597728424509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2012</v>
      </c>
      <c r="D22" s="361">
        <v>171233.78048780488</v>
      </c>
      <c r="E22" s="377">
        <v>4410.6428571428569</v>
      </c>
      <c r="F22" s="361">
        <v>166823.13763066201</v>
      </c>
      <c r="G22" s="360">
        <v>29220.603252055036</v>
      </c>
      <c r="H22" s="359">
        <v>29220.603252055036</v>
      </c>
      <c r="I22" s="368">
        <v>0</v>
      </c>
      <c r="J22" s="156"/>
      <c r="K22" s="258">
        <f t="shared" si="4"/>
        <v>29220.603252055036</v>
      </c>
      <c r="L22" s="257">
        <f t="shared" si="1"/>
        <v>0</v>
      </c>
      <c r="M22" s="258">
        <f t="shared" si="5"/>
        <v>29220.603252055036</v>
      </c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6"/>
        <v/>
      </c>
      <c r="C23" s="153">
        <f>IF(D11="","-",+C22+1)</f>
        <v>2013</v>
      </c>
      <c r="D23" s="396">
        <v>166823.13763066201</v>
      </c>
      <c r="E23" s="397">
        <v>4410.6428571428569</v>
      </c>
      <c r="F23" s="396">
        <v>162412.49477351914</v>
      </c>
      <c r="G23" s="397">
        <v>27146.294093139273</v>
      </c>
      <c r="H23" s="395">
        <v>27146.294093139273</v>
      </c>
      <c r="I23" s="398">
        <v>0</v>
      </c>
      <c r="J23" s="156"/>
      <c r="K23" s="258">
        <f t="shared" si="4"/>
        <v>27146.294093139273</v>
      </c>
      <c r="L23" s="257">
        <f t="shared" ref="L23:L28" si="7">IF(K23&lt;&gt;0,+G23-K23,0)</f>
        <v>0</v>
      </c>
      <c r="M23" s="258">
        <f t="shared" si="5"/>
        <v>27146.294093139273</v>
      </c>
      <c r="N23" s="158">
        <f t="shared" ref="N23:N28" si="8">IF(M23&lt;&gt;0,+H23-M23,0)</f>
        <v>0</v>
      </c>
      <c r="O23" s="158">
        <f t="shared" ref="O23:O28" si="9">+N23-L23</f>
        <v>0</v>
      </c>
      <c r="P23" s="4"/>
    </row>
    <row r="24" spans="2:16">
      <c r="B24" s="9" t="str">
        <f t="shared" si="6"/>
        <v/>
      </c>
      <c r="C24" s="153">
        <f>IF(D11="","-",+C23+1)</f>
        <v>2014</v>
      </c>
      <c r="D24" s="396">
        <v>162412.49477351914</v>
      </c>
      <c r="E24" s="397">
        <v>4410.6428571428569</v>
      </c>
      <c r="F24" s="396">
        <v>158001.85191637627</v>
      </c>
      <c r="G24" s="397">
        <v>25726.753003621568</v>
      </c>
      <c r="H24" s="395">
        <v>25726.753003621568</v>
      </c>
      <c r="I24" s="398">
        <v>0</v>
      </c>
      <c r="J24" s="156"/>
      <c r="K24" s="258">
        <f t="shared" si="4"/>
        <v>25726.753003621568</v>
      </c>
      <c r="L24" s="257">
        <f t="shared" si="7"/>
        <v>0</v>
      </c>
      <c r="M24" s="258">
        <f t="shared" si="5"/>
        <v>25726.753003621568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2015</v>
      </c>
      <c r="D25" s="396">
        <v>158001.85191637627</v>
      </c>
      <c r="E25" s="397">
        <v>4410.6428571428569</v>
      </c>
      <c r="F25" s="396">
        <v>153591.2090592334</v>
      </c>
      <c r="G25" s="397">
        <v>24639.342477815902</v>
      </c>
      <c r="H25" s="395">
        <v>24639.342477815902</v>
      </c>
      <c r="I25" s="156">
        <v>0</v>
      </c>
      <c r="J25" s="156"/>
      <c r="K25" s="258">
        <f t="shared" si="4"/>
        <v>24639.342477815902</v>
      </c>
      <c r="L25" s="257">
        <f t="shared" si="7"/>
        <v>0</v>
      </c>
      <c r="M25" s="258">
        <f t="shared" si="5"/>
        <v>24639.342477815902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2016</v>
      </c>
      <c r="D26" s="396">
        <v>153591.2090592334</v>
      </c>
      <c r="E26" s="397">
        <v>4410.6428571428569</v>
      </c>
      <c r="F26" s="396">
        <v>149180.56620209053</v>
      </c>
      <c r="G26" s="397">
        <v>23816.047182018898</v>
      </c>
      <c r="H26" s="395">
        <v>23816.047182018898</v>
      </c>
      <c r="I26" s="156">
        <f t="shared" si="0"/>
        <v>0</v>
      </c>
      <c r="J26" s="156"/>
      <c r="K26" s="258">
        <f>G26</f>
        <v>23816.047182018898</v>
      </c>
      <c r="L26" s="257">
        <f t="shared" si="7"/>
        <v>0</v>
      </c>
      <c r="M26" s="258">
        <f>H26</f>
        <v>23816.047182018898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2017</v>
      </c>
      <c r="D27" s="396">
        <v>149180.56620209053</v>
      </c>
      <c r="E27" s="397">
        <v>4308.0697674418607</v>
      </c>
      <c r="F27" s="396">
        <v>144872.49643464867</v>
      </c>
      <c r="G27" s="397">
        <v>22523.559241307841</v>
      </c>
      <c r="H27" s="395">
        <v>22523.559241307841</v>
      </c>
      <c r="I27" s="156">
        <v>0</v>
      </c>
      <c r="J27" s="156"/>
      <c r="K27" s="258">
        <f>G27</f>
        <v>22523.559241307841</v>
      </c>
      <c r="L27" s="257">
        <f t="shared" si="7"/>
        <v>0</v>
      </c>
      <c r="M27" s="258">
        <f>H27</f>
        <v>22523.559241307841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2018</v>
      </c>
      <c r="D28" s="396">
        <v>144872.49643464867</v>
      </c>
      <c r="E28" s="397">
        <v>4518.2195121951218</v>
      </c>
      <c r="F28" s="396">
        <v>140354.27692245354</v>
      </c>
      <c r="G28" s="397">
        <v>22643.539387213004</v>
      </c>
      <c r="H28" s="395">
        <v>22643.539387213004</v>
      </c>
      <c r="I28" s="156">
        <f t="shared" si="0"/>
        <v>0</v>
      </c>
      <c r="J28" s="156"/>
      <c r="K28" s="258">
        <f>G28</f>
        <v>22643.539387213004</v>
      </c>
      <c r="L28" s="257">
        <f t="shared" si="7"/>
        <v>0</v>
      </c>
      <c r="M28" s="258">
        <f>H28</f>
        <v>22643.539387213004</v>
      </c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6"/>
        <v/>
      </c>
      <c r="C29" s="153">
        <f>IF(D11="","-",+C28+1)</f>
        <v>2019</v>
      </c>
      <c r="D29" s="396">
        <v>140354.27692245354</v>
      </c>
      <c r="E29" s="397">
        <v>4518.2195121951218</v>
      </c>
      <c r="F29" s="396">
        <v>135836.05741025842</v>
      </c>
      <c r="G29" s="397">
        <v>22069.300349550489</v>
      </c>
      <c r="H29" s="395">
        <v>22069.300349550489</v>
      </c>
      <c r="I29" s="156">
        <f t="shared" si="0"/>
        <v>0</v>
      </c>
      <c r="J29" s="156"/>
      <c r="K29" s="258">
        <f>G29</f>
        <v>22069.300349550489</v>
      </c>
      <c r="L29" s="257">
        <f t="shared" ref="L29" si="10">IF(K29&lt;&gt;0,+G29-K29,0)</f>
        <v>0</v>
      </c>
      <c r="M29" s="258">
        <f>H29</f>
        <v>22069.300349550489</v>
      </c>
      <c r="N29" s="158">
        <f t="shared" ref="N29" si="11">IF(M29&lt;&gt;0,+H29-M29,0)</f>
        <v>0</v>
      </c>
      <c r="O29" s="158">
        <f t="shared" ref="O29" si="12">+N29-L29</f>
        <v>0</v>
      </c>
      <c r="P29" s="4"/>
    </row>
    <row r="30" spans="2:16">
      <c r="B30" s="9" t="str">
        <f t="shared" si="6"/>
        <v/>
      </c>
      <c r="C30" s="153">
        <f>IF(D11="","-",+C29+1)</f>
        <v>2020</v>
      </c>
      <c r="D30" s="159">
        <f>IF(F29+SUM(E$17:E29)=D$10,F29,D$10-SUM(E$17:E29))</f>
        <v>135836.05741025842</v>
      </c>
      <c r="E30" s="160">
        <f>IF(+I14&lt;F29,I14,D30)</f>
        <v>4518.2195121951218</v>
      </c>
      <c r="F30" s="159">
        <f t="shared" ref="F30:F48" si="13">+D30-E30</f>
        <v>131317.8378980633</v>
      </c>
      <c r="G30" s="161">
        <f t="shared" ref="G30:G72" si="14">+I$12*((D30+F30)/2)+E30</f>
        <v>18187.877266204941</v>
      </c>
      <c r="H30" s="142">
        <f t="shared" ref="H30:H72" si="15">+I$13*((D30+F30)/2)+E30</f>
        <v>18187.877266204941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2021</v>
      </c>
      <c r="D31" s="159">
        <f>IF(F30+SUM(E$17:E30)=D$10,F30,D$10-SUM(E$17:E30))</f>
        <v>131317.8378980633</v>
      </c>
      <c r="E31" s="160">
        <f>IF(+I14&lt;F30,I14,D31)</f>
        <v>4518.2195121951218</v>
      </c>
      <c r="F31" s="159">
        <f t="shared" si="13"/>
        <v>126799.61838586818</v>
      </c>
      <c r="G31" s="161">
        <f t="shared" si="14"/>
        <v>17725.503215338744</v>
      </c>
      <c r="H31" s="142">
        <f t="shared" si="15"/>
        <v>17725.503215338744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2022</v>
      </c>
      <c r="D32" s="159">
        <f>IF(F31+SUM(E$17:E31)=D$10,F31,D$10-SUM(E$17:E31))</f>
        <v>126799.61838586818</v>
      </c>
      <c r="E32" s="160">
        <f>IF(+I14&lt;F31,I14,D32)</f>
        <v>4518.2195121951218</v>
      </c>
      <c r="F32" s="159">
        <f t="shared" si="13"/>
        <v>122281.39887367305</v>
      </c>
      <c r="G32" s="161">
        <f t="shared" si="14"/>
        <v>17263.129164472546</v>
      </c>
      <c r="H32" s="142">
        <f t="shared" si="15"/>
        <v>17263.129164472546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2023</v>
      </c>
      <c r="D33" s="159">
        <f>IF(F32+SUM(E$17:E32)=D$10,F32,D$10-SUM(E$17:E32))</f>
        <v>122281.39887367305</v>
      </c>
      <c r="E33" s="160">
        <f>IF(+I14&lt;F32,I14,D33)</f>
        <v>4518.2195121951218</v>
      </c>
      <c r="F33" s="159">
        <f t="shared" si="13"/>
        <v>117763.17936147793</v>
      </c>
      <c r="G33" s="161">
        <f t="shared" si="14"/>
        <v>16800.755113606345</v>
      </c>
      <c r="H33" s="142">
        <f t="shared" si="15"/>
        <v>16800.755113606345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2024</v>
      </c>
      <c r="D34" s="159">
        <f>IF(F33+SUM(E$17:E33)=D$10,F33,D$10-SUM(E$17:E33))</f>
        <v>117763.17936147793</v>
      </c>
      <c r="E34" s="160">
        <f>IF(+I14&lt;F33,I14,D34)</f>
        <v>4518.2195121951218</v>
      </c>
      <c r="F34" s="159">
        <f t="shared" si="13"/>
        <v>113244.95984928281</v>
      </c>
      <c r="G34" s="161">
        <f t="shared" si="14"/>
        <v>16338.381062740147</v>
      </c>
      <c r="H34" s="142">
        <f t="shared" si="15"/>
        <v>16338.381062740147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2025</v>
      </c>
      <c r="D35" s="159">
        <f>IF(F34+SUM(E$17:E34)=D$10,F34,D$10-SUM(E$17:E34))</f>
        <v>113244.95984928281</v>
      </c>
      <c r="E35" s="160">
        <f>IF(+I14&lt;F34,I14,D35)</f>
        <v>4518.2195121951218</v>
      </c>
      <c r="F35" s="159">
        <f t="shared" si="13"/>
        <v>108726.74033708769</v>
      </c>
      <c r="G35" s="161">
        <f t="shared" si="14"/>
        <v>15876.00701187395</v>
      </c>
      <c r="H35" s="142">
        <f t="shared" si="15"/>
        <v>15876.00701187395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2026</v>
      </c>
      <c r="D36" s="159">
        <f>IF(F35+SUM(E$17:E35)=D$10,F35,D$10-SUM(E$17:E35))</f>
        <v>108726.74033708769</v>
      </c>
      <c r="E36" s="160">
        <f>IF(+I14&lt;F35,I14,D36)</f>
        <v>4518.2195121951218</v>
      </c>
      <c r="F36" s="159">
        <f t="shared" si="13"/>
        <v>104208.52082489256</v>
      </c>
      <c r="G36" s="161">
        <f t="shared" si="14"/>
        <v>15413.632961007752</v>
      </c>
      <c r="H36" s="142">
        <f t="shared" si="15"/>
        <v>15413.632961007752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2027</v>
      </c>
      <c r="D37" s="159">
        <f>IF(F36+SUM(E$17:E36)=D$10,F36,D$10-SUM(E$17:E36))</f>
        <v>104208.52082489256</v>
      </c>
      <c r="E37" s="160">
        <f>IF(+I14&lt;F36,I14,D37)</f>
        <v>4518.2195121951218</v>
      </c>
      <c r="F37" s="159">
        <f t="shared" si="13"/>
        <v>99690.30131269744</v>
      </c>
      <c r="G37" s="161">
        <f t="shared" si="14"/>
        <v>14951.258910141551</v>
      </c>
      <c r="H37" s="142">
        <f t="shared" si="15"/>
        <v>14951.258910141551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2028</v>
      </c>
      <c r="D38" s="159">
        <f>IF(F37+SUM(E$17:E37)=D$10,F37,D$10-SUM(E$17:E37))</f>
        <v>99690.30131269744</v>
      </c>
      <c r="E38" s="160">
        <f>IF(+I14&lt;F37,I14,D38)</f>
        <v>4518.2195121951218</v>
      </c>
      <c r="F38" s="159">
        <f t="shared" si="13"/>
        <v>95172.081800502317</v>
      </c>
      <c r="G38" s="161">
        <f t="shared" si="14"/>
        <v>14488.884859275353</v>
      </c>
      <c r="H38" s="142">
        <f t="shared" si="15"/>
        <v>14488.884859275353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2029</v>
      </c>
      <c r="D39" s="159">
        <f>IF(F38+SUM(E$17:E38)=D$10,F38,D$10-SUM(E$17:E38))</f>
        <v>95172.081800502317</v>
      </c>
      <c r="E39" s="160">
        <f>IF(+I14&lt;F38,I14,D39)</f>
        <v>4518.2195121951218</v>
      </c>
      <c r="F39" s="159">
        <f t="shared" si="13"/>
        <v>90653.862288307195</v>
      </c>
      <c r="G39" s="161">
        <f t="shared" si="14"/>
        <v>14026.510808409155</v>
      </c>
      <c r="H39" s="142">
        <f t="shared" si="15"/>
        <v>14026.510808409155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2030</v>
      </c>
      <c r="D40" s="159">
        <f>IF(F39+SUM(E$17:E39)=D$10,F39,D$10-SUM(E$17:E39))</f>
        <v>90653.862288307195</v>
      </c>
      <c r="E40" s="160">
        <f>IF(+I14&lt;F39,I14,D40)</f>
        <v>4518.2195121951218</v>
      </c>
      <c r="F40" s="159">
        <f t="shared" si="13"/>
        <v>86135.642776112072</v>
      </c>
      <c r="G40" s="161">
        <f t="shared" si="14"/>
        <v>13564.136757542958</v>
      </c>
      <c r="H40" s="142">
        <f t="shared" si="15"/>
        <v>13564.136757542958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2031</v>
      </c>
      <c r="D41" s="159">
        <f>IF(F40+SUM(E$17:E40)=D$10,F40,D$10-SUM(E$17:E40))</f>
        <v>86135.642776112072</v>
      </c>
      <c r="E41" s="160">
        <f>IF(+I14&lt;F40,I14,D41)</f>
        <v>4518.2195121951218</v>
      </c>
      <c r="F41" s="159">
        <f t="shared" si="13"/>
        <v>81617.42326391695</v>
      </c>
      <c r="G41" s="161">
        <f t="shared" si="14"/>
        <v>13101.762706676756</v>
      </c>
      <c r="H41" s="142">
        <f t="shared" si="15"/>
        <v>13101.762706676756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2032</v>
      </c>
      <c r="D42" s="159">
        <f>IF(F41+SUM(E$17:E41)=D$10,F41,D$10-SUM(E$17:E41))</f>
        <v>81617.42326391695</v>
      </c>
      <c r="E42" s="160">
        <f>IF(+I14&lt;F41,I14,D42)</f>
        <v>4518.2195121951218</v>
      </c>
      <c r="F42" s="159">
        <f t="shared" si="13"/>
        <v>77099.203751721827</v>
      </c>
      <c r="G42" s="161">
        <f t="shared" si="14"/>
        <v>12639.388655810559</v>
      </c>
      <c r="H42" s="142">
        <f t="shared" si="15"/>
        <v>12639.388655810559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2033</v>
      </c>
      <c r="D43" s="159">
        <f>IF(F42+SUM(E$17:E42)=D$10,F42,D$10-SUM(E$17:E42))</f>
        <v>77099.203751721827</v>
      </c>
      <c r="E43" s="160">
        <f>IF(+I14&lt;F42,I14,D43)</f>
        <v>4518.2195121951218</v>
      </c>
      <c r="F43" s="159">
        <f t="shared" si="13"/>
        <v>72580.984239526704</v>
      </c>
      <c r="G43" s="161">
        <f t="shared" si="14"/>
        <v>12177.014604944361</v>
      </c>
      <c r="H43" s="142">
        <f t="shared" si="15"/>
        <v>12177.014604944361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2034</v>
      </c>
      <c r="D44" s="159">
        <f>IF(F43+SUM(E$17:E43)=D$10,F43,D$10-SUM(E$17:E43))</f>
        <v>72580.984239526704</v>
      </c>
      <c r="E44" s="160">
        <f>IF(+I14&lt;F43,I14,D44)</f>
        <v>4518.2195121951218</v>
      </c>
      <c r="F44" s="159">
        <f t="shared" si="13"/>
        <v>68062.764727331582</v>
      </c>
      <c r="G44" s="161">
        <f t="shared" si="14"/>
        <v>11714.640554078162</v>
      </c>
      <c r="H44" s="142">
        <f t="shared" si="15"/>
        <v>11714.640554078162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2035</v>
      </c>
      <c r="D45" s="159">
        <f>IF(F44+SUM(E$17:E44)=D$10,F44,D$10-SUM(E$17:E44))</f>
        <v>68062.764727331582</v>
      </c>
      <c r="E45" s="160">
        <f>IF(+I14&lt;F44,I14,D45)</f>
        <v>4518.2195121951218</v>
      </c>
      <c r="F45" s="159">
        <f t="shared" si="13"/>
        <v>63544.545215136459</v>
      </c>
      <c r="G45" s="161">
        <f t="shared" si="14"/>
        <v>11252.266503211962</v>
      </c>
      <c r="H45" s="142">
        <f t="shared" si="15"/>
        <v>11252.266503211962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2036</v>
      </c>
      <c r="D46" s="159">
        <f>IF(F45+SUM(E$17:E45)=D$10,F45,D$10-SUM(E$17:E45))</f>
        <v>63544.545215136459</v>
      </c>
      <c r="E46" s="160">
        <f>IF(+I14&lt;F45,I14,D46)</f>
        <v>4518.2195121951218</v>
      </c>
      <c r="F46" s="159">
        <f t="shared" si="13"/>
        <v>59026.325702941336</v>
      </c>
      <c r="G46" s="161">
        <f t="shared" si="14"/>
        <v>10789.892452345764</v>
      </c>
      <c r="H46" s="142">
        <f t="shared" si="15"/>
        <v>10789.892452345764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2037</v>
      </c>
      <c r="D47" s="159">
        <f>IF(F46+SUM(E$17:E46)=D$10,F46,D$10-SUM(E$17:E46))</f>
        <v>59026.325702941336</v>
      </c>
      <c r="E47" s="160">
        <f>IF(+I14&lt;F46,I14,D47)</f>
        <v>4518.2195121951218</v>
      </c>
      <c r="F47" s="159">
        <f t="shared" si="13"/>
        <v>54508.106190746214</v>
      </c>
      <c r="G47" s="161">
        <f t="shared" si="14"/>
        <v>10327.518401479565</v>
      </c>
      <c r="H47" s="142">
        <f t="shared" si="15"/>
        <v>10327.518401479565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2038</v>
      </c>
      <c r="D48" s="159">
        <f>IF(F47+SUM(E$17:E47)=D$10,F47,D$10-SUM(E$17:E47))</f>
        <v>54508.106190746214</v>
      </c>
      <c r="E48" s="160">
        <f>IF(+I14&lt;F47,I14,D48)</f>
        <v>4518.2195121951218</v>
      </c>
      <c r="F48" s="159">
        <f t="shared" si="13"/>
        <v>49989.886678551091</v>
      </c>
      <c r="G48" s="161">
        <f t="shared" si="14"/>
        <v>9865.1443506133655</v>
      </c>
      <c r="H48" s="142">
        <f t="shared" si="15"/>
        <v>9865.1443506133655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2039</v>
      </c>
      <c r="D49" s="159">
        <f>IF(F48+SUM(E$17:E48)=D$10,F48,D$10-SUM(E$17:E48))</f>
        <v>49989.886678551091</v>
      </c>
      <c r="E49" s="160">
        <f>IF(+I14&lt;F48,I14,D49)</f>
        <v>4518.2195121951218</v>
      </c>
      <c r="F49" s="159">
        <f t="shared" ref="F49:F72" si="16">+D49-E49</f>
        <v>45471.667166355968</v>
      </c>
      <c r="G49" s="161">
        <f t="shared" si="14"/>
        <v>9402.7702997471679</v>
      </c>
      <c r="H49" s="142">
        <f t="shared" si="15"/>
        <v>9402.7702997471679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2040</v>
      </c>
      <c r="D50" s="159">
        <f>IF(F49+SUM(E$17:E49)=D$10,F49,D$10-SUM(E$17:E49))</f>
        <v>45471.667166355968</v>
      </c>
      <c r="E50" s="160">
        <f>IF(+I14&lt;F49,I14,D50)</f>
        <v>4518.2195121951218</v>
      </c>
      <c r="F50" s="159">
        <f t="shared" si="16"/>
        <v>40953.447654160846</v>
      </c>
      <c r="G50" s="161">
        <f t="shared" si="14"/>
        <v>8940.3962488809702</v>
      </c>
      <c r="H50" s="142">
        <f t="shared" si="15"/>
        <v>8940.3962488809702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2041</v>
      </c>
      <c r="D51" s="159">
        <f>IF(F50+SUM(E$17:E50)=D$10,F50,D$10-SUM(E$17:E50))</f>
        <v>40953.447654160846</v>
      </c>
      <c r="E51" s="160">
        <f>IF(+I14&lt;F50,I14,D51)</f>
        <v>4518.2195121951218</v>
      </c>
      <c r="F51" s="159">
        <f t="shared" si="16"/>
        <v>36435.228141965723</v>
      </c>
      <c r="G51" s="161">
        <f t="shared" si="14"/>
        <v>8478.0221980147708</v>
      </c>
      <c r="H51" s="142">
        <f t="shared" si="15"/>
        <v>8478.0221980147708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2042</v>
      </c>
      <c r="D52" s="159">
        <f>IF(F51+SUM(E$17:E51)=D$10,F51,D$10-SUM(E$17:E51))</f>
        <v>36435.228141965723</v>
      </c>
      <c r="E52" s="160">
        <f>IF(+I14&lt;F51,I14,D52)</f>
        <v>4518.2195121951218</v>
      </c>
      <c r="F52" s="159">
        <f t="shared" si="16"/>
        <v>31917.0086297706</v>
      </c>
      <c r="G52" s="161">
        <f t="shared" si="14"/>
        <v>8015.6481471485722</v>
      </c>
      <c r="H52" s="142">
        <f t="shared" si="15"/>
        <v>8015.6481471485722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2043</v>
      </c>
      <c r="D53" s="159">
        <f>IF(F52+SUM(E$17:E52)=D$10,F52,D$10-SUM(E$17:E52))</f>
        <v>31917.0086297706</v>
      </c>
      <c r="E53" s="160">
        <f>IF(+I14&lt;F52,I14,D53)</f>
        <v>4518.2195121951218</v>
      </c>
      <c r="F53" s="159">
        <f t="shared" si="16"/>
        <v>27398.789117575478</v>
      </c>
      <c r="G53" s="161">
        <f t="shared" si="14"/>
        <v>7553.2740962823736</v>
      </c>
      <c r="H53" s="142">
        <f t="shared" si="15"/>
        <v>7553.2740962823736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2044</v>
      </c>
      <c r="D54" s="159">
        <f>IF(F53+SUM(E$17:E53)=D$10,F53,D$10-SUM(E$17:E53))</f>
        <v>27398.789117575478</v>
      </c>
      <c r="E54" s="160">
        <f>IF(+I14&lt;F53,I14,D54)</f>
        <v>4518.2195121951218</v>
      </c>
      <c r="F54" s="159">
        <f t="shared" si="16"/>
        <v>22880.569605380355</v>
      </c>
      <c r="G54" s="161">
        <f t="shared" si="14"/>
        <v>7090.9000454161742</v>
      </c>
      <c r="H54" s="142">
        <f t="shared" si="15"/>
        <v>7090.9000454161742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2045</v>
      </c>
      <c r="D55" s="159">
        <f>IF(F54+SUM(E$17:E54)=D$10,F54,D$10-SUM(E$17:E54))</f>
        <v>22880.569605380355</v>
      </c>
      <c r="E55" s="160">
        <f>IF(+I14&lt;F54,I14,D55)</f>
        <v>4518.2195121951218</v>
      </c>
      <c r="F55" s="159">
        <f t="shared" si="16"/>
        <v>18362.350093185232</v>
      </c>
      <c r="G55" s="161">
        <f t="shared" si="14"/>
        <v>6628.5259945499765</v>
      </c>
      <c r="H55" s="142">
        <f t="shared" si="15"/>
        <v>6628.5259945499765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2046</v>
      </c>
      <c r="D56" s="159">
        <f>IF(F55+SUM(E$17:E55)=D$10,F55,D$10-SUM(E$17:E55))</f>
        <v>18362.350093185232</v>
      </c>
      <c r="E56" s="160">
        <f>IF(+I14&lt;F55,I14,D56)</f>
        <v>4518.2195121951218</v>
      </c>
      <c r="F56" s="159">
        <f t="shared" si="16"/>
        <v>13844.13058099011</v>
      </c>
      <c r="G56" s="161">
        <f t="shared" si="14"/>
        <v>6166.1519436837771</v>
      </c>
      <c r="H56" s="142">
        <f t="shared" si="15"/>
        <v>6166.1519436837771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2047</v>
      </c>
      <c r="D57" s="159">
        <f>IF(F56+SUM(E$17:E56)=D$10,F56,D$10-SUM(E$17:E56))</f>
        <v>13844.13058099011</v>
      </c>
      <c r="E57" s="160">
        <f>IF(+I14&lt;F56,I14,D57)</f>
        <v>4518.2195121951218</v>
      </c>
      <c r="F57" s="159">
        <f t="shared" si="16"/>
        <v>9325.9110687949869</v>
      </c>
      <c r="G57" s="161">
        <f t="shared" si="14"/>
        <v>5703.7778928175794</v>
      </c>
      <c r="H57" s="142">
        <f t="shared" si="15"/>
        <v>5703.7778928175794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6"/>
        <v/>
      </c>
      <c r="C58" s="153">
        <f>IF(D11="","-",+C57+1)</f>
        <v>2048</v>
      </c>
      <c r="D58" s="159">
        <f>IF(F57+SUM(E$17:E57)=D$10,F57,D$10-SUM(E$17:E57))</f>
        <v>9325.9110687949869</v>
      </c>
      <c r="E58" s="160">
        <f>IF(+I14&lt;F57,I14,D58)</f>
        <v>4518.2195121951218</v>
      </c>
      <c r="F58" s="159">
        <f t="shared" si="16"/>
        <v>4807.6915565998652</v>
      </c>
      <c r="G58" s="161">
        <f t="shared" si="14"/>
        <v>5241.4038419513799</v>
      </c>
      <c r="H58" s="142">
        <f t="shared" si="15"/>
        <v>5241.4038419513799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2049</v>
      </c>
      <c r="D59" s="159">
        <f>IF(F58+SUM(E$17:E58)=D$10,F58,D$10-SUM(E$17:E58))</f>
        <v>4807.6915565998652</v>
      </c>
      <c r="E59" s="160">
        <f>IF(+I14&lt;F58,I14,D59)</f>
        <v>4518.2195121951218</v>
      </c>
      <c r="F59" s="159">
        <f t="shared" si="16"/>
        <v>289.47204440474343</v>
      </c>
      <c r="G59" s="161">
        <f t="shared" si="14"/>
        <v>4779.0297910851814</v>
      </c>
      <c r="H59" s="142">
        <f t="shared" si="15"/>
        <v>4779.0297910851814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2050</v>
      </c>
      <c r="D60" s="159">
        <f>IF(F59+SUM(E$17:E59)=D$10,F59,D$10-SUM(E$17:E59))</f>
        <v>289.47204440474343</v>
      </c>
      <c r="E60" s="160">
        <f>IF(+I14&lt;F59,I14,D60)</f>
        <v>289.47204440474343</v>
      </c>
      <c r="F60" s="159">
        <f t="shared" si="16"/>
        <v>0</v>
      </c>
      <c r="G60" s="161">
        <f t="shared" si="14"/>
        <v>304.28367113322378</v>
      </c>
      <c r="H60" s="142">
        <f t="shared" si="15"/>
        <v>304.28367113322378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185246.99999999991</v>
      </c>
      <c r="F73" s="111"/>
      <c r="G73" s="111">
        <f>SUM(G17:G72)</f>
        <v>614712.92624563165</v>
      </c>
      <c r="H73" s="111">
        <f>SUM(H17:H72)</f>
        <v>614712.92624563165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12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22643.539387213004</v>
      </c>
      <c r="N87" s="198">
        <f>IF(J92&lt;D11,0,VLOOKUP(J92,C17:O72,11))</f>
        <v>22643.539387213004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19223.431889109233</v>
      </c>
      <c r="N88" s="200">
        <f>IF(J92&lt;D11,0,VLOOKUP(J92,C99:P154,7))</f>
        <v>19223.431889109233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Knox Lee - Oak Hill #2 138 kV line, S. Shreveport  (SWE Minor Proj II)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-3420.1074981037709</v>
      </c>
      <c r="N89" s="203">
        <f>+N88-N87</f>
        <v>-3420.1074981037709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TP2004036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185247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4410.6428571428569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2007</v>
      </c>
      <c r="D99" s="357">
        <f>IF(D93=C99,0,D92)</f>
        <v>0</v>
      </c>
      <c r="E99" s="360">
        <v>868</v>
      </c>
      <c r="F99" s="361">
        <f>77090-E99</f>
        <v>76222</v>
      </c>
      <c r="G99" s="365">
        <v>38111</v>
      </c>
      <c r="H99" s="362">
        <v>0</v>
      </c>
      <c r="I99" s="363">
        <v>0</v>
      </c>
      <c r="J99" s="158">
        <f t="shared" ref="J99:J130" si="21">+I99-H99</f>
        <v>0</v>
      </c>
      <c r="K99" s="158"/>
      <c r="L99" s="256">
        <v>0</v>
      </c>
      <c r="M99" s="172">
        <f t="shared" ref="M99:M130" si="22">IF(L99&lt;&gt;0,+H99-L99,0)</f>
        <v>0</v>
      </c>
      <c r="N99" s="256">
        <v>0</v>
      </c>
      <c r="O99" s="172">
        <f t="shared" ref="O99:O130" si="23">IF(N99&lt;&gt;0,+I99-N99,0)</f>
        <v>0</v>
      </c>
      <c r="P99" s="172">
        <f t="shared" ref="P99:P130" si="24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2008</v>
      </c>
      <c r="D100" s="357">
        <v>122650</v>
      </c>
      <c r="E100" s="360">
        <v>3353</v>
      </c>
      <c r="F100" s="361">
        <v>119297</v>
      </c>
      <c r="G100" s="361">
        <v>120973.5</v>
      </c>
      <c r="H100" s="360">
        <v>22636</v>
      </c>
      <c r="I100" s="359">
        <v>22636</v>
      </c>
      <c r="J100" s="158">
        <f t="shared" si="21"/>
        <v>0</v>
      </c>
      <c r="K100" s="158"/>
      <c r="L100" s="258">
        <v>22636</v>
      </c>
      <c r="M100" s="158">
        <f t="shared" si="22"/>
        <v>0</v>
      </c>
      <c r="N100" s="258">
        <v>22636</v>
      </c>
      <c r="O100" s="158">
        <f t="shared" si="23"/>
        <v>0</v>
      </c>
      <c r="P100" s="158">
        <f t="shared" si="24"/>
        <v>0</v>
      </c>
      <c r="Q100" s="1"/>
    </row>
    <row r="101" spans="1:17">
      <c r="B101" s="9"/>
      <c r="C101" s="153">
        <f>IF(D93="","-",+C100+1)</f>
        <v>2009</v>
      </c>
      <c r="D101" s="357">
        <v>119826</v>
      </c>
      <c r="E101" s="360">
        <v>3264</v>
      </c>
      <c r="F101" s="361">
        <v>116561</v>
      </c>
      <c r="G101" s="361">
        <v>118193</v>
      </c>
      <c r="H101" s="360">
        <v>20371</v>
      </c>
      <c r="I101" s="359">
        <v>20371</v>
      </c>
      <c r="J101" s="158">
        <f t="shared" si="21"/>
        <v>0</v>
      </c>
      <c r="K101" s="158"/>
      <c r="L101" s="258">
        <f t="shared" ref="L101:L106" si="25">H101</f>
        <v>20371</v>
      </c>
      <c r="M101" s="257">
        <f t="shared" si="22"/>
        <v>0</v>
      </c>
      <c r="N101" s="258">
        <f t="shared" ref="N101:N106" si="26">I101</f>
        <v>20371</v>
      </c>
      <c r="O101" s="158">
        <f t="shared" si="23"/>
        <v>0</v>
      </c>
      <c r="P101" s="158">
        <f t="shared" si="24"/>
        <v>0</v>
      </c>
      <c r="Q101" s="1"/>
    </row>
    <row r="102" spans="1:17">
      <c r="B102" s="9" t="str">
        <f t="shared" ref="B102:B154" si="27">IF(D102=F101,"","IU")</f>
        <v>IU</v>
      </c>
      <c r="C102" s="153">
        <f>IF(D93="","-",+C101+1)</f>
        <v>2010</v>
      </c>
      <c r="D102" s="357">
        <v>177762</v>
      </c>
      <c r="E102" s="360">
        <v>4518.2195121951218</v>
      </c>
      <c r="F102" s="361">
        <v>173243.78048780488</v>
      </c>
      <c r="G102" s="361">
        <v>175502.89024390245</v>
      </c>
      <c r="H102" s="360">
        <v>33491.304062009942</v>
      </c>
      <c r="I102" s="359">
        <v>33491.304062009942</v>
      </c>
      <c r="J102" s="158">
        <f t="shared" si="21"/>
        <v>0</v>
      </c>
      <c r="K102" s="158"/>
      <c r="L102" s="258">
        <f t="shared" si="25"/>
        <v>33491.304062009942</v>
      </c>
      <c r="M102" s="257">
        <f t="shared" si="22"/>
        <v>0</v>
      </c>
      <c r="N102" s="258">
        <f t="shared" si="26"/>
        <v>33491.304062009942</v>
      </c>
      <c r="O102" s="158">
        <f t="shared" si="23"/>
        <v>0</v>
      </c>
      <c r="P102" s="158">
        <f t="shared" si="24"/>
        <v>0</v>
      </c>
      <c r="Q102" s="1"/>
    </row>
    <row r="103" spans="1:17">
      <c r="B103" s="9" t="str">
        <f t="shared" si="27"/>
        <v/>
      </c>
      <c r="C103" s="153">
        <f>IF(D93="","-",+C102+1)</f>
        <v>2011</v>
      </c>
      <c r="D103" s="357">
        <v>173243.78048780488</v>
      </c>
      <c r="E103" s="377">
        <v>4410.6428571428569</v>
      </c>
      <c r="F103" s="361">
        <v>168833.13763066201</v>
      </c>
      <c r="G103" s="361">
        <v>171038.45905923343</v>
      </c>
      <c r="H103" s="360">
        <v>30131.389443457461</v>
      </c>
      <c r="I103" s="359">
        <v>30131.389443457461</v>
      </c>
      <c r="J103" s="158">
        <f t="shared" si="21"/>
        <v>0</v>
      </c>
      <c r="K103" s="158"/>
      <c r="L103" s="258">
        <f t="shared" si="25"/>
        <v>30131.389443457461</v>
      </c>
      <c r="M103" s="257">
        <f t="shared" si="22"/>
        <v>0</v>
      </c>
      <c r="N103" s="258">
        <f t="shared" si="26"/>
        <v>30131.389443457461</v>
      </c>
      <c r="O103" s="158">
        <f t="shared" si="23"/>
        <v>0</v>
      </c>
      <c r="P103" s="158">
        <f t="shared" si="24"/>
        <v>0</v>
      </c>
      <c r="Q103" s="1"/>
    </row>
    <row r="104" spans="1:17">
      <c r="B104" s="9" t="str">
        <f t="shared" si="27"/>
        <v/>
      </c>
      <c r="C104" s="153">
        <f>IF(D93="","-",+C103+1)</f>
        <v>2012</v>
      </c>
      <c r="D104" s="357">
        <v>168833.13763066201</v>
      </c>
      <c r="E104" s="360">
        <v>4410.6428571428569</v>
      </c>
      <c r="F104" s="361">
        <v>164422.49477351914</v>
      </c>
      <c r="G104" s="361">
        <v>166627.81620209059</v>
      </c>
      <c r="H104" s="360">
        <v>28930.581157886962</v>
      </c>
      <c r="I104" s="359">
        <v>28930.581157886962</v>
      </c>
      <c r="J104" s="158">
        <f t="shared" si="21"/>
        <v>0</v>
      </c>
      <c r="K104" s="158"/>
      <c r="L104" s="258">
        <f t="shared" si="25"/>
        <v>28930.581157886962</v>
      </c>
      <c r="M104" s="257">
        <f t="shared" si="22"/>
        <v>0</v>
      </c>
      <c r="N104" s="258">
        <f t="shared" si="26"/>
        <v>28930.581157886962</v>
      </c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7"/>
        <v/>
      </c>
      <c r="C105" s="153">
        <f>IF(D93="","-",+C104+1)</f>
        <v>2013</v>
      </c>
      <c r="D105" s="357">
        <v>164422.49477351914</v>
      </c>
      <c r="E105" s="360">
        <v>4410.6428571428569</v>
      </c>
      <c r="F105" s="361">
        <v>160011.85191637627</v>
      </c>
      <c r="G105" s="361">
        <v>162217.17334494769</v>
      </c>
      <c r="H105" s="360">
        <v>26357.280382807578</v>
      </c>
      <c r="I105" s="359">
        <v>26357.280382807578</v>
      </c>
      <c r="J105" s="158">
        <v>0</v>
      </c>
      <c r="K105" s="158"/>
      <c r="L105" s="258">
        <f t="shared" si="25"/>
        <v>26357.280382807578</v>
      </c>
      <c r="M105" s="257">
        <f>IF(L105&lt;&gt;0,+H105-L105,0)</f>
        <v>0</v>
      </c>
      <c r="N105" s="258">
        <f t="shared" si="26"/>
        <v>26357.280382807578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/>
      </c>
      <c r="C106" s="153">
        <f>IF(D93="","-",+C105+1)</f>
        <v>2014</v>
      </c>
      <c r="D106" s="357">
        <v>160011.85191637627</v>
      </c>
      <c r="E106" s="360">
        <v>4410.6428571428569</v>
      </c>
      <c r="F106" s="361">
        <v>155601.2090592334</v>
      </c>
      <c r="G106" s="361">
        <v>157806.53048780485</v>
      </c>
      <c r="H106" s="360">
        <v>25860.252454473681</v>
      </c>
      <c r="I106" s="359">
        <v>25860.252454473681</v>
      </c>
      <c r="J106" s="158">
        <v>0</v>
      </c>
      <c r="K106" s="158"/>
      <c r="L106" s="258">
        <f t="shared" si="25"/>
        <v>25860.252454473681</v>
      </c>
      <c r="M106" s="257">
        <f>IF(L106&lt;&gt;0,+H106-L106,0)</f>
        <v>0</v>
      </c>
      <c r="N106" s="258">
        <f t="shared" si="26"/>
        <v>25860.252454473681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/>
      </c>
      <c r="C107" s="153">
        <f>IF(D93="","-",+C106+1)</f>
        <v>2015</v>
      </c>
      <c r="D107" s="357">
        <v>155601.2090592334</v>
      </c>
      <c r="E107" s="360">
        <v>4410.6428571428569</v>
      </c>
      <c r="F107" s="361">
        <v>151190.56620209053</v>
      </c>
      <c r="G107" s="361">
        <v>153395.88763066195</v>
      </c>
      <c r="H107" s="360">
        <v>24623.446840873446</v>
      </c>
      <c r="I107" s="359">
        <v>24623.446840873446</v>
      </c>
      <c r="J107" s="158">
        <f t="shared" si="21"/>
        <v>0</v>
      </c>
      <c r="K107" s="158"/>
      <c r="L107" s="258">
        <f>H107</f>
        <v>24623.446840873446</v>
      </c>
      <c r="M107" s="257">
        <f>IF(L107&lt;&gt;0,+H107-L107,0)</f>
        <v>0</v>
      </c>
      <c r="N107" s="258">
        <f>I107</f>
        <v>24623.446840873446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/>
      </c>
      <c r="C108" s="153">
        <f>IF(D93="","-",+C107+1)</f>
        <v>2016</v>
      </c>
      <c r="D108" s="357">
        <v>151190.56620209053</v>
      </c>
      <c r="E108" s="360">
        <v>4308.0697674418607</v>
      </c>
      <c r="F108" s="361">
        <v>146882.49643464867</v>
      </c>
      <c r="G108" s="361">
        <v>149036.53131836961</v>
      </c>
      <c r="H108" s="360">
        <v>23228.255672846972</v>
      </c>
      <c r="I108" s="359">
        <v>23228.255672846972</v>
      </c>
      <c r="J108" s="158">
        <v>0</v>
      </c>
      <c r="K108" s="158"/>
      <c r="L108" s="258">
        <f>H108</f>
        <v>23228.255672846972</v>
      </c>
      <c r="M108" s="257">
        <f>IF(L108&lt;&gt;0,+H108-L108,0)</f>
        <v>0</v>
      </c>
      <c r="N108" s="258">
        <f>I108</f>
        <v>23228.255672846972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7"/>
        <v/>
      </c>
      <c r="C109" s="153">
        <f>IF(D93="","-",+C108+1)</f>
        <v>2017</v>
      </c>
      <c r="D109" s="357">
        <v>146882.49643464867</v>
      </c>
      <c r="E109" s="360">
        <v>4410.6428571428569</v>
      </c>
      <c r="F109" s="361">
        <v>142471.8535775058</v>
      </c>
      <c r="G109" s="361">
        <v>144677.17500607722</v>
      </c>
      <c r="H109" s="360">
        <v>21984.790198731629</v>
      </c>
      <c r="I109" s="359">
        <v>21984.790198731629</v>
      </c>
      <c r="J109" s="158">
        <f t="shared" si="21"/>
        <v>0</v>
      </c>
      <c r="K109" s="158"/>
      <c r="L109" s="258">
        <f>H109</f>
        <v>21984.790198731629</v>
      </c>
      <c r="M109" s="257">
        <f>IF(L109&lt;&gt;0,+H109-L109,0)</f>
        <v>0</v>
      </c>
      <c r="N109" s="258">
        <f>I109</f>
        <v>21984.790198731629</v>
      </c>
      <c r="O109" s="158">
        <f>IF(N109&lt;&gt;0,+I109-N109,0)</f>
        <v>0</v>
      </c>
      <c r="P109" s="158">
        <f>+O109-M109</f>
        <v>0</v>
      </c>
      <c r="Q109" s="1"/>
    </row>
    <row r="110" spans="1:17">
      <c r="B110" s="9" t="str">
        <f t="shared" si="27"/>
        <v/>
      </c>
      <c r="C110" s="153">
        <f>IF(D93="","-",+C109+1)</f>
        <v>2018</v>
      </c>
      <c r="D110" s="154">
        <f>IF(F109+SUM(E$99:E109)=D$92,F109,D$92-SUM(E$99:E109))</f>
        <v>142471.8535775058</v>
      </c>
      <c r="E110" s="160">
        <f>IF(+J96&lt;F109,J96,D110)</f>
        <v>4410.6428571428569</v>
      </c>
      <c r="F110" s="159">
        <f t="shared" ref="F110:F130" si="28">+D110-E110</f>
        <v>138061.21072036293</v>
      </c>
      <c r="G110" s="159">
        <f t="shared" ref="G110:G130" si="29">+(F110+D110)/2</f>
        <v>140266.53214893438</v>
      </c>
      <c r="H110" s="163">
        <f>+J$94*G110+E110</f>
        <v>19223.431889109233</v>
      </c>
      <c r="I110" s="253">
        <f>+J$95*G110+E110</f>
        <v>19223.431889109233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7"/>
        <v/>
      </c>
      <c r="C111" s="153">
        <f>IF(D93="","-",+C110+1)</f>
        <v>2019</v>
      </c>
      <c r="D111" s="154">
        <f>IF(F110+SUM(E$99:E110)=D$92,F110,D$92-SUM(E$99:E110))</f>
        <v>138061.21072036293</v>
      </c>
      <c r="E111" s="160">
        <f>IF(+J96&lt;F110,J96,D111)</f>
        <v>4410.6428571428569</v>
      </c>
      <c r="F111" s="159">
        <f t="shared" si="28"/>
        <v>133650.56786322006</v>
      </c>
      <c r="G111" s="159">
        <f t="shared" si="29"/>
        <v>135855.88929179148</v>
      </c>
      <c r="H111" s="163">
        <f>+J$94*G111+E111</f>
        <v>18757.647776981648</v>
      </c>
      <c r="I111" s="253">
        <f>+J$95*G111+E111</f>
        <v>18757.647776981648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7"/>
        <v/>
      </c>
      <c r="C112" s="153">
        <f>IF(D93="","-",+C111+1)</f>
        <v>2020</v>
      </c>
      <c r="D112" s="154">
        <f>IF(F111+SUM(E$99:E111)=D$92,F111,D$92-SUM(E$99:E111))</f>
        <v>133650.56786322006</v>
      </c>
      <c r="E112" s="160">
        <f>IF(+J96&lt;F111,J96,D112)</f>
        <v>4410.6428571428569</v>
      </c>
      <c r="F112" s="159">
        <f t="shared" si="28"/>
        <v>129239.9250060772</v>
      </c>
      <c r="G112" s="159">
        <f t="shared" si="29"/>
        <v>131445.24643464864</v>
      </c>
      <c r="H112" s="163">
        <f>+J$94*G112+E112</f>
        <v>18291.863664854063</v>
      </c>
      <c r="I112" s="253">
        <f>+J$95*G112+E112</f>
        <v>18291.863664854063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7"/>
        <v/>
      </c>
      <c r="C113" s="153">
        <f>IF(D93="","-",+C112+1)</f>
        <v>2021</v>
      </c>
      <c r="D113" s="154">
        <f>IF(F112+SUM(E$99:E112)=D$92,F112,D$92-SUM(E$99:E112))</f>
        <v>129239.9250060772</v>
      </c>
      <c r="E113" s="160">
        <f>IF(+J96&lt;F112,J96,D113)</f>
        <v>4410.6428571428569</v>
      </c>
      <c r="F113" s="159">
        <f t="shared" si="28"/>
        <v>124829.28214893435</v>
      </c>
      <c r="G113" s="159">
        <f t="shared" si="29"/>
        <v>127034.60357750577</v>
      </c>
      <c r="H113" s="163">
        <f t="shared" ref="H113:H154" si="30">+J$94*G113+E113</f>
        <v>17826.079552726478</v>
      </c>
      <c r="I113" s="253">
        <f t="shared" ref="I113:I154" si="31">+J$95*G113+E113</f>
        <v>17826.079552726478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7"/>
        <v/>
      </c>
      <c r="C114" s="153">
        <f>IF(D93="","-",+C113+1)</f>
        <v>2022</v>
      </c>
      <c r="D114" s="154">
        <f>IF(F113+SUM(E$99:E113)=D$92,F113,D$92-SUM(E$99:E113))</f>
        <v>124829.28214893435</v>
      </c>
      <c r="E114" s="160">
        <f>IF(+J96&lt;F113,J96,D114)</f>
        <v>4410.6428571428569</v>
      </c>
      <c r="F114" s="159">
        <f t="shared" si="28"/>
        <v>120418.63929179149</v>
      </c>
      <c r="G114" s="159">
        <f t="shared" si="29"/>
        <v>122623.96072036293</v>
      </c>
      <c r="H114" s="163">
        <f t="shared" si="30"/>
        <v>17360.2954405989</v>
      </c>
      <c r="I114" s="253">
        <f t="shared" si="31"/>
        <v>17360.2954405989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7"/>
        <v/>
      </c>
      <c r="C115" s="153">
        <f>IF(D93="","-",+C114+1)</f>
        <v>2023</v>
      </c>
      <c r="D115" s="154">
        <f>IF(F114+SUM(E$99:E114)=D$92,F114,D$92-SUM(E$99:E114))</f>
        <v>120418.63929179149</v>
      </c>
      <c r="E115" s="160">
        <f>IF(+J96&lt;F114,J96,D115)</f>
        <v>4410.6428571428569</v>
      </c>
      <c r="F115" s="159">
        <f t="shared" si="28"/>
        <v>116007.99643464864</v>
      </c>
      <c r="G115" s="159">
        <f t="shared" si="29"/>
        <v>118213.31786322006</v>
      </c>
      <c r="H115" s="163">
        <f t="shared" si="30"/>
        <v>16894.511328471315</v>
      </c>
      <c r="I115" s="253">
        <f t="shared" si="31"/>
        <v>16894.511328471315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7"/>
        <v/>
      </c>
      <c r="C116" s="153">
        <f>IF(D93="","-",+C115+1)</f>
        <v>2024</v>
      </c>
      <c r="D116" s="154">
        <f>IF(F115+SUM(E$99:E115)=D$92,F115,D$92-SUM(E$99:E115))</f>
        <v>116007.99643464864</v>
      </c>
      <c r="E116" s="160">
        <f>IF(+J96&lt;F115,J96,D116)</f>
        <v>4410.6428571428569</v>
      </c>
      <c r="F116" s="159">
        <f t="shared" si="28"/>
        <v>111597.35357750578</v>
      </c>
      <c r="G116" s="159">
        <f t="shared" si="29"/>
        <v>113802.67500607722</v>
      </c>
      <c r="H116" s="163">
        <f t="shared" si="30"/>
        <v>16428.72721634373</v>
      </c>
      <c r="I116" s="253">
        <f t="shared" si="31"/>
        <v>16428.72721634373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7"/>
        <v/>
      </c>
      <c r="C117" s="153">
        <f>IF(D93="","-",+C116+1)</f>
        <v>2025</v>
      </c>
      <c r="D117" s="154">
        <f>IF(F116+SUM(E$99:E116)=D$92,F116,D$92-SUM(E$99:E116))</f>
        <v>111597.35357750578</v>
      </c>
      <c r="E117" s="160">
        <f>IF(+J96&lt;F116,J96,D117)</f>
        <v>4410.6428571428569</v>
      </c>
      <c r="F117" s="159">
        <f t="shared" si="28"/>
        <v>107186.71072036293</v>
      </c>
      <c r="G117" s="159">
        <f t="shared" si="29"/>
        <v>109392.03214893435</v>
      </c>
      <c r="H117" s="163">
        <f t="shared" si="30"/>
        <v>15962.943104216147</v>
      </c>
      <c r="I117" s="253">
        <f t="shared" si="31"/>
        <v>15962.943104216147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7"/>
        <v/>
      </c>
      <c r="C118" s="153">
        <f>IF(D93="","-",+C117+1)</f>
        <v>2026</v>
      </c>
      <c r="D118" s="154">
        <f>IF(F117+SUM(E$99:E117)=D$92,F117,D$92-SUM(E$99:E117))</f>
        <v>107186.71072036293</v>
      </c>
      <c r="E118" s="160">
        <f>IF(+J96&lt;F117,J96,D118)</f>
        <v>4410.6428571428569</v>
      </c>
      <c r="F118" s="159">
        <f t="shared" si="28"/>
        <v>102776.06786322007</v>
      </c>
      <c r="G118" s="159">
        <f t="shared" si="29"/>
        <v>104981.38929179151</v>
      </c>
      <c r="H118" s="163">
        <f t="shared" si="30"/>
        <v>15497.158992088565</v>
      </c>
      <c r="I118" s="253">
        <f t="shared" si="31"/>
        <v>15497.158992088565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7"/>
        <v/>
      </c>
      <c r="C119" s="153">
        <f>IF(D93="","-",+C118+1)</f>
        <v>2027</v>
      </c>
      <c r="D119" s="154">
        <f>IF(F118+SUM(E$99:E118)=D$92,F118,D$92-SUM(E$99:E118))</f>
        <v>102776.06786322007</v>
      </c>
      <c r="E119" s="160">
        <f>IF(+J96&lt;F118,J96,D119)</f>
        <v>4410.6428571428569</v>
      </c>
      <c r="F119" s="159">
        <f t="shared" si="28"/>
        <v>98365.425006077217</v>
      </c>
      <c r="G119" s="159">
        <f t="shared" si="29"/>
        <v>100570.74643464864</v>
      </c>
      <c r="H119" s="163">
        <f t="shared" si="30"/>
        <v>15031.37487996098</v>
      </c>
      <c r="I119" s="253">
        <f t="shared" si="31"/>
        <v>15031.37487996098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7"/>
        <v/>
      </c>
      <c r="C120" s="153">
        <f>IF(D93="","-",+C119+1)</f>
        <v>2028</v>
      </c>
      <c r="D120" s="154">
        <f>IF(F119+SUM(E$99:E119)=D$92,F119,D$92-SUM(E$99:E119))</f>
        <v>98365.425006077217</v>
      </c>
      <c r="E120" s="160">
        <f>IF(+J96&lt;F119,J96,D120)</f>
        <v>4410.6428571428569</v>
      </c>
      <c r="F120" s="159">
        <f t="shared" si="28"/>
        <v>93954.782148934362</v>
      </c>
      <c r="G120" s="159">
        <f t="shared" si="29"/>
        <v>96160.103577505797</v>
      </c>
      <c r="H120" s="163">
        <f t="shared" si="30"/>
        <v>14565.590767833399</v>
      </c>
      <c r="I120" s="253">
        <f t="shared" si="31"/>
        <v>14565.590767833399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7"/>
        <v/>
      </c>
      <c r="C121" s="153">
        <f>IF(D93="","-",+C120+1)</f>
        <v>2029</v>
      </c>
      <c r="D121" s="154">
        <f>IF(F120+SUM(E$99:E120)=D$92,F120,D$92-SUM(E$99:E120))</f>
        <v>93954.782148934362</v>
      </c>
      <c r="E121" s="160">
        <f>IF(+J96&lt;F120,J96,D121)</f>
        <v>4410.6428571428569</v>
      </c>
      <c r="F121" s="159">
        <f t="shared" si="28"/>
        <v>89544.139291791507</v>
      </c>
      <c r="G121" s="159">
        <f t="shared" si="29"/>
        <v>91749.460720362928</v>
      </c>
      <c r="H121" s="163">
        <f t="shared" si="30"/>
        <v>14099.806655705814</v>
      </c>
      <c r="I121" s="253">
        <f t="shared" si="31"/>
        <v>14099.806655705814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7"/>
        <v/>
      </c>
      <c r="C122" s="153">
        <f>IF(D93="","-",+C121+1)</f>
        <v>2030</v>
      </c>
      <c r="D122" s="154">
        <f>IF(F121+SUM(E$99:E121)=D$92,F121,D$92-SUM(E$99:E121))</f>
        <v>89544.139291791507</v>
      </c>
      <c r="E122" s="160">
        <f>IF(+J96&lt;F121,J96,D122)</f>
        <v>4410.6428571428569</v>
      </c>
      <c r="F122" s="159">
        <f t="shared" si="28"/>
        <v>85133.496434648652</v>
      </c>
      <c r="G122" s="159">
        <f t="shared" si="29"/>
        <v>87338.817863220087</v>
      </c>
      <c r="H122" s="163">
        <f t="shared" si="30"/>
        <v>13634.02254357823</v>
      </c>
      <c r="I122" s="253">
        <f t="shared" si="31"/>
        <v>13634.02254357823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7"/>
        <v/>
      </c>
      <c r="C123" s="153">
        <f>IF(D93="","-",+C122+1)</f>
        <v>2031</v>
      </c>
      <c r="D123" s="154">
        <f>IF(F122+SUM(E$99:E122)=D$92,F122,D$92-SUM(E$99:E122))</f>
        <v>85133.496434648652</v>
      </c>
      <c r="E123" s="160">
        <f>IF(+J96&lt;F122,J96,D123)</f>
        <v>4410.6428571428569</v>
      </c>
      <c r="F123" s="159">
        <f t="shared" si="28"/>
        <v>80722.853577505797</v>
      </c>
      <c r="G123" s="159">
        <f t="shared" si="29"/>
        <v>82928.175006077217</v>
      </c>
      <c r="H123" s="163">
        <f t="shared" si="30"/>
        <v>13168.238431450645</v>
      </c>
      <c r="I123" s="253">
        <f t="shared" si="31"/>
        <v>13168.238431450645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7"/>
        <v/>
      </c>
      <c r="C124" s="153">
        <f>IF(D93="","-",+C123+1)</f>
        <v>2032</v>
      </c>
      <c r="D124" s="154">
        <f>IF(F123+SUM(E$99:E123)=D$92,F123,D$92-SUM(E$99:E123))</f>
        <v>80722.853577505797</v>
      </c>
      <c r="E124" s="160">
        <f>IF(+J96&lt;F123,J96,D124)</f>
        <v>4410.6428571428569</v>
      </c>
      <c r="F124" s="159">
        <f t="shared" si="28"/>
        <v>76312.210720362942</v>
      </c>
      <c r="G124" s="159">
        <f t="shared" si="29"/>
        <v>78517.532148934377</v>
      </c>
      <c r="H124" s="163">
        <f t="shared" si="30"/>
        <v>12702.454319323064</v>
      </c>
      <c r="I124" s="253">
        <f t="shared" si="31"/>
        <v>12702.454319323064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7"/>
        <v/>
      </c>
      <c r="C125" s="153">
        <f>IF(D93="","-",+C124+1)</f>
        <v>2033</v>
      </c>
      <c r="D125" s="154">
        <f>IF(F124+SUM(E$99:E124)=D$92,F124,D$92-SUM(E$99:E124))</f>
        <v>76312.210720362942</v>
      </c>
      <c r="E125" s="160">
        <f>IF(+J96&lt;F124,J96,D125)</f>
        <v>4410.6428571428569</v>
      </c>
      <c r="F125" s="159">
        <f t="shared" si="28"/>
        <v>71901.567863220087</v>
      </c>
      <c r="G125" s="159">
        <f t="shared" si="29"/>
        <v>74106.889291791507</v>
      </c>
      <c r="H125" s="163">
        <f t="shared" si="30"/>
        <v>12236.670207195479</v>
      </c>
      <c r="I125" s="253">
        <f t="shared" si="31"/>
        <v>12236.670207195479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7"/>
        <v/>
      </c>
      <c r="C126" s="153">
        <f>IF(D93="","-",+C125+1)</f>
        <v>2034</v>
      </c>
      <c r="D126" s="154">
        <f>IF(F125+SUM(E$99:E125)=D$92,F125,D$92-SUM(E$99:E125))</f>
        <v>71901.567863220087</v>
      </c>
      <c r="E126" s="160">
        <f>IF(+J96&lt;F125,J96,D126)</f>
        <v>4410.6428571428569</v>
      </c>
      <c r="F126" s="159">
        <f t="shared" si="28"/>
        <v>67490.925006077232</v>
      </c>
      <c r="G126" s="159">
        <f t="shared" si="29"/>
        <v>69696.246434648667</v>
      </c>
      <c r="H126" s="163">
        <f t="shared" si="30"/>
        <v>11770.886095067897</v>
      </c>
      <c r="I126" s="253">
        <f t="shared" si="31"/>
        <v>11770.886095067897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7"/>
        <v/>
      </c>
      <c r="C127" s="153">
        <f>IF(D93="","-",+C126+1)</f>
        <v>2035</v>
      </c>
      <c r="D127" s="154">
        <f>IF(F126+SUM(E$99:E126)=D$92,F126,D$92-SUM(E$99:E126))</f>
        <v>67490.925006077232</v>
      </c>
      <c r="E127" s="160">
        <f>IF(+J96&lt;F126,J96,D127)</f>
        <v>4410.6428571428569</v>
      </c>
      <c r="F127" s="159">
        <f t="shared" si="28"/>
        <v>63080.282148934377</v>
      </c>
      <c r="G127" s="159">
        <f t="shared" si="29"/>
        <v>65285.603577505804</v>
      </c>
      <c r="H127" s="163">
        <f t="shared" si="30"/>
        <v>11305.101982940312</v>
      </c>
      <c r="I127" s="253">
        <f t="shared" si="31"/>
        <v>11305.101982940312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7"/>
        <v/>
      </c>
      <c r="C128" s="153">
        <f>IF(D93="","-",+C127+1)</f>
        <v>2036</v>
      </c>
      <c r="D128" s="154">
        <f>IF(F127+SUM(E$99:E127)=D$92,F127,D$92-SUM(E$99:E127))</f>
        <v>63080.282148934377</v>
      </c>
      <c r="E128" s="160">
        <f>IF(+J96&lt;F127,J96,D128)</f>
        <v>4410.6428571428569</v>
      </c>
      <c r="F128" s="159">
        <f t="shared" si="28"/>
        <v>58669.639291791522</v>
      </c>
      <c r="G128" s="159">
        <f t="shared" si="29"/>
        <v>60874.960720362949</v>
      </c>
      <c r="H128" s="163">
        <f t="shared" si="30"/>
        <v>10839.317870812731</v>
      </c>
      <c r="I128" s="253">
        <f t="shared" si="31"/>
        <v>10839.317870812731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7"/>
        <v/>
      </c>
      <c r="C129" s="153">
        <f>IF(D93="","-",+C128+1)</f>
        <v>2037</v>
      </c>
      <c r="D129" s="154">
        <f>IF(F128+SUM(E$99:E128)=D$92,F128,D$92-SUM(E$99:E128))</f>
        <v>58669.639291791522</v>
      </c>
      <c r="E129" s="160">
        <f>IF(+J96&lt;F128,J96,D129)</f>
        <v>4410.6428571428569</v>
      </c>
      <c r="F129" s="159">
        <f t="shared" si="28"/>
        <v>54258.996434648667</v>
      </c>
      <c r="G129" s="159">
        <f t="shared" si="29"/>
        <v>56464.317863220094</v>
      </c>
      <c r="H129" s="163">
        <f t="shared" si="30"/>
        <v>10373.533758685146</v>
      </c>
      <c r="I129" s="253">
        <f t="shared" si="31"/>
        <v>10373.533758685146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7"/>
        <v/>
      </c>
      <c r="C130" s="153">
        <f>IF(D93="","-",+C129+1)</f>
        <v>2038</v>
      </c>
      <c r="D130" s="154">
        <f>IF(F129+SUM(E$99:E129)=D$92,F129,D$92-SUM(E$99:E129))</f>
        <v>54258.996434648667</v>
      </c>
      <c r="E130" s="160">
        <f>IF(+J96&lt;F129,J96,D130)</f>
        <v>4410.6428571428569</v>
      </c>
      <c r="F130" s="159">
        <f t="shared" si="28"/>
        <v>49848.353577505812</v>
      </c>
      <c r="G130" s="159">
        <f t="shared" si="29"/>
        <v>52053.675006077239</v>
      </c>
      <c r="H130" s="163">
        <f t="shared" si="30"/>
        <v>9907.7496465575641</v>
      </c>
      <c r="I130" s="253">
        <f t="shared" si="31"/>
        <v>9907.7496465575641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7"/>
        <v/>
      </c>
      <c r="C131" s="153">
        <f>IF(D93="","-",+C130+1)</f>
        <v>2039</v>
      </c>
      <c r="D131" s="154">
        <f>IF(F130+SUM(E$99:E130)=D$92,F130,D$92-SUM(E$99:E130))</f>
        <v>49848.353577505812</v>
      </c>
      <c r="E131" s="160">
        <f>IF(+J96&lt;F130,J96,D131)</f>
        <v>4410.6428571428569</v>
      </c>
      <c r="F131" s="159">
        <f t="shared" ref="F131:F154" si="32">+D131-E131</f>
        <v>45437.710720362957</v>
      </c>
      <c r="G131" s="159">
        <f t="shared" ref="G131:G154" si="33">+(F131+D131)/2</f>
        <v>47643.032148934384</v>
      </c>
      <c r="H131" s="163">
        <f t="shared" si="30"/>
        <v>9441.965534429979</v>
      </c>
      <c r="I131" s="253">
        <f t="shared" si="31"/>
        <v>9441.965534429979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2040</v>
      </c>
      <c r="D132" s="154">
        <f>IF(F131+SUM(E$99:E131)=D$92,F131,D$92-SUM(E$99:E131))</f>
        <v>45437.710720362957</v>
      </c>
      <c r="E132" s="160">
        <f>IF(+J96&lt;F131,J96,D132)</f>
        <v>4410.6428571428569</v>
      </c>
      <c r="F132" s="159">
        <f t="shared" si="32"/>
        <v>41027.067863220102</v>
      </c>
      <c r="G132" s="159">
        <f t="shared" si="33"/>
        <v>43232.389291791529</v>
      </c>
      <c r="H132" s="163">
        <f t="shared" si="30"/>
        <v>8976.1814223023976</v>
      </c>
      <c r="I132" s="253">
        <f t="shared" si="31"/>
        <v>8976.1814223023976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7"/>
        <v/>
      </c>
      <c r="C133" s="153">
        <f>IF(D93="","-",+C132+1)</f>
        <v>2041</v>
      </c>
      <c r="D133" s="154">
        <f>IF(F132+SUM(E$99:E132)=D$92,F132,D$92-SUM(E$99:E132))</f>
        <v>41027.067863220102</v>
      </c>
      <c r="E133" s="160">
        <f>IF(+J96&lt;F132,J96,D133)</f>
        <v>4410.6428571428569</v>
      </c>
      <c r="F133" s="159">
        <f t="shared" si="32"/>
        <v>36616.425006077247</v>
      </c>
      <c r="G133" s="159">
        <f t="shared" si="33"/>
        <v>38821.746434648674</v>
      </c>
      <c r="H133" s="163">
        <f t="shared" si="30"/>
        <v>8510.3973101748124</v>
      </c>
      <c r="I133" s="253">
        <f t="shared" si="31"/>
        <v>8510.3973101748124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7"/>
        <v/>
      </c>
      <c r="C134" s="153">
        <f>IF(D93="","-",+C133+1)</f>
        <v>2042</v>
      </c>
      <c r="D134" s="154">
        <f>IF(F133+SUM(E$99:E133)=D$92,F133,D$92-SUM(E$99:E133))</f>
        <v>36616.425006077247</v>
      </c>
      <c r="E134" s="160">
        <f>IF(+J96&lt;F133,J96,D134)</f>
        <v>4410.6428571428569</v>
      </c>
      <c r="F134" s="159">
        <f t="shared" si="32"/>
        <v>32205.782148934391</v>
      </c>
      <c r="G134" s="159">
        <f t="shared" si="33"/>
        <v>34411.103577505819</v>
      </c>
      <c r="H134" s="163">
        <f t="shared" si="30"/>
        <v>8044.6131980472292</v>
      </c>
      <c r="I134" s="253">
        <f t="shared" si="31"/>
        <v>8044.6131980472292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7"/>
        <v/>
      </c>
      <c r="C135" s="153">
        <f>IF(D93="","-",+C134+1)</f>
        <v>2043</v>
      </c>
      <c r="D135" s="154">
        <f>IF(F134+SUM(E$99:E134)=D$92,F134,D$92-SUM(E$99:E134))</f>
        <v>32205.782148934391</v>
      </c>
      <c r="E135" s="160">
        <f>IF(+J96&lt;F134,J96,D135)</f>
        <v>4410.6428571428569</v>
      </c>
      <c r="F135" s="159">
        <f t="shared" si="32"/>
        <v>27795.139291791536</v>
      </c>
      <c r="G135" s="159">
        <f t="shared" si="33"/>
        <v>30000.460720362964</v>
      </c>
      <c r="H135" s="163">
        <f t="shared" si="30"/>
        <v>7578.8290859196459</v>
      </c>
      <c r="I135" s="253">
        <f t="shared" si="31"/>
        <v>7578.8290859196459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7"/>
        <v/>
      </c>
      <c r="C136" s="153">
        <f>IF(D93="","-",+C135+1)</f>
        <v>2044</v>
      </c>
      <c r="D136" s="154">
        <f>IF(F135+SUM(E$99:E135)=D$92,F135,D$92-SUM(E$99:E135))</f>
        <v>27795.139291791536</v>
      </c>
      <c r="E136" s="160">
        <f>IF(+J96&lt;F135,J96,D136)</f>
        <v>4410.6428571428569</v>
      </c>
      <c r="F136" s="159">
        <f t="shared" si="32"/>
        <v>23384.496434648681</v>
      </c>
      <c r="G136" s="159">
        <f t="shared" si="33"/>
        <v>25589.817863220109</v>
      </c>
      <c r="H136" s="163">
        <f t="shared" si="30"/>
        <v>7113.0449737920626</v>
      </c>
      <c r="I136" s="253">
        <f t="shared" si="31"/>
        <v>7113.0449737920626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7"/>
        <v/>
      </c>
      <c r="C137" s="153">
        <f>IF(D93="","-",+C136+1)</f>
        <v>2045</v>
      </c>
      <c r="D137" s="154">
        <f>IF(F136+SUM(E$99:E136)=D$92,F136,D$92-SUM(E$99:E136))</f>
        <v>23384.496434648681</v>
      </c>
      <c r="E137" s="160">
        <f>IF(+J96&lt;F136,J96,D137)</f>
        <v>4410.6428571428569</v>
      </c>
      <c r="F137" s="159">
        <f t="shared" si="32"/>
        <v>18973.853577505826</v>
      </c>
      <c r="G137" s="159">
        <f t="shared" si="33"/>
        <v>21179.175006077254</v>
      </c>
      <c r="H137" s="163">
        <f t="shared" si="30"/>
        <v>6647.2608616644793</v>
      </c>
      <c r="I137" s="253">
        <f t="shared" si="31"/>
        <v>6647.2608616644793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7"/>
        <v/>
      </c>
      <c r="C138" s="153">
        <f>IF(D93="","-",+C137+1)</f>
        <v>2046</v>
      </c>
      <c r="D138" s="154">
        <f>IF(F137+SUM(E$99:E137)=D$92,F137,D$92-SUM(E$99:E137))</f>
        <v>18973.853577505826</v>
      </c>
      <c r="E138" s="160">
        <f>IF(+J96&lt;F137,J96,D138)</f>
        <v>4410.6428571428569</v>
      </c>
      <c r="F138" s="159">
        <f t="shared" si="32"/>
        <v>14563.210720362969</v>
      </c>
      <c r="G138" s="159">
        <f t="shared" si="33"/>
        <v>16768.532148934399</v>
      </c>
      <c r="H138" s="163">
        <f t="shared" si="30"/>
        <v>6181.476749536896</v>
      </c>
      <c r="I138" s="253">
        <f t="shared" si="31"/>
        <v>6181.476749536896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7"/>
        <v/>
      </c>
      <c r="C139" s="153">
        <f>IF(D93="","-",+C138+1)</f>
        <v>2047</v>
      </c>
      <c r="D139" s="154">
        <f>IF(F138+SUM(E$99:E138)=D$92,F138,D$92-SUM(E$99:E138))</f>
        <v>14563.210720362969</v>
      </c>
      <c r="E139" s="160">
        <f>IF(+J96&lt;F138,J96,D139)</f>
        <v>4410.6428571428569</v>
      </c>
      <c r="F139" s="159">
        <f t="shared" si="32"/>
        <v>10152.567863220112</v>
      </c>
      <c r="G139" s="159">
        <f t="shared" si="33"/>
        <v>12357.88929179154</v>
      </c>
      <c r="H139" s="163">
        <f t="shared" si="30"/>
        <v>5715.6926374093118</v>
      </c>
      <c r="I139" s="253">
        <f t="shared" si="31"/>
        <v>5715.6926374093118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7"/>
        <v/>
      </c>
      <c r="C140" s="153">
        <f>IF(D93="","-",+C139+1)</f>
        <v>2048</v>
      </c>
      <c r="D140" s="154">
        <f>IF(F139+SUM(E$99:E139)=D$92,F139,D$92-SUM(E$99:E139))</f>
        <v>10152.567863220112</v>
      </c>
      <c r="E140" s="160">
        <f>IF(+J96&lt;F139,J96,D140)</f>
        <v>4410.6428571428569</v>
      </c>
      <c r="F140" s="159">
        <f t="shared" si="32"/>
        <v>5741.9250060772556</v>
      </c>
      <c r="G140" s="159">
        <f t="shared" si="33"/>
        <v>7947.246434648684</v>
      </c>
      <c r="H140" s="163">
        <f t="shared" si="30"/>
        <v>5249.9085252817285</v>
      </c>
      <c r="I140" s="253">
        <f t="shared" si="31"/>
        <v>5249.9085252817285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7"/>
        <v/>
      </c>
      <c r="C141" s="153">
        <f>IF(D93="","-",+C140+1)</f>
        <v>2049</v>
      </c>
      <c r="D141" s="154">
        <f>IF(F140+SUM(E$99:E140)=D$92,F140,D$92-SUM(E$99:E140))</f>
        <v>5741.9250060772556</v>
      </c>
      <c r="E141" s="160">
        <f>IF(+J96&lt;F140,J96,D141)</f>
        <v>4410.6428571428569</v>
      </c>
      <c r="F141" s="159">
        <f t="shared" si="32"/>
        <v>1331.2821489343987</v>
      </c>
      <c r="G141" s="159">
        <f t="shared" si="33"/>
        <v>3536.6035775058272</v>
      </c>
      <c r="H141" s="163">
        <f t="shared" si="30"/>
        <v>4784.1244131541453</v>
      </c>
      <c r="I141" s="253">
        <f t="shared" si="31"/>
        <v>4784.1244131541453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7"/>
        <v/>
      </c>
      <c r="C142" s="153">
        <f>IF(D93="","-",+C141+1)</f>
        <v>2050</v>
      </c>
      <c r="D142" s="154">
        <f>IF(F141+SUM(E$99:E141)=D$92,F141,D$92-SUM(E$99:E141))</f>
        <v>1331.2821489343987</v>
      </c>
      <c r="E142" s="160">
        <f>IF(+J96&lt;F141,J96,D142)</f>
        <v>1331.2821489343987</v>
      </c>
      <c r="F142" s="159">
        <f t="shared" si="32"/>
        <v>0</v>
      </c>
      <c r="G142" s="159">
        <f t="shared" si="33"/>
        <v>665.64107446719936</v>
      </c>
      <c r="H142" s="163">
        <f t="shared" si="30"/>
        <v>1401.5768989081469</v>
      </c>
      <c r="I142" s="253">
        <f t="shared" si="31"/>
        <v>1401.5768989081469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7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2"/>
        <v>0</v>
      </c>
      <c r="G143" s="159">
        <f t="shared" si="33"/>
        <v>0</v>
      </c>
      <c r="H143" s="163">
        <f t="shared" si="30"/>
        <v>0</v>
      </c>
      <c r="I143" s="253">
        <f t="shared" si="31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7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2"/>
        <v>0</v>
      </c>
      <c r="G144" s="159">
        <f t="shared" si="33"/>
        <v>0</v>
      </c>
      <c r="H144" s="163">
        <f t="shared" si="30"/>
        <v>0</v>
      </c>
      <c r="I144" s="253">
        <f t="shared" si="31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7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2"/>
        <v>0</v>
      </c>
      <c r="G145" s="159">
        <f t="shared" si="33"/>
        <v>0</v>
      </c>
      <c r="H145" s="163">
        <f t="shared" si="30"/>
        <v>0</v>
      </c>
      <c r="I145" s="253">
        <f t="shared" si="31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7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2"/>
        <v>0</v>
      </c>
      <c r="G146" s="159">
        <f t="shared" si="33"/>
        <v>0</v>
      </c>
      <c r="H146" s="163">
        <f t="shared" si="30"/>
        <v>0</v>
      </c>
      <c r="I146" s="253">
        <f t="shared" si="31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7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2"/>
        <v>0</v>
      </c>
      <c r="G147" s="159">
        <f t="shared" si="33"/>
        <v>0</v>
      </c>
      <c r="H147" s="163">
        <f t="shared" si="30"/>
        <v>0</v>
      </c>
      <c r="I147" s="253">
        <f t="shared" si="31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7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2"/>
        <v>0</v>
      </c>
      <c r="G148" s="159">
        <f t="shared" si="33"/>
        <v>0</v>
      </c>
      <c r="H148" s="163">
        <f t="shared" si="30"/>
        <v>0</v>
      </c>
      <c r="I148" s="253">
        <f t="shared" si="31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7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2"/>
        <v>0</v>
      </c>
      <c r="G149" s="159">
        <f t="shared" si="33"/>
        <v>0</v>
      </c>
      <c r="H149" s="163">
        <f t="shared" si="30"/>
        <v>0</v>
      </c>
      <c r="I149" s="253">
        <f t="shared" si="31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7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2"/>
        <v>0</v>
      </c>
      <c r="G150" s="159">
        <f t="shared" si="33"/>
        <v>0</v>
      </c>
      <c r="H150" s="163">
        <f t="shared" si="30"/>
        <v>0</v>
      </c>
      <c r="I150" s="253">
        <f t="shared" si="31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7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2"/>
        <v>0</v>
      </c>
      <c r="G151" s="159">
        <f t="shared" si="33"/>
        <v>0</v>
      </c>
      <c r="H151" s="163">
        <f t="shared" si="30"/>
        <v>0</v>
      </c>
      <c r="I151" s="253">
        <f t="shared" si="31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7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2"/>
        <v>0</v>
      </c>
      <c r="G152" s="159">
        <f t="shared" si="33"/>
        <v>0</v>
      </c>
      <c r="H152" s="163">
        <f t="shared" si="30"/>
        <v>0</v>
      </c>
      <c r="I152" s="253">
        <f t="shared" si="31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7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2"/>
        <v>0</v>
      </c>
      <c r="G153" s="159">
        <f t="shared" si="33"/>
        <v>0</v>
      </c>
      <c r="H153" s="163">
        <f t="shared" si="30"/>
        <v>0</v>
      </c>
      <c r="I153" s="253">
        <f t="shared" si="31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2"/>
        <v>0</v>
      </c>
      <c r="G154" s="165">
        <f t="shared" si="33"/>
        <v>0</v>
      </c>
      <c r="H154" s="167">
        <f t="shared" si="30"/>
        <v>0</v>
      </c>
      <c r="I154" s="254">
        <f t="shared" si="31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185247.00000000006</v>
      </c>
      <c r="F155" s="111"/>
      <c r="G155" s="111"/>
      <c r="H155" s="111">
        <f>SUM(H99:H154)</f>
        <v>643136.77794820967</v>
      </c>
      <c r="I155" s="111">
        <f>SUM(I99:I154)</f>
        <v>643136.77794820967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4" priority="1" stopIfTrue="1" operator="equal">
      <formula>$I$10</formula>
    </cfRule>
  </conditionalFormatting>
  <conditionalFormatting sqref="C99:C154">
    <cfRule type="cellIs" dxfId="14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Q162"/>
  <sheetViews>
    <sheetView view="pageBreakPreview" topLeftCell="A64" zoomScale="75" zoomScaleNormal="100" zoomScaleSheetLayoutView="75" workbookViewId="0">
      <selection activeCell="D17" sqref="D17:H3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13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556615.89330498932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556615.89330498932</v>
      </c>
      <c r="O6" s="1"/>
      <c r="P6" s="1"/>
    </row>
    <row r="7" spans="1:17" ht="13.5" thickBot="1">
      <c r="C7" s="121" t="s">
        <v>44</v>
      </c>
      <c r="D7" s="272" t="s">
        <v>145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146</v>
      </c>
      <c r="E9" s="401" t="s">
        <v>406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5731607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2006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139795.29268292684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2006</v>
      </c>
      <c r="D17" s="357">
        <v>3884542</v>
      </c>
      <c r="E17" s="358">
        <v>69992</v>
      </c>
      <c r="F17" s="357">
        <v>3814550</v>
      </c>
      <c r="G17" s="358">
        <v>508462</v>
      </c>
      <c r="H17" s="359">
        <v>508462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2007</v>
      </c>
      <c r="D18" s="361">
        <v>3814550</v>
      </c>
      <c r="E18" s="360">
        <v>104988</v>
      </c>
      <c r="F18" s="361">
        <v>3709563</v>
      </c>
      <c r="G18" s="360">
        <v>673524</v>
      </c>
      <c r="H18" s="359">
        <v>673524</v>
      </c>
      <c r="I18" s="398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367">
        <f>IF(D11="","-",+C18+1)</f>
        <v>2008</v>
      </c>
      <c r="D19" s="361">
        <v>5654153</v>
      </c>
      <c r="E19" s="360">
        <v>154908</v>
      </c>
      <c r="F19" s="361">
        <v>5499245</v>
      </c>
      <c r="G19" s="360">
        <v>999621</v>
      </c>
      <c r="H19" s="359">
        <v>999621</v>
      </c>
      <c r="I19" s="398">
        <f t="shared" si="0"/>
        <v>0</v>
      </c>
      <c r="J19" s="156"/>
      <c r="K19" s="258">
        <v>999621</v>
      </c>
      <c r="L19" s="158">
        <f t="shared" si="1"/>
        <v>0</v>
      </c>
      <c r="M19" s="258">
        <f>K19</f>
        <v>999621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2009</v>
      </c>
      <c r="D20" s="361">
        <v>3604575</v>
      </c>
      <c r="E20" s="360">
        <v>104988</v>
      </c>
      <c r="F20" s="361">
        <v>3499587</v>
      </c>
      <c r="G20" s="360">
        <v>641343</v>
      </c>
      <c r="H20" s="359">
        <v>641343</v>
      </c>
      <c r="I20" s="398">
        <f t="shared" si="0"/>
        <v>0</v>
      </c>
      <c r="J20" s="156"/>
      <c r="K20" s="258">
        <v>641343</v>
      </c>
      <c r="L20" s="158">
        <f t="shared" si="1"/>
        <v>0</v>
      </c>
      <c r="M20" s="258">
        <v>641343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>IU</v>
      </c>
      <c r="C21" s="153">
        <f>IF(D12="","-",+C20+1)</f>
        <v>2010</v>
      </c>
      <c r="D21" s="361">
        <v>3449666</v>
      </c>
      <c r="E21" s="360">
        <v>102224.78947368421</v>
      </c>
      <c r="F21" s="361">
        <v>3347441.210526316</v>
      </c>
      <c r="G21" s="360">
        <v>583469.67252567795</v>
      </c>
      <c r="H21" s="359">
        <v>583469.67252567795</v>
      </c>
      <c r="I21" s="399">
        <v>0</v>
      </c>
      <c r="J21" s="156"/>
      <c r="K21" s="258">
        <f t="shared" ref="K21:K26" si="5">G21</f>
        <v>583469.67252567795</v>
      </c>
      <c r="L21" s="257">
        <f t="shared" si="1"/>
        <v>0</v>
      </c>
      <c r="M21" s="258">
        <f t="shared" ref="M21:M26" si="6">H21</f>
        <v>583469.67252567795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2011</v>
      </c>
      <c r="D22" s="361">
        <v>3347441.210526316</v>
      </c>
      <c r="E22" s="360">
        <v>94744.926829268297</v>
      </c>
      <c r="F22" s="361">
        <v>3252696.2836970477</v>
      </c>
      <c r="G22" s="360">
        <v>602790.6645462896</v>
      </c>
      <c r="H22" s="359">
        <v>602790.6645462896</v>
      </c>
      <c r="I22" s="368">
        <v>0</v>
      </c>
      <c r="J22" s="156"/>
      <c r="K22" s="258">
        <f t="shared" si="5"/>
        <v>602790.6645462896</v>
      </c>
      <c r="L22" s="257">
        <f t="shared" si="1"/>
        <v>0</v>
      </c>
      <c r="M22" s="258">
        <f t="shared" si="6"/>
        <v>602790.6645462896</v>
      </c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2012</v>
      </c>
      <c r="D23" s="361">
        <v>3252696.2836970477</v>
      </c>
      <c r="E23" s="377">
        <v>92489.095238095237</v>
      </c>
      <c r="F23" s="361">
        <v>3160207.1884589526</v>
      </c>
      <c r="G23" s="360">
        <v>562475.55094765779</v>
      </c>
      <c r="H23" s="359">
        <v>562475.55094765779</v>
      </c>
      <c r="I23" s="368">
        <v>0</v>
      </c>
      <c r="J23" s="156"/>
      <c r="K23" s="258">
        <f t="shared" si="5"/>
        <v>562475.55094765779</v>
      </c>
      <c r="L23" s="257">
        <f t="shared" si="1"/>
        <v>0</v>
      </c>
      <c r="M23" s="258">
        <f t="shared" si="6"/>
        <v>562475.55094765779</v>
      </c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2013</v>
      </c>
      <c r="D24" s="396">
        <v>3160207.1884589526</v>
      </c>
      <c r="E24" s="397">
        <v>92489.095238095237</v>
      </c>
      <c r="F24" s="396">
        <v>3067718.0932208574</v>
      </c>
      <c r="G24" s="397">
        <v>521929.99973922677</v>
      </c>
      <c r="H24" s="395">
        <v>521929.99973922677</v>
      </c>
      <c r="I24" s="398">
        <v>0</v>
      </c>
      <c r="J24" s="156"/>
      <c r="K24" s="258">
        <f t="shared" si="5"/>
        <v>521929.99973922677</v>
      </c>
      <c r="L24" s="257">
        <f t="shared" ref="L24:L29" si="7">IF(K24&lt;&gt;0,+G24-K24,0)</f>
        <v>0</v>
      </c>
      <c r="M24" s="258">
        <f t="shared" si="6"/>
        <v>521929.99973922677</v>
      </c>
      <c r="N24" s="158">
        <f t="shared" ref="N24:N29" si="8">IF(M24&lt;&gt;0,+H24-M24,0)</f>
        <v>0</v>
      </c>
      <c r="O24" s="158">
        <f t="shared" ref="O24:O29" si="9">+N24-L24</f>
        <v>0</v>
      </c>
      <c r="P24" s="4"/>
    </row>
    <row r="25" spans="2:16">
      <c r="B25" s="9" t="str">
        <f t="shared" si="4"/>
        <v/>
      </c>
      <c r="C25" s="153">
        <f>IF(D11="","-",+C24+1)</f>
        <v>2014</v>
      </c>
      <c r="D25" s="396">
        <v>3067718.0932208574</v>
      </c>
      <c r="E25" s="397">
        <v>92489.095238095237</v>
      </c>
      <c r="F25" s="396">
        <v>2975228.9979827623</v>
      </c>
      <c r="G25" s="397">
        <v>493878.75151607196</v>
      </c>
      <c r="H25" s="395">
        <v>493878.75151607196</v>
      </c>
      <c r="I25" s="398">
        <v>0</v>
      </c>
      <c r="J25" s="156"/>
      <c r="K25" s="258">
        <f t="shared" si="5"/>
        <v>493878.75151607196</v>
      </c>
      <c r="L25" s="257">
        <f t="shared" si="7"/>
        <v>0</v>
      </c>
      <c r="M25" s="258">
        <f t="shared" si="6"/>
        <v>493878.75151607196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4"/>
        <v>IU</v>
      </c>
      <c r="C26" s="153">
        <f>IF(D11="","-",+C25+1)</f>
        <v>2015</v>
      </c>
      <c r="D26" s="396">
        <v>4822293.9979827618</v>
      </c>
      <c r="E26" s="397">
        <v>136466.83333333334</v>
      </c>
      <c r="F26" s="396">
        <v>4685827.1646494288</v>
      </c>
      <c r="G26" s="397">
        <v>753612.76745725656</v>
      </c>
      <c r="H26" s="395">
        <v>753612.76745725656</v>
      </c>
      <c r="I26" s="156">
        <v>0</v>
      </c>
      <c r="J26" s="156"/>
      <c r="K26" s="258">
        <f t="shared" si="5"/>
        <v>753612.76745725656</v>
      </c>
      <c r="L26" s="257">
        <f t="shared" si="7"/>
        <v>0</v>
      </c>
      <c r="M26" s="258">
        <f t="shared" si="6"/>
        <v>753612.76745725656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4"/>
        <v/>
      </c>
      <c r="C27" s="153">
        <f>IF(D11="","-",+C26+1)</f>
        <v>2016</v>
      </c>
      <c r="D27" s="396">
        <v>4685827.1646494288</v>
      </c>
      <c r="E27" s="397">
        <v>136466.83333333334</v>
      </c>
      <c r="F27" s="396">
        <v>4549360.3313160958</v>
      </c>
      <c r="G27" s="397">
        <v>728247.51158298948</v>
      </c>
      <c r="H27" s="395">
        <v>728247.51158298948</v>
      </c>
      <c r="I27" s="156">
        <f t="shared" si="0"/>
        <v>0</v>
      </c>
      <c r="J27" s="156"/>
      <c r="K27" s="258">
        <f>G27</f>
        <v>728247.51158298948</v>
      </c>
      <c r="L27" s="257">
        <f t="shared" si="7"/>
        <v>0</v>
      </c>
      <c r="M27" s="258">
        <f>H27</f>
        <v>728247.51158298948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4"/>
        <v/>
      </c>
      <c r="C28" s="153">
        <f>IF(D11="","-",+C27+1)</f>
        <v>2017</v>
      </c>
      <c r="D28" s="396">
        <v>4549360.3313160958</v>
      </c>
      <c r="E28" s="397">
        <v>133293.18604651163</v>
      </c>
      <c r="F28" s="396">
        <v>4416067.1452695839</v>
      </c>
      <c r="G28" s="397">
        <v>688667.94856072206</v>
      </c>
      <c r="H28" s="395">
        <v>688667.94856072206</v>
      </c>
      <c r="I28" s="156">
        <v>0</v>
      </c>
      <c r="J28" s="156"/>
      <c r="K28" s="258">
        <f>G28</f>
        <v>688667.94856072206</v>
      </c>
      <c r="L28" s="257">
        <f t="shared" si="7"/>
        <v>0</v>
      </c>
      <c r="M28" s="258">
        <f>H28</f>
        <v>688667.94856072206</v>
      </c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4"/>
        <v>IU</v>
      </c>
      <c r="C29" s="153">
        <f>IF(D11="","-",+C28+1)</f>
        <v>2018</v>
      </c>
      <c r="D29" s="396">
        <v>4549360.3313160958</v>
      </c>
      <c r="E29" s="397">
        <v>133293.18604651163</v>
      </c>
      <c r="F29" s="396">
        <v>4416067.1452695839</v>
      </c>
      <c r="G29" s="397">
        <v>688667.94856072206</v>
      </c>
      <c r="H29" s="395">
        <v>688667.94856072206</v>
      </c>
      <c r="I29" s="156">
        <f t="shared" si="0"/>
        <v>0</v>
      </c>
      <c r="J29" s="156"/>
      <c r="K29" s="258">
        <f>G29</f>
        <v>688667.94856072206</v>
      </c>
      <c r="L29" s="257">
        <f t="shared" si="7"/>
        <v>0</v>
      </c>
      <c r="M29" s="258">
        <f>H29</f>
        <v>688667.94856072206</v>
      </c>
      <c r="N29" s="158">
        <f t="shared" si="8"/>
        <v>0</v>
      </c>
      <c r="O29" s="158">
        <f t="shared" si="9"/>
        <v>0</v>
      </c>
      <c r="P29" s="4"/>
    </row>
    <row r="30" spans="2:16">
      <c r="B30" s="9" t="str">
        <f t="shared" si="4"/>
        <v>IU</v>
      </c>
      <c r="C30" s="153">
        <f>IF(D11="","-",+C29+1)</f>
        <v>2019</v>
      </c>
      <c r="D30" s="396">
        <v>4282773.9592230711</v>
      </c>
      <c r="E30" s="397">
        <v>139795.29268292684</v>
      </c>
      <c r="F30" s="396">
        <v>4142978.6665401445</v>
      </c>
      <c r="G30" s="397">
        <v>675227.01156482252</v>
      </c>
      <c r="H30" s="395">
        <v>675227.01156482252</v>
      </c>
      <c r="I30" s="156">
        <f t="shared" si="0"/>
        <v>0</v>
      </c>
      <c r="J30" s="156"/>
      <c r="K30" s="258">
        <f>G30</f>
        <v>675227.01156482252</v>
      </c>
      <c r="L30" s="257">
        <f t="shared" ref="L30" si="10">IF(K30&lt;&gt;0,+G30-K30,0)</f>
        <v>0</v>
      </c>
      <c r="M30" s="258">
        <f>H30</f>
        <v>675227.01156482252</v>
      </c>
      <c r="N30" s="158">
        <f t="shared" ref="N30" si="11">IF(M30&lt;&gt;0,+H30-M30,0)</f>
        <v>0</v>
      </c>
      <c r="O30" s="158">
        <f t="shared" ref="O30" si="12">+N30-L30</f>
        <v>0</v>
      </c>
      <c r="P30" s="4"/>
    </row>
    <row r="31" spans="2:16">
      <c r="B31" s="9" t="str">
        <f t="shared" si="4"/>
        <v/>
      </c>
      <c r="C31" s="153">
        <f>IF(D11="","-",+C30+1)</f>
        <v>2020</v>
      </c>
      <c r="D31" s="159">
        <f>IF(F30+SUM(E$17:E30)=D$10,F30,D$10-SUM(E$17:E30))</f>
        <v>4142978.6665401445</v>
      </c>
      <c r="E31" s="160">
        <f>IF(+I14&lt;F30,I14,D31)</f>
        <v>139795.29268292684</v>
      </c>
      <c r="F31" s="159">
        <f t="shared" ref="F31:F48" si="13">+D31-E31</f>
        <v>4003183.3738572178</v>
      </c>
      <c r="G31" s="161">
        <f t="shared" ref="G31:G72" si="14">+I$12*((D31+F31)/2)+E31</f>
        <v>556615.89330498932</v>
      </c>
      <c r="H31" s="142">
        <f t="shared" ref="H31:H72" si="15">+I$13*((D31+F31)/2)+E31</f>
        <v>556615.89330498932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2021</v>
      </c>
      <c r="D32" s="159">
        <f>IF(F31+SUM(E$17:E31)=D$10,F31,D$10-SUM(E$17:E31))</f>
        <v>4003183.3738572178</v>
      </c>
      <c r="E32" s="160">
        <f>IF(+I14&lt;F31,I14,D32)</f>
        <v>139795.29268292684</v>
      </c>
      <c r="F32" s="159">
        <f t="shared" si="13"/>
        <v>3863388.0811742912</v>
      </c>
      <c r="G32" s="161">
        <f t="shared" si="14"/>
        <v>542309.87838133029</v>
      </c>
      <c r="H32" s="142">
        <f t="shared" si="15"/>
        <v>542309.87838133029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2022</v>
      </c>
      <c r="D33" s="159">
        <f>IF(F32+SUM(E$17:E32)=D$10,F32,D$10-SUM(E$17:E32))</f>
        <v>3863388.0811742912</v>
      </c>
      <c r="E33" s="160">
        <f>IF(+I14&lt;F32,I14,D33)</f>
        <v>139795.29268292684</v>
      </c>
      <c r="F33" s="159">
        <f t="shared" si="13"/>
        <v>3723592.7884913646</v>
      </c>
      <c r="G33" s="161">
        <f t="shared" si="14"/>
        <v>528003.86345767137</v>
      </c>
      <c r="H33" s="142">
        <f t="shared" si="15"/>
        <v>528003.86345767137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2023</v>
      </c>
      <c r="D34" s="159">
        <f>IF(F33+SUM(E$17:E33)=D$10,F33,D$10-SUM(E$17:E33))</f>
        <v>3723592.7884913646</v>
      </c>
      <c r="E34" s="160">
        <f>IF(+I14&lt;F33,I14,D34)</f>
        <v>139795.29268292684</v>
      </c>
      <c r="F34" s="159">
        <f t="shared" si="13"/>
        <v>3583797.4958084379</v>
      </c>
      <c r="G34" s="161">
        <f t="shared" si="14"/>
        <v>513697.84853401233</v>
      </c>
      <c r="H34" s="142">
        <f t="shared" si="15"/>
        <v>513697.84853401233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2024</v>
      </c>
      <c r="D35" s="159">
        <f>IF(F34+SUM(E$17:E34)=D$10,F34,D$10-SUM(E$17:E34))</f>
        <v>3583797.4958084379</v>
      </c>
      <c r="E35" s="160">
        <f>IF(+I14&lt;F34,I14,D35)</f>
        <v>139795.29268292684</v>
      </c>
      <c r="F35" s="159">
        <f t="shared" si="13"/>
        <v>3444002.2031255113</v>
      </c>
      <c r="G35" s="161">
        <f t="shared" si="14"/>
        <v>499391.83361035341</v>
      </c>
      <c r="H35" s="142">
        <f t="shared" si="15"/>
        <v>499391.83361035341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2025</v>
      </c>
      <c r="D36" s="159">
        <f>IF(F35+SUM(E$17:E35)=D$10,F35,D$10-SUM(E$17:E35))</f>
        <v>3444002.2031255113</v>
      </c>
      <c r="E36" s="160">
        <f>IF(+I14&lt;F35,I14,D36)</f>
        <v>139795.29268292684</v>
      </c>
      <c r="F36" s="159">
        <f t="shared" si="13"/>
        <v>3304206.9104425847</v>
      </c>
      <c r="G36" s="161">
        <f t="shared" si="14"/>
        <v>485085.81868669437</v>
      </c>
      <c r="H36" s="142">
        <f t="shared" si="15"/>
        <v>485085.81868669437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2026</v>
      </c>
      <c r="D37" s="159">
        <f>IF(F36+SUM(E$17:E36)=D$10,F36,D$10-SUM(E$17:E36))</f>
        <v>3304206.9104425847</v>
      </c>
      <c r="E37" s="160">
        <f>IF(+I14&lt;F36,I14,D37)</f>
        <v>139795.29268292684</v>
      </c>
      <c r="F37" s="159">
        <f t="shared" si="13"/>
        <v>3164411.617759658</v>
      </c>
      <c r="G37" s="161">
        <f t="shared" si="14"/>
        <v>470779.80376303545</v>
      </c>
      <c r="H37" s="142">
        <f t="shared" si="15"/>
        <v>470779.80376303545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2027</v>
      </c>
      <c r="D38" s="159">
        <f>IF(F37+SUM(E$17:E37)=D$10,F37,D$10-SUM(E$17:E37))</f>
        <v>3164411.617759658</v>
      </c>
      <c r="E38" s="160">
        <f>IF(+I14&lt;F37,I14,D38)</f>
        <v>139795.29268292684</v>
      </c>
      <c r="F38" s="159">
        <f t="shared" si="13"/>
        <v>3024616.3250767314</v>
      </c>
      <c r="G38" s="161">
        <f t="shared" si="14"/>
        <v>456473.78883937642</v>
      </c>
      <c r="H38" s="142">
        <f t="shared" si="15"/>
        <v>456473.78883937642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2028</v>
      </c>
      <c r="D39" s="159">
        <f>IF(F38+SUM(E$17:E38)=D$10,F38,D$10-SUM(E$17:E38))</f>
        <v>3024616.3250767314</v>
      </c>
      <c r="E39" s="160">
        <f>IF(+I14&lt;F38,I14,D39)</f>
        <v>139795.29268292684</v>
      </c>
      <c r="F39" s="159">
        <f t="shared" si="13"/>
        <v>2884821.0323938048</v>
      </c>
      <c r="G39" s="161">
        <f t="shared" si="14"/>
        <v>442167.77391571749</v>
      </c>
      <c r="H39" s="142">
        <f t="shared" si="15"/>
        <v>442167.77391571749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2029</v>
      </c>
      <c r="D40" s="159">
        <f>IF(F39+SUM(E$17:E39)=D$10,F39,D$10-SUM(E$17:E39))</f>
        <v>2884821.0323938048</v>
      </c>
      <c r="E40" s="160">
        <f>IF(+I14&lt;F39,I14,D40)</f>
        <v>139795.29268292684</v>
      </c>
      <c r="F40" s="159">
        <f t="shared" si="13"/>
        <v>2745025.7397108781</v>
      </c>
      <c r="G40" s="161">
        <f t="shared" si="14"/>
        <v>427861.75899205846</v>
      </c>
      <c r="H40" s="142">
        <f t="shared" si="15"/>
        <v>427861.75899205846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2030</v>
      </c>
      <c r="D41" s="159">
        <f>IF(F40+SUM(E$17:E40)=D$10,F40,D$10-SUM(E$17:E40))</f>
        <v>2745025.7397108781</v>
      </c>
      <c r="E41" s="160">
        <f>IF(+I14&lt;F40,I14,D41)</f>
        <v>139795.29268292684</v>
      </c>
      <c r="F41" s="159">
        <f t="shared" si="13"/>
        <v>2605230.4470279515</v>
      </c>
      <c r="G41" s="161">
        <f t="shared" si="14"/>
        <v>413555.74406839954</v>
      </c>
      <c r="H41" s="142">
        <f t="shared" si="15"/>
        <v>413555.74406839954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2031</v>
      </c>
      <c r="D42" s="159">
        <f>IF(F41+SUM(E$17:E41)=D$10,F41,D$10-SUM(E$17:E41))</f>
        <v>2605230.4470279515</v>
      </c>
      <c r="E42" s="160">
        <f>IF(+I14&lt;F41,I14,D42)</f>
        <v>139795.29268292684</v>
      </c>
      <c r="F42" s="159">
        <f t="shared" si="13"/>
        <v>2465435.1543450248</v>
      </c>
      <c r="G42" s="161">
        <f t="shared" si="14"/>
        <v>399249.7291447405</v>
      </c>
      <c r="H42" s="142">
        <f t="shared" si="15"/>
        <v>399249.7291447405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2032</v>
      </c>
      <c r="D43" s="159">
        <f>IF(F42+SUM(E$17:E42)=D$10,F42,D$10-SUM(E$17:E42))</f>
        <v>2465435.1543450248</v>
      </c>
      <c r="E43" s="160">
        <f>IF(+I14&lt;F42,I14,D43)</f>
        <v>139795.29268292684</v>
      </c>
      <c r="F43" s="159">
        <f t="shared" si="13"/>
        <v>2325639.8616620982</v>
      </c>
      <c r="G43" s="161">
        <f t="shared" si="14"/>
        <v>384943.71422108152</v>
      </c>
      <c r="H43" s="142">
        <f t="shared" si="15"/>
        <v>384943.71422108152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2033</v>
      </c>
      <c r="D44" s="159">
        <f>IF(F43+SUM(E$17:E43)=D$10,F43,D$10-SUM(E$17:E43))</f>
        <v>2325639.8616620982</v>
      </c>
      <c r="E44" s="160">
        <f>IF(+I14&lt;F43,I14,D44)</f>
        <v>139795.29268292684</v>
      </c>
      <c r="F44" s="159">
        <f t="shared" si="13"/>
        <v>2185844.5689791716</v>
      </c>
      <c r="G44" s="161">
        <f t="shared" si="14"/>
        <v>370637.69929742254</v>
      </c>
      <c r="H44" s="142">
        <f t="shared" si="15"/>
        <v>370637.69929742254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2034</v>
      </c>
      <c r="D45" s="159">
        <f>IF(F44+SUM(E$17:E44)=D$10,F44,D$10-SUM(E$17:E44))</f>
        <v>2185844.5689791716</v>
      </c>
      <c r="E45" s="160">
        <f>IF(+I14&lt;F44,I14,D45)</f>
        <v>139795.29268292684</v>
      </c>
      <c r="F45" s="159">
        <f t="shared" si="13"/>
        <v>2046049.2762962447</v>
      </c>
      <c r="G45" s="161">
        <f t="shared" si="14"/>
        <v>356331.68437376351</v>
      </c>
      <c r="H45" s="142">
        <f t="shared" si="15"/>
        <v>356331.68437376351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2035</v>
      </c>
      <c r="D46" s="159">
        <f>IF(F45+SUM(E$17:E45)=D$10,F45,D$10-SUM(E$17:E45))</f>
        <v>2046049.2762962447</v>
      </c>
      <c r="E46" s="160">
        <f>IF(+I14&lt;F45,I14,D46)</f>
        <v>139795.29268292684</v>
      </c>
      <c r="F46" s="159">
        <f t="shared" si="13"/>
        <v>1906253.9836133178</v>
      </c>
      <c r="G46" s="161">
        <f t="shared" si="14"/>
        <v>342025.66945010453</v>
      </c>
      <c r="H46" s="142">
        <f t="shared" si="15"/>
        <v>342025.66945010453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2036</v>
      </c>
      <c r="D47" s="159">
        <f>IF(F46+SUM(E$17:E46)=D$10,F46,D$10-SUM(E$17:E46))</f>
        <v>1906253.9836133178</v>
      </c>
      <c r="E47" s="160">
        <f>IF(+I14&lt;F46,I14,D47)</f>
        <v>139795.29268292684</v>
      </c>
      <c r="F47" s="159">
        <f t="shared" si="13"/>
        <v>1766458.690930391</v>
      </c>
      <c r="G47" s="161">
        <f t="shared" si="14"/>
        <v>327719.65452644549</v>
      </c>
      <c r="H47" s="142">
        <f t="shared" si="15"/>
        <v>327719.65452644549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2037</v>
      </c>
      <c r="D48" s="159">
        <f>IF(F47+SUM(E$17:E47)=D$10,F47,D$10-SUM(E$17:E47))</f>
        <v>1766458.690930391</v>
      </c>
      <c r="E48" s="160">
        <f>IF(+I14&lt;F47,I14,D48)</f>
        <v>139795.29268292684</v>
      </c>
      <c r="F48" s="159">
        <f t="shared" si="13"/>
        <v>1626663.3982474641</v>
      </c>
      <c r="G48" s="161">
        <f t="shared" si="14"/>
        <v>313413.63960278651</v>
      </c>
      <c r="H48" s="142">
        <f t="shared" si="15"/>
        <v>313413.63960278651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4"/>
        <v/>
      </c>
      <c r="C49" s="153">
        <f>IF(D11="","-",+C48+1)</f>
        <v>2038</v>
      </c>
      <c r="D49" s="159">
        <f>IF(F48+SUM(E$17:E48)=D$10,F48,D$10-SUM(E$17:E48))</f>
        <v>1626663.3982474641</v>
      </c>
      <c r="E49" s="160">
        <f>IF(+I14&lt;F48,I14,D49)</f>
        <v>139795.29268292684</v>
      </c>
      <c r="F49" s="159">
        <f t="shared" ref="F49:F72" si="16">+D49-E49</f>
        <v>1486868.1055645372</v>
      </c>
      <c r="G49" s="161">
        <f t="shared" si="14"/>
        <v>299107.62467912748</v>
      </c>
      <c r="H49" s="142">
        <f t="shared" si="15"/>
        <v>299107.62467912748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4"/>
        <v/>
      </c>
      <c r="C50" s="153">
        <f>IF(D11="","-",+C49+1)</f>
        <v>2039</v>
      </c>
      <c r="D50" s="159">
        <f>IF(F49+SUM(E$17:E49)=D$10,F49,D$10-SUM(E$17:E49))</f>
        <v>1486868.1055645372</v>
      </c>
      <c r="E50" s="160">
        <f>IF(+I14&lt;F49,I14,D50)</f>
        <v>139795.29268292684</v>
      </c>
      <c r="F50" s="159">
        <f t="shared" si="16"/>
        <v>1347072.8128816104</v>
      </c>
      <c r="G50" s="161">
        <f t="shared" si="14"/>
        <v>284801.6097554685</v>
      </c>
      <c r="H50" s="142">
        <f t="shared" si="15"/>
        <v>284801.6097554685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4"/>
        <v/>
      </c>
      <c r="C51" s="153">
        <f>IF(D11="","-",+C50+1)</f>
        <v>2040</v>
      </c>
      <c r="D51" s="159">
        <f>IF(F50+SUM(E$17:E50)=D$10,F50,D$10-SUM(E$17:E50))</f>
        <v>1347072.8128816104</v>
      </c>
      <c r="E51" s="160">
        <f>IF(+I14&lt;F50,I14,D51)</f>
        <v>139795.29268292684</v>
      </c>
      <c r="F51" s="159">
        <f t="shared" si="16"/>
        <v>1207277.5201986835</v>
      </c>
      <c r="G51" s="161">
        <f t="shared" si="14"/>
        <v>270495.59483180946</v>
      </c>
      <c r="H51" s="142">
        <f t="shared" si="15"/>
        <v>270495.59483180946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4"/>
        <v/>
      </c>
      <c r="C52" s="153">
        <f>IF(D11="","-",+C51+1)</f>
        <v>2041</v>
      </c>
      <c r="D52" s="159">
        <f>IF(F51+SUM(E$17:E51)=D$10,F51,D$10-SUM(E$17:E51))</f>
        <v>1207277.5201986835</v>
      </c>
      <c r="E52" s="160">
        <f>IF(+I14&lt;F51,I14,D52)</f>
        <v>139795.29268292684</v>
      </c>
      <c r="F52" s="159">
        <f t="shared" si="16"/>
        <v>1067482.2275157566</v>
      </c>
      <c r="G52" s="161">
        <f t="shared" si="14"/>
        <v>256189.57990815048</v>
      </c>
      <c r="H52" s="142">
        <f t="shared" si="15"/>
        <v>256189.57990815048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4"/>
        <v/>
      </c>
      <c r="C53" s="153">
        <f>IF(D11="","-",+C52+1)</f>
        <v>2042</v>
      </c>
      <c r="D53" s="159">
        <f>IF(F52+SUM(E$17:E52)=D$10,F52,D$10-SUM(E$17:E52))</f>
        <v>1067482.2275157566</v>
      </c>
      <c r="E53" s="160">
        <f>IF(+I14&lt;F52,I14,D53)</f>
        <v>139795.29268292684</v>
      </c>
      <c r="F53" s="159">
        <f t="shared" si="16"/>
        <v>927686.93483282975</v>
      </c>
      <c r="G53" s="161">
        <f t="shared" si="14"/>
        <v>241883.56498449144</v>
      </c>
      <c r="H53" s="142">
        <f t="shared" si="15"/>
        <v>241883.56498449144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4"/>
        <v/>
      </c>
      <c r="C54" s="153">
        <f>IF(D11="","-",+C53+1)</f>
        <v>2043</v>
      </c>
      <c r="D54" s="159">
        <f>IF(F53+SUM(E$17:E53)=D$10,F53,D$10-SUM(E$17:E53))</f>
        <v>927686.93483282975</v>
      </c>
      <c r="E54" s="160">
        <f>IF(+I14&lt;F53,I14,D54)</f>
        <v>139795.29268292684</v>
      </c>
      <c r="F54" s="159">
        <f t="shared" si="16"/>
        <v>787891.64214990288</v>
      </c>
      <c r="G54" s="161">
        <f t="shared" si="14"/>
        <v>227577.55006083244</v>
      </c>
      <c r="H54" s="142">
        <f t="shared" si="15"/>
        <v>227577.55006083244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4"/>
        <v/>
      </c>
      <c r="C55" s="153">
        <f>IF(D11="","-",+C54+1)</f>
        <v>2044</v>
      </c>
      <c r="D55" s="159">
        <f>IF(F54+SUM(E$17:E54)=D$10,F54,D$10-SUM(E$17:E54))</f>
        <v>787891.64214990288</v>
      </c>
      <c r="E55" s="160">
        <f>IF(+I14&lt;F54,I14,D55)</f>
        <v>139795.29268292684</v>
      </c>
      <c r="F55" s="159">
        <f t="shared" si="16"/>
        <v>648096.34946697601</v>
      </c>
      <c r="G55" s="161">
        <f t="shared" si="14"/>
        <v>213271.53513717343</v>
      </c>
      <c r="H55" s="142">
        <f t="shared" si="15"/>
        <v>213271.53513717343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4"/>
        <v/>
      </c>
      <c r="C56" s="153">
        <f>IF(D11="","-",+C55+1)</f>
        <v>2045</v>
      </c>
      <c r="D56" s="159">
        <f>IF(F55+SUM(E$17:E55)=D$10,F55,D$10-SUM(E$17:E55))</f>
        <v>648096.34946697601</v>
      </c>
      <c r="E56" s="160">
        <f>IF(+I14&lt;F55,I14,D56)</f>
        <v>139795.29268292684</v>
      </c>
      <c r="F56" s="159">
        <f t="shared" si="16"/>
        <v>508301.05678404914</v>
      </c>
      <c r="G56" s="161">
        <f t="shared" si="14"/>
        <v>198965.52021351442</v>
      </c>
      <c r="H56" s="142">
        <f t="shared" si="15"/>
        <v>198965.52021351442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4"/>
        <v/>
      </c>
      <c r="C57" s="153">
        <f>IF(D11="","-",+C56+1)</f>
        <v>2046</v>
      </c>
      <c r="D57" s="159">
        <f>IF(F56+SUM(E$17:E56)=D$10,F56,D$10-SUM(E$17:E56))</f>
        <v>508301.05678404914</v>
      </c>
      <c r="E57" s="160">
        <f>IF(+I14&lt;F56,I14,D57)</f>
        <v>139795.29268292684</v>
      </c>
      <c r="F57" s="159">
        <f t="shared" si="16"/>
        <v>368505.76410112227</v>
      </c>
      <c r="G57" s="161">
        <f t="shared" si="14"/>
        <v>184659.50528985541</v>
      </c>
      <c r="H57" s="142">
        <f t="shared" si="15"/>
        <v>184659.50528985541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4"/>
        <v/>
      </c>
      <c r="C58" s="153">
        <f>IF(D11="","-",+C57+1)</f>
        <v>2047</v>
      </c>
      <c r="D58" s="159">
        <f>IF(F57+SUM(E$17:E57)=D$10,F57,D$10-SUM(E$17:E57))</f>
        <v>368505.76410112227</v>
      </c>
      <c r="E58" s="160">
        <f>IF(+I14&lt;F57,I14,D58)</f>
        <v>139795.29268292684</v>
      </c>
      <c r="F58" s="159">
        <f t="shared" si="16"/>
        <v>228710.47141819543</v>
      </c>
      <c r="G58" s="161">
        <f t="shared" si="14"/>
        <v>170353.49036619641</v>
      </c>
      <c r="H58" s="142">
        <f t="shared" si="15"/>
        <v>170353.49036619641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3">
        <f>IF(D11="","-",+C58+1)</f>
        <v>2048</v>
      </c>
      <c r="D59" s="159">
        <f>IF(F58+SUM(E$17:E58)=D$10,F58,D$10-SUM(E$17:E58))</f>
        <v>228710.47141819543</v>
      </c>
      <c r="E59" s="160">
        <f>IF(+I14&lt;F58,I14,D59)</f>
        <v>139795.29268292684</v>
      </c>
      <c r="F59" s="159">
        <f t="shared" si="16"/>
        <v>88915.178735268593</v>
      </c>
      <c r="G59" s="161">
        <f t="shared" si="14"/>
        <v>156047.4754425374</v>
      </c>
      <c r="H59" s="142">
        <f t="shared" si="15"/>
        <v>156047.4754425374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4"/>
        <v/>
      </c>
      <c r="C60" s="153">
        <f>IF(D11="","-",+C59+1)</f>
        <v>2049</v>
      </c>
      <c r="D60" s="159">
        <f>IF(F59+SUM(E$17:E59)=D$10,F59,D$10-SUM(E$17:E59))</f>
        <v>88915.178735268593</v>
      </c>
      <c r="E60" s="160">
        <f>IF(+I14&lt;F59,I14,D60)</f>
        <v>88915.178735268593</v>
      </c>
      <c r="F60" s="159">
        <f t="shared" si="16"/>
        <v>0</v>
      </c>
      <c r="G60" s="161">
        <f t="shared" si="14"/>
        <v>93464.766384159127</v>
      </c>
      <c r="H60" s="142">
        <f t="shared" si="15"/>
        <v>93464.766384159127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4"/>
        <v/>
      </c>
      <c r="C61" s="153">
        <f>IF(D11="","-",+C60+1)</f>
        <v>2050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4"/>
        <v/>
      </c>
      <c r="C62" s="153">
        <f>IF(D11="","-",+C61+1)</f>
        <v>2051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4"/>
        <v/>
      </c>
      <c r="C63" s="153">
        <f>IF(D11="","-",+C62+1)</f>
        <v>2052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4"/>
        <v/>
      </c>
      <c r="C64" s="153">
        <f>IF(D11="","-",+C63+1)</f>
        <v>2053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4"/>
        <v/>
      </c>
      <c r="C65" s="153">
        <f>IF(D11="","-",+C64+1)</f>
        <v>2054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4"/>
        <v/>
      </c>
      <c r="C66" s="153">
        <f>IF(D11="","-",+C65+1)</f>
        <v>2055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4"/>
        <v/>
      </c>
      <c r="C67" s="153">
        <f>IF(D11="","-",+C66+1)</f>
        <v>2056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4"/>
        <v/>
      </c>
      <c r="C68" s="153">
        <f>IF(D11="","-",+C67+1)</f>
        <v>2057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4"/>
        <v/>
      </c>
      <c r="C69" s="153">
        <f>IF(D11="","-",+C68+1)</f>
        <v>2058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4"/>
        <v/>
      </c>
      <c r="C70" s="153">
        <f>IF(D11="","-",+C69+1)</f>
        <v>2059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4"/>
        <v/>
      </c>
      <c r="C71" s="153">
        <f>IF(D11="","-",+C70+1)</f>
        <v>2060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4"/>
        <v/>
      </c>
      <c r="C72" s="164">
        <f>IF(D11="","-",+C71+1)</f>
        <v>2061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5731607.0000000019</v>
      </c>
      <c r="F73" s="111"/>
      <c r="G73" s="111">
        <f>SUM(G17:G72)</f>
        <v>19549001.440224737</v>
      </c>
      <c r="H73" s="111">
        <f>SUM(H17:H72)</f>
        <v>19549001.440224737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13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688667.94856072206</v>
      </c>
      <c r="N87" s="198">
        <f>IF(J92&lt;D11,0,VLOOKUP(J92,C17:O72,11))</f>
        <v>688667.94856072206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600473.20188958384</v>
      </c>
      <c r="N88" s="200">
        <f>IF(J92&lt;D11,0,VLOOKUP(J92,C99:P154,7))</f>
        <v>600473.20188958384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 xml:space="preserve">Carthage REC - Carthage T 138 kV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-88194.746671138215</v>
      </c>
      <c r="N89" s="203">
        <f>+N88-N87</f>
        <v>-88194.746671138215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TP2004139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5731607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136466.83333333334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156</v>
      </c>
      <c r="N97" s="271" t="s">
        <v>220</v>
      </c>
      <c r="O97" s="146" t="s">
        <v>156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2006</v>
      </c>
      <c r="D99" s="357">
        <v>0</v>
      </c>
      <c r="E99" s="360">
        <v>69992</v>
      </c>
      <c r="F99" s="361">
        <v>3814550</v>
      </c>
      <c r="G99" s="365">
        <v>1907275</v>
      </c>
      <c r="H99" s="362">
        <v>374013</v>
      </c>
      <c r="I99" s="363">
        <v>374013</v>
      </c>
      <c r="J99" s="158">
        <f t="shared" ref="J99:J130" si="21">+I99-H99</f>
        <v>0</v>
      </c>
      <c r="K99" s="158"/>
      <c r="L99" s="256">
        <f>K17</f>
        <v>0</v>
      </c>
      <c r="M99" s="157">
        <f t="shared" ref="M99:M130" si="22">IF(L99&lt;&gt;0,+H99-L99,0)</f>
        <v>0</v>
      </c>
      <c r="N99" s="256">
        <f>M17</f>
        <v>0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2007</v>
      </c>
      <c r="D100" s="357">
        <v>5731607</v>
      </c>
      <c r="E100" s="360">
        <v>77454</v>
      </c>
      <c r="F100" s="361">
        <v>5654153</v>
      </c>
      <c r="G100" s="361">
        <v>5692880</v>
      </c>
      <c r="H100" s="360">
        <v>622381</v>
      </c>
      <c r="I100" s="359">
        <v>622381</v>
      </c>
      <c r="J100" s="158">
        <f t="shared" si="21"/>
        <v>0</v>
      </c>
      <c r="K100" s="158"/>
      <c r="L100" s="258">
        <v>622381</v>
      </c>
      <c r="M100" s="158">
        <f t="shared" si="22"/>
        <v>0</v>
      </c>
      <c r="N100" s="258">
        <v>622381</v>
      </c>
      <c r="O100" s="158">
        <f t="shared" si="23"/>
        <v>0</v>
      </c>
      <c r="P100" s="158">
        <f t="shared" si="24"/>
        <v>0</v>
      </c>
      <c r="Q100" s="1"/>
    </row>
    <row r="101" spans="1:17">
      <c r="B101" s="9" t="str">
        <f t="shared" ref="B101:B154" si="25">IF(D101=F100,"","IU")</f>
        <v>IU</v>
      </c>
      <c r="C101" s="153">
        <f>IF(D93="","-",+C100+1)</f>
        <v>2008</v>
      </c>
      <c r="D101" s="357">
        <v>3709563</v>
      </c>
      <c r="E101" s="360">
        <v>104988</v>
      </c>
      <c r="F101" s="361">
        <v>3604575</v>
      </c>
      <c r="G101" s="361">
        <v>3657069</v>
      </c>
      <c r="H101" s="360">
        <v>687928</v>
      </c>
      <c r="I101" s="359">
        <v>687928</v>
      </c>
      <c r="J101" s="158">
        <f t="shared" si="21"/>
        <v>0</v>
      </c>
      <c r="K101" s="158"/>
      <c r="L101" s="258">
        <v>687928</v>
      </c>
      <c r="M101" s="158">
        <f t="shared" si="22"/>
        <v>0</v>
      </c>
      <c r="N101" s="258">
        <v>687928</v>
      </c>
      <c r="O101" s="158">
        <f t="shared" si="23"/>
        <v>0</v>
      </c>
      <c r="P101" s="158">
        <f>+O101-M101</f>
        <v>0</v>
      </c>
      <c r="Q101" s="1"/>
    </row>
    <row r="102" spans="1:17">
      <c r="B102" s="9" t="str">
        <f t="shared" si="25"/>
        <v>IU</v>
      </c>
      <c r="C102" s="153">
        <f>IF(D93="","-",+C101+1)</f>
        <v>2009</v>
      </c>
      <c r="D102" s="357">
        <v>3632108</v>
      </c>
      <c r="E102" s="360">
        <v>102224.78947368421</v>
      </c>
      <c r="F102" s="361">
        <v>3529883.210526316</v>
      </c>
      <c r="G102" s="361">
        <v>3580995.6052631577</v>
      </c>
      <c r="H102" s="360">
        <v>620529.72613879445</v>
      </c>
      <c r="I102" s="359">
        <v>620529.72613879445</v>
      </c>
      <c r="J102" s="158">
        <f t="shared" si="21"/>
        <v>0</v>
      </c>
      <c r="K102" s="158"/>
      <c r="L102" s="258">
        <f t="shared" ref="L102:L107" si="26">H102</f>
        <v>620529.72613879445</v>
      </c>
      <c r="M102" s="257">
        <f t="shared" si="22"/>
        <v>0</v>
      </c>
      <c r="N102" s="258">
        <f t="shared" ref="N102:N107" si="27">I102</f>
        <v>620529.72613879445</v>
      </c>
      <c r="O102" s="158">
        <f t="shared" si="23"/>
        <v>0</v>
      </c>
      <c r="P102" s="158">
        <f t="shared" si="24"/>
        <v>0</v>
      </c>
      <c r="Q102" s="1"/>
    </row>
    <row r="103" spans="1:17">
      <c r="B103" s="9" t="str">
        <f t="shared" si="25"/>
        <v/>
      </c>
      <c r="C103" s="153">
        <f>IF(D93="","-",+C102+1)</f>
        <v>2010</v>
      </c>
      <c r="D103" s="357">
        <v>3529883.210526316</v>
      </c>
      <c r="E103" s="360">
        <v>94744.926829268297</v>
      </c>
      <c r="F103" s="361">
        <v>3435138.2836970477</v>
      </c>
      <c r="G103" s="361">
        <v>3482510.7471116818</v>
      </c>
      <c r="H103" s="360">
        <v>669658.98198518401</v>
      </c>
      <c r="I103" s="359">
        <v>669658.98198518401</v>
      </c>
      <c r="J103" s="158">
        <f t="shared" si="21"/>
        <v>0</v>
      </c>
      <c r="K103" s="158"/>
      <c r="L103" s="258">
        <f t="shared" si="26"/>
        <v>669658.98198518401</v>
      </c>
      <c r="M103" s="257">
        <f t="shared" si="22"/>
        <v>0</v>
      </c>
      <c r="N103" s="258">
        <f t="shared" si="27"/>
        <v>669658.98198518401</v>
      </c>
      <c r="O103" s="158">
        <f t="shared" si="23"/>
        <v>0</v>
      </c>
      <c r="P103" s="158">
        <f t="shared" si="24"/>
        <v>0</v>
      </c>
      <c r="Q103" s="1"/>
    </row>
    <row r="104" spans="1:17">
      <c r="B104" s="9" t="str">
        <f t="shared" si="25"/>
        <v/>
      </c>
      <c r="C104" s="153">
        <f>IF(D93="","-",+C103+1)</f>
        <v>2011</v>
      </c>
      <c r="D104" s="357">
        <v>3435138.2836970477</v>
      </c>
      <c r="E104" s="377">
        <v>92489.095238095237</v>
      </c>
      <c r="F104" s="361">
        <v>3342649.1884589526</v>
      </c>
      <c r="G104" s="361">
        <v>3388893.7360780002</v>
      </c>
      <c r="H104" s="360">
        <v>602110.60067638115</v>
      </c>
      <c r="I104" s="359">
        <v>602110.60067638115</v>
      </c>
      <c r="J104" s="158">
        <f t="shared" si="21"/>
        <v>0</v>
      </c>
      <c r="K104" s="158"/>
      <c r="L104" s="258">
        <f t="shared" si="26"/>
        <v>602110.60067638115</v>
      </c>
      <c r="M104" s="257">
        <f t="shared" si="22"/>
        <v>0</v>
      </c>
      <c r="N104" s="258">
        <f t="shared" si="27"/>
        <v>602110.60067638115</v>
      </c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2012</v>
      </c>
      <c r="D105" s="357">
        <v>3342649.1884589526</v>
      </c>
      <c r="E105" s="360">
        <v>92489.095238095237</v>
      </c>
      <c r="F105" s="361">
        <v>3250160.0932208574</v>
      </c>
      <c r="G105" s="361">
        <v>3296404.640839905</v>
      </c>
      <c r="H105" s="360">
        <v>577567.99892876786</v>
      </c>
      <c r="I105" s="359">
        <v>577567.99892876786</v>
      </c>
      <c r="J105" s="158">
        <f t="shared" si="21"/>
        <v>0</v>
      </c>
      <c r="K105" s="158"/>
      <c r="L105" s="258">
        <f t="shared" si="26"/>
        <v>577567.99892876786</v>
      </c>
      <c r="M105" s="257">
        <f t="shared" si="22"/>
        <v>0</v>
      </c>
      <c r="N105" s="258">
        <f t="shared" si="27"/>
        <v>577567.99892876786</v>
      </c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2013</v>
      </c>
      <c r="D106" s="357">
        <v>3250160.0932208574</v>
      </c>
      <c r="E106" s="360">
        <v>92489.095238095237</v>
      </c>
      <c r="F106" s="361">
        <v>3157670.9979827623</v>
      </c>
      <c r="G106" s="361">
        <v>3203915.5456018099</v>
      </c>
      <c r="H106" s="360">
        <v>525952.28345826664</v>
      </c>
      <c r="I106" s="359">
        <v>525952.28345826664</v>
      </c>
      <c r="J106" s="158">
        <v>0</v>
      </c>
      <c r="K106" s="158"/>
      <c r="L106" s="258">
        <f t="shared" si="26"/>
        <v>525952.28345826664</v>
      </c>
      <c r="M106" s="257">
        <f>IF(L106&lt;&gt;0,+H106-L106,0)</f>
        <v>0</v>
      </c>
      <c r="N106" s="258">
        <f t="shared" si="27"/>
        <v>525952.28345826664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5"/>
        <v>IU</v>
      </c>
      <c r="C107" s="153">
        <f>IF(D93="","-",+C106+1)</f>
        <v>2014</v>
      </c>
      <c r="D107" s="357">
        <v>5004735.9979827618</v>
      </c>
      <c r="E107" s="360">
        <v>136466.83333333334</v>
      </c>
      <c r="F107" s="361">
        <v>4868269.1646494288</v>
      </c>
      <c r="G107" s="361">
        <v>4936502.5813160948</v>
      </c>
      <c r="H107" s="360">
        <v>807453.34332208754</v>
      </c>
      <c r="I107" s="359">
        <v>807453.34332208754</v>
      </c>
      <c r="J107" s="158">
        <v>0</v>
      </c>
      <c r="K107" s="158"/>
      <c r="L107" s="258">
        <f t="shared" si="26"/>
        <v>807453.34332208754</v>
      </c>
      <c r="M107" s="257">
        <f>IF(L107&lt;&gt;0,+H107-L107,0)</f>
        <v>0</v>
      </c>
      <c r="N107" s="258">
        <f t="shared" si="27"/>
        <v>807453.34332208754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5"/>
        <v/>
      </c>
      <c r="C108" s="153">
        <f>IF(D93="","-",+C107+1)</f>
        <v>2015</v>
      </c>
      <c r="D108" s="357">
        <v>4868269.1646494288</v>
      </c>
      <c r="E108" s="360">
        <v>136466.83333333334</v>
      </c>
      <c r="F108" s="361">
        <v>4731802.3313160958</v>
      </c>
      <c r="G108" s="361">
        <v>4800035.7479827628</v>
      </c>
      <c r="H108" s="360">
        <v>768962.15760486678</v>
      </c>
      <c r="I108" s="359">
        <v>768962.15760486678</v>
      </c>
      <c r="J108" s="158">
        <f t="shared" si="21"/>
        <v>0</v>
      </c>
      <c r="K108" s="158"/>
      <c r="L108" s="258">
        <f>H108</f>
        <v>768962.15760486678</v>
      </c>
      <c r="M108" s="257">
        <f>IF(L108&lt;&gt;0,+H108-L108,0)</f>
        <v>0</v>
      </c>
      <c r="N108" s="258">
        <f>I108</f>
        <v>768962.15760486678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5"/>
        <v/>
      </c>
      <c r="C109" s="153">
        <f>IF(D93="","-",+C108+1)</f>
        <v>2016</v>
      </c>
      <c r="D109" s="357">
        <v>4731802.3313160958</v>
      </c>
      <c r="E109" s="360">
        <v>133293.18604651163</v>
      </c>
      <c r="F109" s="361">
        <v>4598509.1452695839</v>
      </c>
      <c r="G109" s="361">
        <v>4665155.7382928394</v>
      </c>
      <c r="H109" s="360">
        <v>725534.65238617209</v>
      </c>
      <c r="I109" s="359">
        <v>725534.65238617209</v>
      </c>
      <c r="J109" s="158">
        <v>0</v>
      </c>
      <c r="K109" s="158"/>
      <c r="L109" s="258">
        <f>H109</f>
        <v>725534.65238617209</v>
      </c>
      <c r="M109" s="257">
        <f>IF(L109&lt;&gt;0,+H109-L109,0)</f>
        <v>0</v>
      </c>
      <c r="N109" s="258">
        <f>I109</f>
        <v>725534.65238617209</v>
      </c>
      <c r="O109" s="158">
        <f>IF(N109&lt;&gt;0,+I109-N109,0)</f>
        <v>0</v>
      </c>
      <c r="P109" s="158">
        <f>+O109-M109</f>
        <v>0</v>
      </c>
      <c r="Q109" s="1"/>
    </row>
    <row r="110" spans="1:17">
      <c r="B110" s="9" t="str">
        <f t="shared" si="25"/>
        <v/>
      </c>
      <c r="C110" s="153">
        <f>IF(D93="","-",+C109+1)</f>
        <v>2017</v>
      </c>
      <c r="D110" s="357">
        <v>4598509.1452695839</v>
      </c>
      <c r="E110" s="360">
        <v>136466.83333333334</v>
      </c>
      <c r="F110" s="361">
        <v>4462042.3119362509</v>
      </c>
      <c r="G110" s="361">
        <v>4530275.7286029179</v>
      </c>
      <c r="H110" s="360">
        <v>686766.02979709371</v>
      </c>
      <c r="I110" s="359">
        <v>686766.02979709371</v>
      </c>
      <c r="J110" s="158">
        <f t="shared" si="21"/>
        <v>0</v>
      </c>
      <c r="K110" s="158"/>
      <c r="L110" s="258">
        <f>H110</f>
        <v>686766.02979709371</v>
      </c>
      <c r="M110" s="257">
        <f>IF(L110&lt;&gt;0,+H110-L110,0)</f>
        <v>0</v>
      </c>
      <c r="N110" s="258">
        <f>I110</f>
        <v>686766.02979709371</v>
      </c>
      <c r="O110" s="158">
        <f>IF(N110&lt;&gt;0,+I110-N110,0)</f>
        <v>0</v>
      </c>
      <c r="P110" s="158">
        <f>+O110-M110</f>
        <v>0</v>
      </c>
      <c r="Q110" s="1"/>
    </row>
    <row r="111" spans="1:17">
      <c r="B111" s="9" t="str">
        <f t="shared" si="25"/>
        <v/>
      </c>
      <c r="C111" s="153">
        <f>IF(D93="","-",+C110+1)</f>
        <v>2018</v>
      </c>
      <c r="D111" s="154">
        <f>IF(F110+SUM(E$99:E110)=D$92,F110,D$92-SUM(E$99:E110))</f>
        <v>4462042.3119362509</v>
      </c>
      <c r="E111" s="160">
        <f>IF(+J96&lt;F110,J96,D111)</f>
        <v>136466.83333333334</v>
      </c>
      <c r="F111" s="159">
        <f t="shared" ref="F111:F130" si="28">+D111-E111</f>
        <v>4325575.4786029179</v>
      </c>
      <c r="G111" s="159">
        <f t="shared" ref="G111:G130" si="29">+(F111+D111)/2</f>
        <v>4393808.8952695839</v>
      </c>
      <c r="H111" s="163">
        <f>+J$94*G111+E111</f>
        <v>600473.20188958384</v>
      </c>
      <c r="I111" s="253">
        <f>+J$95*G111+E111</f>
        <v>600473.20188958384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2019</v>
      </c>
      <c r="D112" s="154">
        <f>IF(F111+SUM(E$99:E111)=D$92,F111,D$92-SUM(E$99:E111))</f>
        <v>4325575.4786029179</v>
      </c>
      <c r="E112" s="160">
        <f>IF(+J96&lt;F111,J96,D112)</f>
        <v>136466.83333333334</v>
      </c>
      <c r="F112" s="159">
        <f t="shared" si="28"/>
        <v>4189108.6452695844</v>
      </c>
      <c r="G112" s="159">
        <f t="shared" si="29"/>
        <v>4257342.0619362509</v>
      </c>
      <c r="H112" s="163">
        <f>+J$94*G112+E112</f>
        <v>586061.67847727903</v>
      </c>
      <c r="I112" s="253">
        <f>+J$95*G112+E112</f>
        <v>586061.67847727903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2020</v>
      </c>
      <c r="D113" s="154">
        <f>IF(F112+SUM(E$99:E112)=D$92,F112,D$92-SUM(E$99:E112))</f>
        <v>4189108.6452695844</v>
      </c>
      <c r="E113" s="160">
        <f>IF(+J96&lt;F112,J96,D113)</f>
        <v>136466.83333333334</v>
      </c>
      <c r="F113" s="159">
        <f t="shared" si="28"/>
        <v>4052641.8119362509</v>
      </c>
      <c r="G113" s="159">
        <f t="shared" si="29"/>
        <v>4120875.2286029179</v>
      </c>
      <c r="H113" s="163">
        <f t="shared" ref="H113:H154" si="30">+J$94*G113+E113</f>
        <v>571650.1550649741</v>
      </c>
      <c r="I113" s="253">
        <f t="shared" ref="I113:I154" si="31">+J$95*G113+E113</f>
        <v>571650.1550649741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2021</v>
      </c>
      <c r="D114" s="154">
        <f>IF(F113+SUM(E$99:E113)=D$92,F113,D$92-SUM(E$99:E113))</f>
        <v>4052641.8119362509</v>
      </c>
      <c r="E114" s="160">
        <f>IF(+J96&lt;F113,J96,D114)</f>
        <v>136466.83333333334</v>
      </c>
      <c r="F114" s="159">
        <f t="shared" si="28"/>
        <v>3916174.9786029174</v>
      </c>
      <c r="G114" s="159">
        <f t="shared" si="29"/>
        <v>3984408.3952695839</v>
      </c>
      <c r="H114" s="163">
        <f t="shared" si="30"/>
        <v>557238.63165266917</v>
      </c>
      <c r="I114" s="253">
        <f t="shared" si="31"/>
        <v>557238.63165266917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2022</v>
      </c>
      <c r="D115" s="154">
        <f>IF(F114+SUM(E$99:E114)=D$92,F114,D$92-SUM(E$99:E114))</f>
        <v>3916174.9786029174</v>
      </c>
      <c r="E115" s="160">
        <f>IF(+J96&lt;F114,J96,D115)</f>
        <v>136466.83333333334</v>
      </c>
      <c r="F115" s="159">
        <f t="shared" si="28"/>
        <v>3779708.1452695839</v>
      </c>
      <c r="G115" s="159">
        <f t="shared" si="29"/>
        <v>3847941.5619362509</v>
      </c>
      <c r="H115" s="163">
        <f t="shared" si="30"/>
        <v>542827.10824036435</v>
      </c>
      <c r="I115" s="253">
        <f t="shared" si="31"/>
        <v>542827.10824036435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2023</v>
      </c>
      <c r="D116" s="154">
        <f>IF(F115+SUM(E$99:E115)=D$92,F115,D$92-SUM(E$99:E115))</f>
        <v>3779708.1452695839</v>
      </c>
      <c r="E116" s="160">
        <f>IF(+J96&lt;F115,J96,D116)</f>
        <v>136466.83333333334</v>
      </c>
      <c r="F116" s="159">
        <f t="shared" si="28"/>
        <v>3643241.3119362504</v>
      </c>
      <c r="G116" s="159">
        <f t="shared" si="29"/>
        <v>3711474.7286029169</v>
      </c>
      <c r="H116" s="163">
        <f t="shared" si="30"/>
        <v>528415.58482805931</v>
      </c>
      <c r="I116" s="253">
        <f t="shared" si="31"/>
        <v>528415.58482805931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2024</v>
      </c>
      <c r="D117" s="154">
        <f>IF(F116+SUM(E$99:E116)=D$92,F116,D$92-SUM(E$99:E116))</f>
        <v>3643241.3119362504</v>
      </c>
      <c r="E117" s="160">
        <f>IF(+J96&lt;F116,J96,D117)</f>
        <v>136466.83333333334</v>
      </c>
      <c r="F117" s="159">
        <f t="shared" si="28"/>
        <v>3506774.4786029169</v>
      </c>
      <c r="G117" s="159">
        <f t="shared" si="29"/>
        <v>3575007.8952695839</v>
      </c>
      <c r="H117" s="163">
        <f t="shared" si="30"/>
        <v>514004.06141575449</v>
      </c>
      <c r="I117" s="253">
        <f t="shared" si="31"/>
        <v>514004.06141575449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2025</v>
      </c>
      <c r="D118" s="154">
        <f>IF(F117+SUM(E$99:E117)=D$92,F117,D$92-SUM(E$99:E117))</f>
        <v>3506774.4786029169</v>
      </c>
      <c r="E118" s="160">
        <f>IF(+J96&lt;F117,J96,D118)</f>
        <v>136466.83333333334</v>
      </c>
      <c r="F118" s="159">
        <f t="shared" si="28"/>
        <v>3370307.6452695834</v>
      </c>
      <c r="G118" s="159">
        <f t="shared" si="29"/>
        <v>3438541.06193625</v>
      </c>
      <c r="H118" s="163">
        <f t="shared" si="30"/>
        <v>499592.53800344956</v>
      </c>
      <c r="I118" s="253">
        <f t="shared" si="31"/>
        <v>499592.53800344956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2026</v>
      </c>
      <c r="D119" s="154">
        <f>IF(F118+SUM(E$99:E118)=D$92,F118,D$92-SUM(E$99:E118))</f>
        <v>3370307.6452695834</v>
      </c>
      <c r="E119" s="160">
        <f>IF(+J96&lt;F118,J96,D119)</f>
        <v>136466.83333333334</v>
      </c>
      <c r="F119" s="159">
        <f t="shared" si="28"/>
        <v>3233840.81193625</v>
      </c>
      <c r="G119" s="159">
        <f t="shared" si="29"/>
        <v>3302074.2286029169</v>
      </c>
      <c r="H119" s="163">
        <f t="shared" si="30"/>
        <v>485181.01459114475</v>
      </c>
      <c r="I119" s="253">
        <f t="shared" si="31"/>
        <v>485181.01459114475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2027</v>
      </c>
      <c r="D120" s="154">
        <f>IF(F119+SUM(E$99:E119)=D$92,F119,D$92-SUM(E$99:E119))</f>
        <v>3233840.81193625</v>
      </c>
      <c r="E120" s="160">
        <f>IF(+J96&lt;F119,J96,D120)</f>
        <v>136466.83333333334</v>
      </c>
      <c r="F120" s="159">
        <f t="shared" si="28"/>
        <v>3097373.9786029165</v>
      </c>
      <c r="G120" s="159">
        <f t="shared" si="29"/>
        <v>3165607.395269583</v>
      </c>
      <c r="H120" s="163">
        <f t="shared" si="30"/>
        <v>470769.4911788397</v>
      </c>
      <c r="I120" s="253">
        <f t="shared" si="31"/>
        <v>470769.4911788397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2028</v>
      </c>
      <c r="D121" s="154">
        <f>IF(F120+SUM(E$99:E120)=D$92,F120,D$92-SUM(E$99:E120))</f>
        <v>3097373.9786029165</v>
      </c>
      <c r="E121" s="160">
        <f>IF(+J96&lt;F120,J96,D121)</f>
        <v>136466.83333333334</v>
      </c>
      <c r="F121" s="159">
        <f t="shared" si="28"/>
        <v>2960907.145269583</v>
      </c>
      <c r="G121" s="159">
        <f t="shared" si="29"/>
        <v>3029140.56193625</v>
      </c>
      <c r="H121" s="163">
        <f t="shared" si="30"/>
        <v>456357.96776653489</v>
      </c>
      <c r="I121" s="253">
        <f t="shared" si="31"/>
        <v>456357.96776653489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2029</v>
      </c>
      <c r="D122" s="154">
        <f>IF(F121+SUM(E$99:E121)=D$92,F121,D$92-SUM(E$99:E121))</f>
        <v>2960907.145269583</v>
      </c>
      <c r="E122" s="160">
        <f>IF(+J96&lt;F121,J96,D122)</f>
        <v>136466.83333333334</v>
      </c>
      <c r="F122" s="159">
        <f t="shared" si="28"/>
        <v>2824440.3119362495</v>
      </c>
      <c r="G122" s="159">
        <f t="shared" si="29"/>
        <v>2892673.728602916</v>
      </c>
      <c r="H122" s="163">
        <f t="shared" si="30"/>
        <v>441946.44435422996</v>
      </c>
      <c r="I122" s="253">
        <f t="shared" si="31"/>
        <v>441946.44435422996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2030</v>
      </c>
      <c r="D123" s="154">
        <f>IF(F122+SUM(E$99:E122)=D$92,F122,D$92-SUM(E$99:E122))</f>
        <v>2824440.3119362495</v>
      </c>
      <c r="E123" s="160">
        <f>IF(+J96&lt;F122,J96,D123)</f>
        <v>136466.83333333334</v>
      </c>
      <c r="F123" s="159">
        <f t="shared" si="28"/>
        <v>2687973.478602916</v>
      </c>
      <c r="G123" s="159">
        <f t="shared" si="29"/>
        <v>2756206.895269583</v>
      </c>
      <c r="H123" s="163">
        <f t="shared" si="30"/>
        <v>427534.92094192514</v>
      </c>
      <c r="I123" s="253">
        <f t="shared" si="31"/>
        <v>427534.92094192514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2031</v>
      </c>
      <c r="D124" s="154">
        <f>IF(F123+SUM(E$99:E123)=D$92,F123,D$92-SUM(E$99:E123))</f>
        <v>2687973.478602916</v>
      </c>
      <c r="E124" s="160">
        <f>IF(+J96&lt;F123,J96,D124)</f>
        <v>136466.83333333334</v>
      </c>
      <c r="F124" s="159">
        <f t="shared" si="28"/>
        <v>2551506.6452695825</v>
      </c>
      <c r="G124" s="159">
        <f t="shared" si="29"/>
        <v>2619740.061936249</v>
      </c>
      <c r="H124" s="163">
        <f t="shared" si="30"/>
        <v>413123.3975296201</v>
      </c>
      <c r="I124" s="253">
        <f t="shared" si="31"/>
        <v>413123.3975296201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2032</v>
      </c>
      <c r="D125" s="154">
        <f>IF(F124+SUM(E$99:E124)=D$92,F124,D$92-SUM(E$99:E124))</f>
        <v>2551506.6452695825</v>
      </c>
      <c r="E125" s="160">
        <f>IF(+J96&lt;F124,J96,D125)</f>
        <v>136466.83333333334</v>
      </c>
      <c r="F125" s="159">
        <f t="shared" si="28"/>
        <v>2415039.811936249</v>
      </c>
      <c r="G125" s="159">
        <f t="shared" si="29"/>
        <v>2483273.228602916</v>
      </c>
      <c r="H125" s="163">
        <f t="shared" si="30"/>
        <v>398711.87411731528</v>
      </c>
      <c r="I125" s="253">
        <f t="shared" si="31"/>
        <v>398711.87411731528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2033</v>
      </c>
      <c r="D126" s="154">
        <f>IF(F125+SUM(E$99:E125)=D$92,F125,D$92-SUM(E$99:E125))</f>
        <v>2415039.811936249</v>
      </c>
      <c r="E126" s="160">
        <f>IF(+J96&lt;F125,J96,D126)</f>
        <v>136466.83333333334</v>
      </c>
      <c r="F126" s="159">
        <f t="shared" si="28"/>
        <v>2278572.9786029155</v>
      </c>
      <c r="G126" s="159">
        <f t="shared" si="29"/>
        <v>2346806.395269582</v>
      </c>
      <c r="H126" s="163">
        <f t="shared" si="30"/>
        <v>384300.35070501035</v>
      </c>
      <c r="I126" s="253">
        <f t="shared" si="31"/>
        <v>384300.35070501035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2034</v>
      </c>
      <c r="D127" s="154">
        <f>IF(F126+SUM(E$99:E126)=D$92,F126,D$92-SUM(E$99:E126))</f>
        <v>2278572.9786029155</v>
      </c>
      <c r="E127" s="160">
        <f>IF(+J96&lt;F126,J96,D127)</f>
        <v>136466.83333333334</v>
      </c>
      <c r="F127" s="159">
        <f t="shared" si="28"/>
        <v>2142106.145269582</v>
      </c>
      <c r="G127" s="159">
        <f t="shared" si="29"/>
        <v>2210339.561936249</v>
      </c>
      <c r="H127" s="163">
        <f t="shared" si="30"/>
        <v>369888.82729270548</v>
      </c>
      <c r="I127" s="253">
        <f t="shared" si="31"/>
        <v>369888.82729270548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2035</v>
      </c>
      <c r="D128" s="154">
        <f>IF(F127+SUM(E$99:E127)=D$92,F127,D$92-SUM(E$99:E127))</f>
        <v>2142106.145269582</v>
      </c>
      <c r="E128" s="160">
        <f>IF(+J96&lt;F127,J96,D128)</f>
        <v>136466.83333333334</v>
      </c>
      <c r="F128" s="159">
        <f t="shared" si="28"/>
        <v>2005639.3119362488</v>
      </c>
      <c r="G128" s="159">
        <f t="shared" si="29"/>
        <v>2073872.7286029155</v>
      </c>
      <c r="H128" s="163">
        <f t="shared" si="30"/>
        <v>355477.30388040061</v>
      </c>
      <c r="I128" s="253">
        <f t="shared" si="31"/>
        <v>355477.30388040061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2036</v>
      </c>
      <c r="D129" s="154">
        <f>IF(F128+SUM(E$99:E128)=D$92,F128,D$92-SUM(E$99:E128))</f>
        <v>2005639.3119362488</v>
      </c>
      <c r="E129" s="160">
        <f>IF(+J96&lt;F128,J96,D129)</f>
        <v>136466.83333333334</v>
      </c>
      <c r="F129" s="159">
        <f t="shared" si="28"/>
        <v>1869172.4786029155</v>
      </c>
      <c r="G129" s="159">
        <f t="shared" si="29"/>
        <v>1937405.895269582</v>
      </c>
      <c r="H129" s="163">
        <f t="shared" si="30"/>
        <v>341065.78046809568</v>
      </c>
      <c r="I129" s="253">
        <f t="shared" si="31"/>
        <v>341065.78046809568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2037</v>
      </c>
      <c r="D130" s="154">
        <f>IF(F129+SUM(E$99:E129)=D$92,F129,D$92-SUM(E$99:E129))</f>
        <v>1869172.4786029155</v>
      </c>
      <c r="E130" s="160">
        <f>IF(+J96&lt;F129,J96,D130)</f>
        <v>136466.83333333334</v>
      </c>
      <c r="F130" s="159">
        <f t="shared" si="28"/>
        <v>1732705.6452695823</v>
      </c>
      <c r="G130" s="159">
        <f t="shared" si="29"/>
        <v>1800939.061936249</v>
      </c>
      <c r="H130" s="163">
        <f t="shared" si="30"/>
        <v>326654.25705579086</v>
      </c>
      <c r="I130" s="253">
        <f t="shared" si="31"/>
        <v>326654.25705579086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2038</v>
      </c>
      <c r="D131" s="154">
        <f>IF(F130+SUM(E$99:E130)=D$92,F130,D$92-SUM(E$99:E130))</f>
        <v>1732705.6452695823</v>
      </c>
      <c r="E131" s="160">
        <f>IF(+J96&lt;F130,J96,D131)</f>
        <v>136466.83333333334</v>
      </c>
      <c r="F131" s="159">
        <f t="shared" ref="F131:F154" si="32">+D131-E131</f>
        <v>1596238.811936249</v>
      </c>
      <c r="G131" s="159">
        <f t="shared" ref="G131:G154" si="33">+(F131+D131)/2</f>
        <v>1664472.2286029155</v>
      </c>
      <c r="H131" s="163">
        <f t="shared" si="30"/>
        <v>312242.73364348593</v>
      </c>
      <c r="I131" s="253">
        <f t="shared" si="31"/>
        <v>312242.73364348593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5"/>
        <v/>
      </c>
      <c r="C132" s="153">
        <f>IF(D93="","-",+C131+1)</f>
        <v>2039</v>
      </c>
      <c r="D132" s="154">
        <f>IF(F131+SUM(E$99:E131)=D$92,F131,D$92-SUM(E$99:E131))</f>
        <v>1596238.811936249</v>
      </c>
      <c r="E132" s="160">
        <f>IF(+J96&lt;F131,J96,D132)</f>
        <v>136466.83333333334</v>
      </c>
      <c r="F132" s="159">
        <f t="shared" si="32"/>
        <v>1459771.9786029158</v>
      </c>
      <c r="G132" s="159">
        <f t="shared" si="33"/>
        <v>1528005.3952695825</v>
      </c>
      <c r="H132" s="163">
        <f t="shared" si="30"/>
        <v>297831.21023118106</v>
      </c>
      <c r="I132" s="253">
        <f t="shared" si="31"/>
        <v>297831.21023118106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5"/>
        <v/>
      </c>
      <c r="C133" s="153">
        <f>IF(D93="","-",+C132+1)</f>
        <v>2040</v>
      </c>
      <c r="D133" s="154">
        <f>IF(F132+SUM(E$99:E132)=D$92,F132,D$92-SUM(E$99:E132))</f>
        <v>1459771.9786029158</v>
      </c>
      <c r="E133" s="160">
        <f>IF(+J96&lt;F132,J96,D133)</f>
        <v>136466.83333333334</v>
      </c>
      <c r="F133" s="159">
        <f t="shared" si="32"/>
        <v>1323305.1452695825</v>
      </c>
      <c r="G133" s="159">
        <f t="shared" si="33"/>
        <v>1391538.561936249</v>
      </c>
      <c r="H133" s="163">
        <f t="shared" si="30"/>
        <v>283419.68681887619</v>
      </c>
      <c r="I133" s="253">
        <f t="shared" si="31"/>
        <v>283419.68681887619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5"/>
        <v/>
      </c>
      <c r="C134" s="153">
        <f>IF(D93="","-",+C133+1)</f>
        <v>2041</v>
      </c>
      <c r="D134" s="154">
        <f>IF(F133+SUM(E$99:E133)=D$92,F133,D$92-SUM(E$99:E133))</f>
        <v>1323305.1452695825</v>
      </c>
      <c r="E134" s="160">
        <f>IF(+J96&lt;F133,J96,D134)</f>
        <v>136466.83333333334</v>
      </c>
      <c r="F134" s="159">
        <f t="shared" si="32"/>
        <v>1186838.3119362493</v>
      </c>
      <c r="G134" s="159">
        <f t="shared" si="33"/>
        <v>1255071.728602916</v>
      </c>
      <c r="H134" s="163">
        <f t="shared" si="30"/>
        <v>269008.16340657132</v>
      </c>
      <c r="I134" s="253">
        <f t="shared" si="31"/>
        <v>269008.16340657132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5"/>
        <v/>
      </c>
      <c r="C135" s="153">
        <f>IF(D93="","-",+C134+1)</f>
        <v>2042</v>
      </c>
      <c r="D135" s="154">
        <f>IF(F134+SUM(E$99:E134)=D$92,F134,D$92-SUM(E$99:E134))</f>
        <v>1186838.3119362493</v>
      </c>
      <c r="E135" s="160">
        <f>IF(+J96&lt;F134,J96,D135)</f>
        <v>136466.83333333334</v>
      </c>
      <c r="F135" s="159">
        <f t="shared" si="32"/>
        <v>1050371.478602916</v>
      </c>
      <c r="G135" s="159">
        <f t="shared" si="33"/>
        <v>1118604.8952695825</v>
      </c>
      <c r="H135" s="163">
        <f t="shared" si="30"/>
        <v>254596.63999426641</v>
      </c>
      <c r="I135" s="253">
        <f t="shared" si="31"/>
        <v>254596.63999426641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5"/>
        <v/>
      </c>
      <c r="C136" s="153">
        <f>IF(D93="","-",+C135+1)</f>
        <v>2043</v>
      </c>
      <c r="D136" s="154">
        <f>IF(F135+SUM(E$99:E135)=D$92,F135,D$92-SUM(E$99:E135))</f>
        <v>1050371.478602916</v>
      </c>
      <c r="E136" s="160">
        <f>IF(+J96&lt;F135,J96,D136)</f>
        <v>136466.83333333334</v>
      </c>
      <c r="F136" s="159">
        <f t="shared" si="32"/>
        <v>913904.64526958263</v>
      </c>
      <c r="G136" s="159">
        <f t="shared" si="33"/>
        <v>982138.06193624926</v>
      </c>
      <c r="H136" s="163">
        <f t="shared" si="30"/>
        <v>240185.11658196154</v>
      </c>
      <c r="I136" s="253">
        <f t="shared" si="31"/>
        <v>240185.11658196154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5"/>
        <v/>
      </c>
      <c r="C137" s="153">
        <f>IF(D93="","-",+C136+1)</f>
        <v>2044</v>
      </c>
      <c r="D137" s="154">
        <f>IF(F136+SUM(E$99:E136)=D$92,F136,D$92-SUM(E$99:E136))</f>
        <v>913904.64526958263</v>
      </c>
      <c r="E137" s="160">
        <f>IF(+J96&lt;F136,J96,D137)</f>
        <v>136466.83333333334</v>
      </c>
      <c r="F137" s="159">
        <f t="shared" si="32"/>
        <v>777437.81193624926</v>
      </c>
      <c r="G137" s="159">
        <f t="shared" si="33"/>
        <v>845671.228602916</v>
      </c>
      <c r="H137" s="163">
        <f t="shared" si="30"/>
        <v>225773.59316965664</v>
      </c>
      <c r="I137" s="253">
        <f t="shared" si="31"/>
        <v>225773.59316965664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5"/>
        <v/>
      </c>
      <c r="C138" s="153">
        <f>IF(D93="","-",+C137+1)</f>
        <v>2045</v>
      </c>
      <c r="D138" s="154">
        <f>IF(F137+SUM(E$99:E137)=D$92,F137,D$92-SUM(E$99:E137))</f>
        <v>777437.81193624926</v>
      </c>
      <c r="E138" s="160">
        <f>IF(+J96&lt;F137,J96,D138)</f>
        <v>136466.83333333334</v>
      </c>
      <c r="F138" s="159">
        <f t="shared" si="32"/>
        <v>640970.97860291589</v>
      </c>
      <c r="G138" s="159">
        <f t="shared" si="33"/>
        <v>709204.39526958251</v>
      </c>
      <c r="H138" s="163">
        <f t="shared" si="30"/>
        <v>211362.06975735177</v>
      </c>
      <c r="I138" s="253">
        <f t="shared" si="31"/>
        <v>211362.06975735177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5"/>
        <v/>
      </c>
      <c r="C139" s="153">
        <f>IF(D93="","-",+C138+1)</f>
        <v>2046</v>
      </c>
      <c r="D139" s="154">
        <f>IF(F138+SUM(E$99:E138)=D$92,F138,D$92-SUM(E$99:E138))</f>
        <v>640970.97860291589</v>
      </c>
      <c r="E139" s="160">
        <f>IF(+J96&lt;F138,J96,D139)</f>
        <v>136466.83333333334</v>
      </c>
      <c r="F139" s="159">
        <f t="shared" si="32"/>
        <v>504504.14526958251</v>
      </c>
      <c r="G139" s="159">
        <f t="shared" si="33"/>
        <v>572737.56193624926</v>
      </c>
      <c r="H139" s="163">
        <f t="shared" si="30"/>
        <v>196950.5463450469</v>
      </c>
      <c r="I139" s="253">
        <f t="shared" si="31"/>
        <v>196950.5463450469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5"/>
        <v/>
      </c>
      <c r="C140" s="153">
        <f>IF(D93="","-",+C139+1)</f>
        <v>2047</v>
      </c>
      <c r="D140" s="154">
        <f>IF(F139+SUM(E$99:E139)=D$92,F139,D$92-SUM(E$99:E139))</f>
        <v>504504.14526958251</v>
      </c>
      <c r="E140" s="160">
        <f>IF(+J96&lt;F139,J96,D140)</f>
        <v>136466.83333333334</v>
      </c>
      <c r="F140" s="159">
        <f t="shared" si="32"/>
        <v>368037.31193624914</v>
      </c>
      <c r="G140" s="159">
        <f t="shared" si="33"/>
        <v>436270.72860291583</v>
      </c>
      <c r="H140" s="163">
        <f t="shared" si="30"/>
        <v>182539.02293274197</v>
      </c>
      <c r="I140" s="253">
        <f t="shared" si="31"/>
        <v>182539.02293274197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5"/>
        <v/>
      </c>
      <c r="C141" s="153">
        <f>IF(D93="","-",+C140+1)</f>
        <v>2048</v>
      </c>
      <c r="D141" s="154">
        <f>IF(F140+SUM(E$99:E140)=D$92,F140,D$92-SUM(E$99:E140))</f>
        <v>368037.31193624914</v>
      </c>
      <c r="E141" s="160">
        <f>IF(+J96&lt;F140,J96,D141)</f>
        <v>136466.83333333334</v>
      </c>
      <c r="F141" s="159">
        <f t="shared" si="32"/>
        <v>231570.4786029158</v>
      </c>
      <c r="G141" s="159">
        <f t="shared" si="33"/>
        <v>299803.89526958246</v>
      </c>
      <c r="H141" s="163">
        <f t="shared" si="30"/>
        <v>168127.49952043709</v>
      </c>
      <c r="I141" s="253">
        <f t="shared" si="31"/>
        <v>168127.49952043709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5"/>
        <v/>
      </c>
      <c r="C142" s="153">
        <f>IF(D93="","-",+C141+1)</f>
        <v>2049</v>
      </c>
      <c r="D142" s="154">
        <f>IF(F141+SUM(E$99:E141)=D$92,F141,D$92-SUM(E$99:E141))</f>
        <v>231570.4786029158</v>
      </c>
      <c r="E142" s="160">
        <f>IF(+J96&lt;F141,J96,D142)</f>
        <v>136466.83333333334</v>
      </c>
      <c r="F142" s="159">
        <f t="shared" si="32"/>
        <v>95103.645269582456</v>
      </c>
      <c r="G142" s="159">
        <f t="shared" si="33"/>
        <v>163337.06193624914</v>
      </c>
      <c r="H142" s="163">
        <f t="shared" si="30"/>
        <v>153715.97610813222</v>
      </c>
      <c r="I142" s="253">
        <f t="shared" si="31"/>
        <v>153715.97610813222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5"/>
        <v/>
      </c>
      <c r="C143" s="153">
        <f>IF(D93="","-",+C142+1)</f>
        <v>2050</v>
      </c>
      <c r="D143" s="154">
        <f>IF(F142+SUM(E$99:E142)=D$92,F142,D$92-SUM(E$99:E142))</f>
        <v>95103.645269582456</v>
      </c>
      <c r="E143" s="160">
        <f>IF(+J96&lt;F142,J96,D143)</f>
        <v>95103.645269582456</v>
      </c>
      <c r="F143" s="159">
        <f t="shared" si="32"/>
        <v>0</v>
      </c>
      <c r="G143" s="159">
        <f t="shared" si="33"/>
        <v>47551.822634791228</v>
      </c>
      <c r="H143" s="163">
        <f t="shared" si="30"/>
        <v>100125.33580390566</v>
      </c>
      <c r="I143" s="253">
        <f t="shared" si="31"/>
        <v>100125.33580390566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5"/>
        <v/>
      </c>
      <c r="C144" s="153">
        <f>IF(D93="","-",+C143+1)</f>
        <v>2051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2"/>
        <v>0</v>
      </c>
      <c r="G144" s="159">
        <f t="shared" si="33"/>
        <v>0</v>
      </c>
      <c r="H144" s="163">
        <f t="shared" si="30"/>
        <v>0</v>
      </c>
      <c r="I144" s="253">
        <f t="shared" si="31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5"/>
        <v/>
      </c>
      <c r="C145" s="153">
        <f>IF(D93="","-",+C144+1)</f>
        <v>2052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2"/>
        <v>0</v>
      </c>
      <c r="G145" s="159">
        <f t="shared" si="33"/>
        <v>0</v>
      </c>
      <c r="H145" s="163">
        <f t="shared" si="30"/>
        <v>0</v>
      </c>
      <c r="I145" s="253">
        <f t="shared" si="31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5"/>
        <v/>
      </c>
      <c r="C146" s="153">
        <f>IF(D93="","-",+C145+1)</f>
        <v>2053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2"/>
        <v>0</v>
      </c>
      <c r="G146" s="159">
        <f t="shared" si="33"/>
        <v>0</v>
      </c>
      <c r="H146" s="163">
        <f t="shared" si="30"/>
        <v>0</v>
      </c>
      <c r="I146" s="253">
        <f t="shared" si="31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5"/>
        <v/>
      </c>
      <c r="C147" s="153">
        <f>IF(D93="","-",+C146+1)</f>
        <v>2054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2"/>
        <v>0</v>
      </c>
      <c r="G147" s="159">
        <f t="shared" si="33"/>
        <v>0</v>
      </c>
      <c r="H147" s="163">
        <f t="shared" si="30"/>
        <v>0</v>
      </c>
      <c r="I147" s="253">
        <f t="shared" si="31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5"/>
        <v/>
      </c>
      <c r="C148" s="153">
        <f>IF(D93="","-",+C147+1)</f>
        <v>2055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2"/>
        <v>0</v>
      </c>
      <c r="G148" s="159">
        <f t="shared" si="33"/>
        <v>0</v>
      </c>
      <c r="H148" s="163">
        <f t="shared" si="30"/>
        <v>0</v>
      </c>
      <c r="I148" s="253">
        <f t="shared" si="31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5"/>
        <v/>
      </c>
      <c r="C149" s="153">
        <f>IF(D93="","-",+C148+1)</f>
        <v>2056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2"/>
        <v>0</v>
      </c>
      <c r="G149" s="159">
        <f t="shared" si="33"/>
        <v>0</v>
      </c>
      <c r="H149" s="163">
        <f t="shared" si="30"/>
        <v>0</v>
      </c>
      <c r="I149" s="253">
        <f t="shared" si="31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5"/>
        <v/>
      </c>
      <c r="C150" s="153">
        <f>IF(D93="","-",+C149+1)</f>
        <v>2057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2"/>
        <v>0</v>
      </c>
      <c r="G150" s="159">
        <f t="shared" si="33"/>
        <v>0</v>
      </c>
      <c r="H150" s="163">
        <f t="shared" si="30"/>
        <v>0</v>
      </c>
      <c r="I150" s="253">
        <f t="shared" si="31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5"/>
        <v/>
      </c>
      <c r="C151" s="153">
        <f>IF(D93="","-",+C150+1)</f>
        <v>2058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2"/>
        <v>0</v>
      </c>
      <c r="G151" s="159">
        <f t="shared" si="33"/>
        <v>0</v>
      </c>
      <c r="H151" s="163">
        <f t="shared" si="30"/>
        <v>0</v>
      </c>
      <c r="I151" s="253">
        <f t="shared" si="31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5"/>
        <v/>
      </c>
      <c r="C152" s="153">
        <f>IF(D93="","-",+C151+1)</f>
        <v>2059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2"/>
        <v>0</v>
      </c>
      <c r="G152" s="159">
        <f t="shared" si="33"/>
        <v>0</v>
      </c>
      <c r="H152" s="163">
        <f t="shared" si="30"/>
        <v>0</v>
      </c>
      <c r="I152" s="253">
        <f t="shared" si="31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5"/>
        <v/>
      </c>
      <c r="C153" s="153">
        <f>IF(D93="","-",+C152+1)</f>
        <v>2060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2"/>
        <v>0</v>
      </c>
      <c r="G153" s="159">
        <f t="shared" si="33"/>
        <v>0</v>
      </c>
      <c r="H153" s="163">
        <f t="shared" si="30"/>
        <v>0</v>
      </c>
      <c r="I153" s="253">
        <f t="shared" si="31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5"/>
        <v/>
      </c>
      <c r="C154" s="164">
        <f>IF(D93="","-",+C153+1)</f>
        <v>2061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2"/>
        <v>0</v>
      </c>
      <c r="G154" s="165">
        <f t="shared" si="33"/>
        <v>0</v>
      </c>
      <c r="H154" s="167">
        <f t="shared" si="30"/>
        <v>0</v>
      </c>
      <c r="I154" s="254">
        <f t="shared" si="31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5731606.9999999972</v>
      </c>
      <c r="F155" s="111"/>
      <c r="G155" s="111"/>
      <c r="H155" s="111">
        <f>SUM(H99:H154)</f>
        <v>19836009.958064977</v>
      </c>
      <c r="I155" s="111">
        <f>SUM(I99:I154)</f>
        <v>19836009.958064977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2" priority="1" stopIfTrue="1" operator="equal">
      <formula>$I$10</formula>
    </cfRule>
  </conditionalFormatting>
  <conditionalFormatting sqref="C99:C154">
    <cfRule type="cellIs" dxfId="14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tabColor indexed="16"/>
  </sheetPr>
  <dimension ref="A1:W162"/>
  <sheetViews>
    <sheetView view="pageBreakPreview" topLeftCell="A58" zoomScale="75" zoomScaleNormal="100" zoomScaleSheetLayoutView="75" workbookViewId="0">
      <selection activeCell="D17" sqref="D17:H2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9.140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14.28515625" customWidth="1"/>
  </cols>
  <sheetData>
    <row r="1" spans="1:23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14 of 74</v>
      </c>
      <c r="Q1" s="108"/>
      <c r="R1" s="1"/>
      <c r="S1" s="1"/>
      <c r="T1" s="1"/>
      <c r="U1" s="1"/>
      <c r="V1" s="1"/>
      <c r="W1" s="1"/>
    </row>
    <row r="2" spans="1:23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  <c r="R2" s="1"/>
      <c r="S2" s="1"/>
      <c r="T2" s="1"/>
      <c r="U2" s="1"/>
      <c r="V2" s="1"/>
      <c r="W2" s="1"/>
    </row>
    <row r="3" spans="1:23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  <c r="R3" s="1"/>
      <c r="S3" s="1"/>
      <c r="T3" s="1"/>
      <c r="U3" s="1"/>
      <c r="V3" s="1"/>
      <c r="W3" s="1"/>
    </row>
    <row r="4" spans="1:23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  <c r="R4" s="1"/>
      <c r="S4" s="1"/>
      <c r="T4" s="1"/>
      <c r="U4" s="1"/>
      <c r="V4" s="1"/>
      <c r="W4" s="1"/>
    </row>
    <row r="5" spans="1:23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7938.3172353794334</v>
      </c>
      <c r="P5" s="1"/>
      <c r="R5" s="1"/>
      <c r="S5" s="1"/>
      <c r="T5" s="1"/>
      <c r="U5" s="1"/>
      <c r="V5" s="1"/>
      <c r="W5" s="1"/>
    </row>
    <row r="6" spans="1:23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7938.3172353794334</v>
      </c>
      <c r="O6" s="1"/>
      <c r="P6" s="1"/>
      <c r="R6" s="1"/>
      <c r="S6" s="1"/>
      <c r="T6" s="1"/>
      <c r="U6" s="1"/>
      <c r="V6" s="1"/>
      <c r="W6" s="1"/>
    </row>
    <row r="7" spans="1:23" ht="13.5" thickBot="1">
      <c r="C7" s="121" t="s">
        <v>44</v>
      </c>
      <c r="D7" s="273" t="s">
        <v>224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  <c r="R7" s="1"/>
      <c r="S7" s="1"/>
      <c r="T7" s="1"/>
      <c r="U7" s="1"/>
      <c r="V7" s="1"/>
      <c r="W7" s="1"/>
    </row>
    <row r="8" spans="1:23" ht="13.5" thickBot="1">
      <c r="C8" s="125"/>
      <c r="D8" s="247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  <c r="R8" s="1"/>
      <c r="S8" s="1"/>
      <c r="T8" s="1"/>
      <c r="U8" s="1"/>
      <c r="V8" s="1"/>
      <c r="W8" s="1"/>
    </row>
    <row r="9" spans="1:23" ht="13.5" thickBot="1">
      <c r="A9" s="103"/>
      <c r="C9" s="127" t="s">
        <v>46</v>
      </c>
      <c r="D9" s="225" t="s">
        <v>147</v>
      </c>
      <c r="E9" s="401" t="s">
        <v>407</v>
      </c>
      <c r="F9" s="128"/>
      <c r="G9" s="128"/>
      <c r="H9" s="128"/>
      <c r="I9" s="129"/>
      <c r="J9" s="130"/>
      <c r="O9" s="131"/>
      <c r="P9" s="4"/>
      <c r="R9" s="1"/>
      <c r="S9" s="1"/>
      <c r="T9" s="1"/>
      <c r="U9" s="1"/>
      <c r="V9" s="1"/>
      <c r="W9" s="1"/>
    </row>
    <row r="10" spans="1:23">
      <c r="C10" s="132" t="s">
        <v>47</v>
      </c>
      <c r="D10" s="133">
        <v>81701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  <c r="R10" s="1"/>
      <c r="S10" s="1"/>
      <c r="T10" s="1"/>
      <c r="U10" s="1"/>
      <c r="V10" s="1"/>
      <c r="W10" s="1"/>
    </row>
    <row r="11" spans="1:23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  <c r="R11" s="1"/>
      <c r="S11" s="1"/>
      <c r="T11" s="1"/>
      <c r="U11" s="1"/>
      <c r="V11" s="1"/>
      <c r="W11" s="1"/>
    </row>
    <row r="12" spans="1:23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  <c r="R12" s="1"/>
      <c r="S12" s="1"/>
      <c r="T12" s="1"/>
      <c r="U12" s="1"/>
      <c r="V12" s="1"/>
      <c r="W12" s="1"/>
    </row>
    <row r="13" spans="1:23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  <c r="R13" s="1"/>
      <c r="S13" s="1"/>
      <c r="T13" s="1"/>
      <c r="U13" s="1"/>
      <c r="V13" s="1"/>
      <c r="W13" s="1"/>
    </row>
    <row r="14" spans="1:23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1992.7073170731708</v>
      </c>
      <c r="J14" s="111"/>
      <c r="K14" s="111"/>
      <c r="L14" s="111"/>
      <c r="M14" s="111"/>
      <c r="N14" s="111"/>
      <c r="O14" s="4"/>
      <c r="P14" s="4"/>
      <c r="R14" s="1"/>
      <c r="S14" s="1"/>
      <c r="T14" s="1"/>
      <c r="U14" s="1"/>
      <c r="V14" s="1"/>
      <c r="W14" s="1"/>
    </row>
    <row r="15" spans="1:23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  <c r="R15" s="1"/>
      <c r="S15" s="1"/>
      <c r="T15" s="1"/>
      <c r="U15" s="1"/>
      <c r="V15" s="1"/>
      <c r="W15" s="1"/>
    </row>
    <row r="16" spans="1:23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  <c r="R16" s="1"/>
      <c r="S16" s="1"/>
      <c r="T16" s="1"/>
      <c r="U16" s="1"/>
      <c r="V16" s="1"/>
      <c r="W16" s="1"/>
    </row>
    <row r="17" spans="2:23">
      <c r="C17" s="153">
        <f>IF(D11= "","-",D11)</f>
        <v>2007</v>
      </c>
      <c r="D17" s="357">
        <v>54301</v>
      </c>
      <c r="E17" s="358">
        <v>714</v>
      </c>
      <c r="F17" s="357">
        <v>53587</v>
      </c>
      <c r="G17" s="358">
        <v>8418</v>
      </c>
      <c r="H17" s="359">
        <v>8418</v>
      </c>
      <c r="I17" s="398">
        <f t="shared" ref="I17:I48" si="0">H17-G17</f>
        <v>0</v>
      </c>
      <c r="J17" s="156"/>
      <c r="K17" s="258">
        <f t="shared" ref="K17" si="1">G17</f>
        <v>8418</v>
      </c>
      <c r="L17" s="257">
        <f t="shared" ref="L17" si="2">IF(K17&lt;&gt;0,+G17-K17,0)</f>
        <v>0</v>
      </c>
      <c r="M17" s="258">
        <f t="shared" ref="M17" si="3">H17</f>
        <v>8418</v>
      </c>
      <c r="N17" s="158">
        <f t="shared" ref="N17" si="4">IF(M17&lt;&gt;0,+H17-M17,0)</f>
        <v>0</v>
      </c>
      <c r="O17" s="158">
        <f t="shared" ref="O17" si="5">+N17-L17</f>
        <v>0</v>
      </c>
      <c r="P17" s="4"/>
      <c r="R17" s="107"/>
      <c r="S17" s="107"/>
      <c r="T17" s="107"/>
      <c r="U17" s="107"/>
      <c r="V17" s="107"/>
      <c r="W17" s="1"/>
    </row>
    <row r="18" spans="2:23">
      <c r="B18" s="9" t="str">
        <f>IF(D18=F17,"","IU")</f>
        <v/>
      </c>
      <c r="C18" s="153">
        <f>IF(D11="","-",+C17+1)</f>
        <v>2008</v>
      </c>
      <c r="D18" s="361">
        <v>53587</v>
      </c>
      <c r="E18" s="360">
        <v>1429</v>
      </c>
      <c r="F18" s="361">
        <v>52158</v>
      </c>
      <c r="G18" s="360">
        <v>8927</v>
      </c>
      <c r="H18" s="359">
        <v>8927</v>
      </c>
      <c r="I18" s="398">
        <f t="shared" si="0"/>
        <v>0</v>
      </c>
      <c r="J18" s="156"/>
      <c r="K18" s="258">
        <f t="shared" ref="K18" si="6">G18</f>
        <v>8927</v>
      </c>
      <c r="L18" s="257">
        <f t="shared" ref="L18" si="7">IF(K18&lt;&gt;0,+G18-K18,0)</f>
        <v>0</v>
      </c>
      <c r="M18" s="258">
        <f t="shared" ref="M18" si="8">H18</f>
        <v>8927</v>
      </c>
      <c r="N18" s="158">
        <f t="shared" ref="N18" si="9">IF(M18&lt;&gt;0,+H18-M18,0)</f>
        <v>0</v>
      </c>
      <c r="O18" s="158">
        <f t="shared" ref="O18" si="10">+N18-L18</f>
        <v>0</v>
      </c>
      <c r="P18" s="4"/>
      <c r="R18" s="107"/>
      <c r="S18" s="107"/>
      <c r="T18" s="107"/>
      <c r="U18" s="107"/>
      <c r="V18" s="107"/>
      <c r="W18" s="1"/>
    </row>
    <row r="19" spans="2:23">
      <c r="B19" s="9" t="str">
        <f>IF(D19=F18,"","IU")</f>
        <v/>
      </c>
      <c r="C19" s="153">
        <f>IF(D11="","-",+C18+1)</f>
        <v>2009</v>
      </c>
      <c r="D19" s="361">
        <v>52158</v>
      </c>
      <c r="E19" s="360">
        <v>1429</v>
      </c>
      <c r="F19" s="361">
        <v>50729</v>
      </c>
      <c r="G19" s="360">
        <v>8722</v>
      </c>
      <c r="H19" s="359">
        <v>8722</v>
      </c>
      <c r="I19" s="398">
        <f t="shared" si="0"/>
        <v>0</v>
      </c>
      <c r="J19" s="156"/>
      <c r="K19" s="258">
        <f t="shared" ref="K19" si="11">G19</f>
        <v>8722</v>
      </c>
      <c r="L19" s="257">
        <f t="shared" ref="L19" si="12">IF(K19&lt;&gt;0,+G19-K19,0)</f>
        <v>0</v>
      </c>
      <c r="M19" s="258">
        <f t="shared" ref="M19" si="13">H19</f>
        <v>8722</v>
      </c>
      <c r="N19" s="158">
        <f t="shared" ref="N19" si="14">IF(M19&lt;&gt;0,+H19-M19,0)</f>
        <v>0</v>
      </c>
      <c r="O19" s="158">
        <f t="shared" ref="O19" si="15">+N19-L19</f>
        <v>0</v>
      </c>
      <c r="P19" s="4"/>
      <c r="R19" s="107"/>
      <c r="S19" s="107"/>
      <c r="T19" s="107"/>
      <c r="U19" s="107"/>
      <c r="V19" s="107"/>
      <c r="W19" s="1"/>
    </row>
    <row r="20" spans="2:23">
      <c r="B20" s="9" t="str">
        <f t="shared" ref="B20:B72" si="16">IF(D20=F19,"","IU")</f>
        <v/>
      </c>
      <c r="C20" s="153">
        <f>IF(D11="","-",+C19+1)</f>
        <v>2010</v>
      </c>
      <c r="D20" s="361">
        <v>50729</v>
      </c>
      <c r="E20" s="360">
        <v>1428.9736842105262</v>
      </c>
      <c r="F20" s="361">
        <v>49300.026315789473</v>
      </c>
      <c r="G20" s="360">
        <v>8516.5919295125823</v>
      </c>
      <c r="H20" s="359">
        <v>8516.5919295125823</v>
      </c>
      <c r="I20" s="368">
        <v>0</v>
      </c>
      <c r="J20" s="156"/>
      <c r="K20" s="258">
        <f t="shared" ref="K20:K25" si="17">G20</f>
        <v>8516.5919295125823</v>
      </c>
      <c r="L20" s="257">
        <f t="shared" ref="L20:L48" si="18">IF(K20&lt;&gt;0,+G20-K20,0)</f>
        <v>0</v>
      </c>
      <c r="M20" s="258">
        <f t="shared" ref="M20:M25" si="19">H20</f>
        <v>8516.5919295125823</v>
      </c>
      <c r="N20" s="158">
        <f t="shared" ref="N20:N48" si="20">IF(M20&lt;&gt;0,+H20-M20,0)</f>
        <v>0</v>
      </c>
      <c r="O20" s="158">
        <f t="shared" ref="O20:O48" si="21">+N20-L20</f>
        <v>0</v>
      </c>
      <c r="P20" s="4"/>
      <c r="R20" s="1"/>
      <c r="S20" s="1"/>
      <c r="T20" s="1"/>
      <c r="U20" s="1"/>
      <c r="V20" s="1"/>
      <c r="W20" s="1"/>
    </row>
    <row r="21" spans="2:23">
      <c r="B21" s="9" t="str">
        <f t="shared" si="16"/>
        <v>IU</v>
      </c>
      <c r="C21" s="153">
        <f>IF(D12="","-",+C20+1)</f>
        <v>2011</v>
      </c>
      <c r="D21" s="361">
        <v>76700.026315789466</v>
      </c>
      <c r="E21" s="360">
        <v>1992.7073170731708</v>
      </c>
      <c r="F21" s="361">
        <v>74707.318998716291</v>
      </c>
      <c r="G21" s="360">
        <v>13661.406661613239</v>
      </c>
      <c r="H21" s="359">
        <v>13661.406661613239</v>
      </c>
      <c r="I21" s="368">
        <v>0</v>
      </c>
      <c r="J21" s="156"/>
      <c r="K21" s="258">
        <f t="shared" si="17"/>
        <v>13661.406661613239</v>
      </c>
      <c r="L21" s="257">
        <f t="shared" si="18"/>
        <v>0</v>
      </c>
      <c r="M21" s="258">
        <f t="shared" si="19"/>
        <v>13661.406661613239</v>
      </c>
      <c r="N21" s="158">
        <f t="shared" si="20"/>
        <v>0</v>
      </c>
      <c r="O21" s="158">
        <f t="shared" si="21"/>
        <v>0</v>
      </c>
      <c r="P21" s="4"/>
      <c r="R21" s="1"/>
      <c r="S21" s="1"/>
      <c r="T21" s="1"/>
      <c r="U21" s="1"/>
      <c r="V21" s="1"/>
      <c r="W21" s="1"/>
    </row>
    <row r="22" spans="2:23">
      <c r="B22" s="9" t="str">
        <f t="shared" si="16"/>
        <v/>
      </c>
      <c r="C22" s="153">
        <f>IF(D11="","-",+C21+1)</f>
        <v>2012</v>
      </c>
      <c r="D22" s="361">
        <v>74707.318998716291</v>
      </c>
      <c r="E22" s="377">
        <v>1945.2619047619048</v>
      </c>
      <c r="F22" s="361">
        <v>72762.057093954383</v>
      </c>
      <c r="G22" s="360">
        <v>12766.445227365637</v>
      </c>
      <c r="H22" s="359">
        <v>12766.445227365637</v>
      </c>
      <c r="I22" s="368">
        <v>0</v>
      </c>
      <c r="J22" s="156"/>
      <c r="K22" s="258">
        <f t="shared" si="17"/>
        <v>12766.445227365637</v>
      </c>
      <c r="L22" s="257">
        <f t="shared" si="18"/>
        <v>0</v>
      </c>
      <c r="M22" s="258">
        <f t="shared" si="19"/>
        <v>12766.445227365637</v>
      </c>
      <c r="N22" s="158">
        <f t="shared" si="20"/>
        <v>0</v>
      </c>
      <c r="O22" s="158">
        <f t="shared" si="21"/>
        <v>0</v>
      </c>
      <c r="P22" s="4"/>
      <c r="R22" s="1"/>
      <c r="S22" s="1"/>
      <c r="T22" s="1"/>
      <c r="U22" s="1"/>
      <c r="V22" s="1"/>
      <c r="W22" s="1"/>
    </row>
    <row r="23" spans="2:23">
      <c r="B23" s="9" t="str">
        <f t="shared" si="16"/>
        <v/>
      </c>
      <c r="C23" s="153">
        <f>IF(D11="","-",+C22+1)</f>
        <v>2013</v>
      </c>
      <c r="D23" s="396">
        <v>72762.057093954383</v>
      </c>
      <c r="E23" s="397">
        <v>1945.2619047619048</v>
      </c>
      <c r="F23" s="396">
        <v>70816.795189192475</v>
      </c>
      <c r="G23" s="397">
        <v>11858.698425256665</v>
      </c>
      <c r="H23" s="395">
        <v>11858.698425256665</v>
      </c>
      <c r="I23" s="398">
        <v>0</v>
      </c>
      <c r="J23" s="156"/>
      <c r="K23" s="258">
        <f t="shared" si="17"/>
        <v>11858.698425256665</v>
      </c>
      <c r="L23" s="257">
        <f t="shared" ref="L23:L28" si="22">IF(K23&lt;&gt;0,+G23-K23,0)</f>
        <v>0</v>
      </c>
      <c r="M23" s="258">
        <f t="shared" si="19"/>
        <v>11858.698425256665</v>
      </c>
      <c r="N23" s="158">
        <f t="shared" ref="N23:N28" si="23">IF(M23&lt;&gt;0,+H23-M23,0)</f>
        <v>0</v>
      </c>
      <c r="O23" s="158">
        <f t="shared" ref="O23:O28" si="24">+N23-L23</f>
        <v>0</v>
      </c>
      <c r="P23" s="4"/>
      <c r="R23" s="1"/>
      <c r="S23" s="1"/>
      <c r="T23" s="1"/>
      <c r="U23" s="1"/>
      <c r="V23" s="1"/>
      <c r="W23" s="1"/>
    </row>
    <row r="24" spans="2:23">
      <c r="B24" s="9" t="str">
        <f t="shared" si="16"/>
        <v/>
      </c>
      <c r="C24" s="153">
        <f>IF(D11="","-",+C23+1)</f>
        <v>2014</v>
      </c>
      <c r="D24" s="396">
        <v>70816.795189192475</v>
      </c>
      <c r="E24" s="397">
        <v>1945.2619047619048</v>
      </c>
      <c r="F24" s="396">
        <v>68871.533284430567</v>
      </c>
      <c r="G24" s="397">
        <v>11236.755464120854</v>
      </c>
      <c r="H24" s="395">
        <v>11236.755464120854</v>
      </c>
      <c r="I24" s="398">
        <v>0</v>
      </c>
      <c r="J24" s="156"/>
      <c r="K24" s="258">
        <f t="shared" si="17"/>
        <v>11236.755464120854</v>
      </c>
      <c r="L24" s="257">
        <f t="shared" si="22"/>
        <v>0</v>
      </c>
      <c r="M24" s="258">
        <f t="shared" si="19"/>
        <v>11236.755464120854</v>
      </c>
      <c r="N24" s="158">
        <f t="shared" si="23"/>
        <v>0</v>
      </c>
      <c r="O24" s="158">
        <f t="shared" si="24"/>
        <v>0</v>
      </c>
      <c r="P24" s="4"/>
      <c r="R24" s="1"/>
      <c r="S24" s="1"/>
      <c r="T24" s="1"/>
      <c r="U24" s="1"/>
      <c r="V24" s="1"/>
      <c r="W24" s="1"/>
    </row>
    <row r="25" spans="2:23">
      <c r="B25" s="9" t="str">
        <f t="shared" si="16"/>
        <v/>
      </c>
      <c r="C25" s="153">
        <f>IF(D11="","-",+C24+1)</f>
        <v>2015</v>
      </c>
      <c r="D25" s="396">
        <v>68871.533284430567</v>
      </c>
      <c r="E25" s="397">
        <v>1945.2619047619048</v>
      </c>
      <c r="F25" s="396">
        <v>66926.271379668658</v>
      </c>
      <c r="G25" s="397">
        <v>10759.773156827454</v>
      </c>
      <c r="H25" s="395">
        <v>10759.773156827454</v>
      </c>
      <c r="I25" s="156">
        <v>0</v>
      </c>
      <c r="J25" s="156"/>
      <c r="K25" s="258">
        <f t="shared" si="17"/>
        <v>10759.773156827454</v>
      </c>
      <c r="L25" s="257">
        <f t="shared" si="22"/>
        <v>0</v>
      </c>
      <c r="M25" s="258">
        <f t="shared" si="19"/>
        <v>10759.773156827454</v>
      </c>
      <c r="N25" s="158">
        <f t="shared" si="23"/>
        <v>0</v>
      </c>
      <c r="O25" s="158">
        <f t="shared" si="24"/>
        <v>0</v>
      </c>
      <c r="P25" s="4"/>
      <c r="R25" s="1"/>
      <c r="S25" s="1"/>
      <c r="T25" s="1"/>
      <c r="U25" s="1"/>
      <c r="V25" s="1"/>
      <c r="W25" s="1"/>
    </row>
    <row r="26" spans="2:23">
      <c r="B26" s="9" t="str">
        <f t="shared" si="16"/>
        <v/>
      </c>
      <c r="C26" s="153">
        <f>IF(D11="","-",+C25+1)</f>
        <v>2016</v>
      </c>
      <c r="D26" s="396">
        <v>66926.271379668658</v>
      </c>
      <c r="E26" s="397">
        <v>1945.2619047619048</v>
      </c>
      <c r="F26" s="396">
        <v>64981.00947490675</v>
      </c>
      <c r="G26" s="397">
        <v>10397.989993961875</v>
      </c>
      <c r="H26" s="395">
        <v>10397.989993961875</v>
      </c>
      <c r="I26" s="156">
        <f t="shared" si="0"/>
        <v>0</v>
      </c>
      <c r="J26" s="156"/>
      <c r="K26" s="258">
        <f>G26</f>
        <v>10397.989993961875</v>
      </c>
      <c r="L26" s="257">
        <f t="shared" si="22"/>
        <v>0</v>
      </c>
      <c r="M26" s="258">
        <f>H26</f>
        <v>10397.989993961875</v>
      </c>
      <c r="N26" s="158">
        <f t="shared" si="23"/>
        <v>0</v>
      </c>
      <c r="O26" s="158">
        <f t="shared" si="24"/>
        <v>0</v>
      </c>
      <c r="P26" s="4"/>
      <c r="R26" s="1"/>
      <c r="S26" s="1"/>
      <c r="T26" s="1"/>
      <c r="U26" s="1"/>
      <c r="V26" s="1"/>
      <c r="W26" s="1"/>
    </row>
    <row r="27" spans="2:23">
      <c r="B27" s="9" t="str">
        <f t="shared" si="16"/>
        <v/>
      </c>
      <c r="C27" s="153">
        <f>IF(D11="","-",+C26+1)</f>
        <v>2017</v>
      </c>
      <c r="D27" s="396">
        <v>64981.00947490675</v>
      </c>
      <c r="E27" s="397">
        <v>1900.0232558139535</v>
      </c>
      <c r="F27" s="396">
        <v>63080.986219092796</v>
      </c>
      <c r="G27" s="397">
        <v>9832.9858090659618</v>
      </c>
      <c r="H27" s="395">
        <v>9832.9858090659618</v>
      </c>
      <c r="I27" s="156">
        <v>0</v>
      </c>
      <c r="J27" s="156"/>
      <c r="K27" s="258">
        <f>G27</f>
        <v>9832.9858090659618</v>
      </c>
      <c r="L27" s="257">
        <f t="shared" si="22"/>
        <v>0</v>
      </c>
      <c r="M27" s="258">
        <f>H27</f>
        <v>9832.9858090659618</v>
      </c>
      <c r="N27" s="158">
        <f t="shared" si="23"/>
        <v>0</v>
      </c>
      <c r="O27" s="158">
        <f t="shared" si="24"/>
        <v>0</v>
      </c>
      <c r="P27" s="4"/>
      <c r="R27" s="1"/>
      <c r="S27" s="1"/>
      <c r="T27" s="1"/>
      <c r="U27" s="1"/>
      <c r="V27" s="1"/>
      <c r="W27" s="1"/>
    </row>
    <row r="28" spans="2:23">
      <c r="B28" s="9" t="str">
        <f t="shared" si="16"/>
        <v/>
      </c>
      <c r="C28" s="153">
        <f>IF(D11="","-",+C27+1)</f>
        <v>2018</v>
      </c>
      <c r="D28" s="396">
        <v>63080.986219092796</v>
      </c>
      <c r="E28" s="397">
        <v>1992.7073170731708</v>
      </c>
      <c r="F28" s="396">
        <v>61088.278902019629</v>
      </c>
      <c r="G28" s="397">
        <v>9883.2977496491349</v>
      </c>
      <c r="H28" s="395">
        <v>9883.2977496491349</v>
      </c>
      <c r="I28" s="156">
        <f t="shared" si="0"/>
        <v>0</v>
      </c>
      <c r="J28" s="156"/>
      <c r="K28" s="258">
        <f>G28</f>
        <v>9883.2977496491349</v>
      </c>
      <c r="L28" s="257">
        <f t="shared" si="22"/>
        <v>0</v>
      </c>
      <c r="M28" s="258">
        <f>H28</f>
        <v>9883.2977496491349</v>
      </c>
      <c r="N28" s="158">
        <f t="shared" si="23"/>
        <v>0</v>
      </c>
      <c r="O28" s="158">
        <f t="shared" si="24"/>
        <v>0</v>
      </c>
      <c r="P28" s="4"/>
      <c r="R28" s="1"/>
      <c r="S28" s="1"/>
      <c r="T28" s="1"/>
      <c r="U28" s="1"/>
      <c r="V28" s="1"/>
      <c r="W28" s="1"/>
    </row>
    <row r="29" spans="2:23">
      <c r="B29" s="9" t="str">
        <f t="shared" si="16"/>
        <v/>
      </c>
      <c r="C29" s="153">
        <f>IF(D11="","-",+C28+1)</f>
        <v>2019</v>
      </c>
      <c r="D29" s="396">
        <v>61088.278902019629</v>
      </c>
      <c r="E29" s="397">
        <v>1992.7073170731708</v>
      </c>
      <c r="F29" s="396">
        <v>59095.571584946461</v>
      </c>
      <c r="G29" s="397">
        <v>9630.036408757971</v>
      </c>
      <c r="H29" s="395">
        <v>9630.036408757971</v>
      </c>
      <c r="I29" s="156">
        <f t="shared" si="0"/>
        <v>0</v>
      </c>
      <c r="J29" s="156"/>
      <c r="K29" s="258">
        <f>G29</f>
        <v>9630.036408757971</v>
      </c>
      <c r="L29" s="257">
        <f t="shared" ref="L29" si="25">IF(K29&lt;&gt;0,+G29-K29,0)</f>
        <v>0</v>
      </c>
      <c r="M29" s="258">
        <f>H29</f>
        <v>9630.036408757971</v>
      </c>
      <c r="N29" s="158">
        <f t="shared" ref="N29" si="26">IF(M29&lt;&gt;0,+H29-M29,0)</f>
        <v>0</v>
      </c>
      <c r="O29" s="158">
        <f t="shared" ref="O29" si="27">+N29-L29</f>
        <v>0</v>
      </c>
      <c r="P29" s="4"/>
      <c r="R29" s="1"/>
      <c r="S29" s="1"/>
      <c r="T29" s="1"/>
      <c r="U29" s="1"/>
      <c r="V29" s="1"/>
      <c r="W29" s="1"/>
    </row>
    <row r="30" spans="2:23">
      <c r="B30" s="9" t="str">
        <f t="shared" si="16"/>
        <v/>
      </c>
      <c r="C30" s="153">
        <f>IF(D11="","-",+C29+1)</f>
        <v>2020</v>
      </c>
      <c r="D30" s="159">
        <f>IF(F29+SUM(E$17:E29)=D$10,F29,D$10-SUM(E$17:E29))</f>
        <v>59095.571584946461</v>
      </c>
      <c r="E30" s="160">
        <f>IF(+I14&lt;F29,I14,D30)</f>
        <v>1992.7073170731708</v>
      </c>
      <c r="F30" s="159">
        <f t="shared" ref="F30:F48" si="28">+D30-E30</f>
        <v>57102.864267873294</v>
      </c>
      <c r="G30" s="161">
        <f t="shared" ref="G30:G72" si="29">+I$12*((D30+F30)/2)+E30</f>
        <v>7938.3172353794334</v>
      </c>
      <c r="H30" s="142">
        <f t="shared" ref="H30:H72" si="30">+I$13*((D30+F30)/2)+E30</f>
        <v>7938.3172353794334</v>
      </c>
      <c r="I30" s="156">
        <f t="shared" si="0"/>
        <v>0</v>
      </c>
      <c r="J30" s="156"/>
      <c r="K30" s="334"/>
      <c r="L30" s="158">
        <f t="shared" si="18"/>
        <v>0</v>
      </c>
      <c r="M30" s="334"/>
      <c r="N30" s="158">
        <f t="shared" si="20"/>
        <v>0</v>
      </c>
      <c r="O30" s="158">
        <f t="shared" si="21"/>
        <v>0</v>
      </c>
      <c r="P30" s="4"/>
      <c r="R30" s="1"/>
      <c r="S30" s="1"/>
      <c r="T30" s="1"/>
      <c r="U30" s="1"/>
      <c r="V30" s="1"/>
      <c r="W30" s="1"/>
    </row>
    <row r="31" spans="2:23">
      <c r="B31" s="9" t="str">
        <f t="shared" si="16"/>
        <v/>
      </c>
      <c r="C31" s="153">
        <f>IF(D11="","-",+C30+1)</f>
        <v>2021</v>
      </c>
      <c r="D31" s="159">
        <f>IF(F30+SUM(E$17:E30)=D$10,F30,D$10-SUM(E$17:E30))</f>
        <v>57102.864267873294</v>
      </c>
      <c r="E31" s="160">
        <f>IF(+I14&lt;F30,I14,D31)</f>
        <v>1992.7073170731708</v>
      </c>
      <c r="F31" s="159">
        <f t="shared" si="28"/>
        <v>55110.156950800127</v>
      </c>
      <c r="G31" s="161">
        <f t="shared" si="29"/>
        <v>7734.3926248334092</v>
      </c>
      <c r="H31" s="142">
        <f t="shared" si="30"/>
        <v>7734.3926248334092</v>
      </c>
      <c r="I31" s="156">
        <f t="shared" si="0"/>
        <v>0</v>
      </c>
      <c r="J31" s="156"/>
      <c r="K31" s="334"/>
      <c r="L31" s="158">
        <f t="shared" si="18"/>
        <v>0</v>
      </c>
      <c r="M31" s="334"/>
      <c r="N31" s="158">
        <f t="shared" si="20"/>
        <v>0</v>
      </c>
      <c r="O31" s="158">
        <f t="shared" si="21"/>
        <v>0</v>
      </c>
      <c r="P31" s="4"/>
      <c r="R31" s="1"/>
      <c r="S31" s="1"/>
      <c r="T31" s="1"/>
      <c r="U31" s="1"/>
      <c r="V31" s="1"/>
      <c r="W31" s="1"/>
    </row>
    <row r="32" spans="2:23">
      <c r="B32" s="9" t="str">
        <f t="shared" si="16"/>
        <v/>
      </c>
      <c r="C32" s="153">
        <f>IF(D11="","-",+C31+1)</f>
        <v>2022</v>
      </c>
      <c r="D32" s="159">
        <f>IF(F31+SUM(E$17:E31)=D$10,F31,D$10-SUM(E$17:E31))</f>
        <v>55110.156950800127</v>
      </c>
      <c r="E32" s="160">
        <f>IF(+I14&lt;F31,I14,D32)</f>
        <v>1992.7073170731708</v>
      </c>
      <c r="F32" s="159">
        <f t="shared" si="28"/>
        <v>53117.449633726959</v>
      </c>
      <c r="G32" s="161">
        <f t="shared" si="29"/>
        <v>7530.4680142873858</v>
      </c>
      <c r="H32" s="142">
        <f t="shared" si="30"/>
        <v>7530.4680142873858</v>
      </c>
      <c r="I32" s="156">
        <f t="shared" si="0"/>
        <v>0</v>
      </c>
      <c r="J32" s="156"/>
      <c r="K32" s="334"/>
      <c r="L32" s="158">
        <f t="shared" si="18"/>
        <v>0</v>
      </c>
      <c r="M32" s="334"/>
      <c r="N32" s="158">
        <f t="shared" si="20"/>
        <v>0</v>
      </c>
      <c r="O32" s="158">
        <f t="shared" si="21"/>
        <v>0</v>
      </c>
      <c r="P32" s="4"/>
      <c r="R32" s="1"/>
      <c r="S32" s="1"/>
      <c r="T32" s="1"/>
      <c r="U32" s="1"/>
      <c r="V32" s="1"/>
      <c r="W32" s="1"/>
    </row>
    <row r="33" spans="2:23">
      <c r="B33" s="374" t="str">
        <f t="shared" si="16"/>
        <v/>
      </c>
      <c r="C33" s="153">
        <f>IF(D11="","-",+C32+1)</f>
        <v>2023</v>
      </c>
      <c r="D33" s="159">
        <f>IF(F32+SUM(E$17:E32)=D$10,F32,D$10-SUM(E$17:E32))</f>
        <v>53117.449633726959</v>
      </c>
      <c r="E33" s="160">
        <f>IF(+I14&lt;F32,I14,D33)</f>
        <v>1992.7073170731708</v>
      </c>
      <c r="F33" s="159">
        <f t="shared" si="28"/>
        <v>51124.742316653792</v>
      </c>
      <c r="G33" s="161">
        <f t="shared" si="29"/>
        <v>7326.5434037413615</v>
      </c>
      <c r="H33" s="142">
        <f t="shared" si="30"/>
        <v>7326.5434037413615</v>
      </c>
      <c r="I33" s="156">
        <f t="shared" si="0"/>
        <v>0</v>
      </c>
      <c r="J33" s="156"/>
      <c r="K33" s="334"/>
      <c r="L33" s="158">
        <f t="shared" si="18"/>
        <v>0</v>
      </c>
      <c r="M33" s="334"/>
      <c r="N33" s="158">
        <f t="shared" si="20"/>
        <v>0</v>
      </c>
      <c r="O33" s="158">
        <f t="shared" si="21"/>
        <v>0</v>
      </c>
      <c r="P33" s="4"/>
      <c r="R33" s="1"/>
      <c r="S33" s="1"/>
      <c r="T33" s="1"/>
      <c r="U33" s="1"/>
      <c r="V33" s="1"/>
      <c r="W33" s="1"/>
    </row>
    <row r="34" spans="2:23">
      <c r="B34" s="9" t="str">
        <f t="shared" si="16"/>
        <v/>
      </c>
      <c r="C34" s="153">
        <f>IF(D11="","-",+C33+1)</f>
        <v>2024</v>
      </c>
      <c r="D34" s="159">
        <f>IF(F33+SUM(E$17:E33)=D$10,F33,D$10-SUM(E$17:E33))</f>
        <v>51124.742316653792</v>
      </c>
      <c r="E34" s="160">
        <f>IF(+I14&lt;F33,I14,D34)</f>
        <v>1992.7073170731708</v>
      </c>
      <c r="F34" s="159">
        <f t="shared" si="28"/>
        <v>49132.034999580625</v>
      </c>
      <c r="G34" s="161">
        <f t="shared" si="29"/>
        <v>7122.6187931953391</v>
      </c>
      <c r="H34" s="142">
        <f t="shared" si="30"/>
        <v>7122.6187931953391</v>
      </c>
      <c r="I34" s="156">
        <f t="shared" si="0"/>
        <v>0</v>
      </c>
      <c r="J34" s="156"/>
      <c r="K34" s="334"/>
      <c r="L34" s="158">
        <f t="shared" si="18"/>
        <v>0</v>
      </c>
      <c r="M34" s="334"/>
      <c r="N34" s="158">
        <f t="shared" si="20"/>
        <v>0</v>
      </c>
      <c r="O34" s="158">
        <f t="shared" si="21"/>
        <v>0</v>
      </c>
      <c r="P34" s="4"/>
      <c r="R34" s="1"/>
      <c r="S34" s="1"/>
      <c r="T34" s="1"/>
      <c r="U34" s="1"/>
      <c r="V34" s="1"/>
      <c r="W34" s="1"/>
    </row>
    <row r="35" spans="2:23">
      <c r="B35" s="9" t="str">
        <f t="shared" si="16"/>
        <v/>
      </c>
      <c r="C35" s="153">
        <f>IF(D11="","-",+C34+1)</f>
        <v>2025</v>
      </c>
      <c r="D35" s="159">
        <f>IF(F34+SUM(E$17:E34)=D$10,F34,D$10-SUM(E$17:E34))</f>
        <v>49132.034999580625</v>
      </c>
      <c r="E35" s="160">
        <f>IF(+I14&lt;F34,I14,D35)</f>
        <v>1992.7073170731708</v>
      </c>
      <c r="F35" s="159">
        <f t="shared" si="28"/>
        <v>47139.327682507457</v>
      </c>
      <c r="G35" s="161">
        <f t="shared" si="29"/>
        <v>6918.6941826493148</v>
      </c>
      <c r="H35" s="142">
        <f t="shared" si="30"/>
        <v>6918.6941826493148</v>
      </c>
      <c r="I35" s="156">
        <f t="shared" si="0"/>
        <v>0</v>
      </c>
      <c r="J35" s="156"/>
      <c r="K35" s="334"/>
      <c r="L35" s="158">
        <f t="shared" si="18"/>
        <v>0</v>
      </c>
      <c r="M35" s="334"/>
      <c r="N35" s="158">
        <f t="shared" si="20"/>
        <v>0</v>
      </c>
      <c r="O35" s="158">
        <f t="shared" si="21"/>
        <v>0</v>
      </c>
      <c r="P35" s="4"/>
      <c r="R35" s="1"/>
      <c r="S35" s="1"/>
      <c r="T35" s="1"/>
      <c r="U35" s="1"/>
      <c r="V35" s="1"/>
      <c r="W35" s="1"/>
    </row>
    <row r="36" spans="2:23">
      <c r="B36" s="9" t="str">
        <f t="shared" si="16"/>
        <v/>
      </c>
      <c r="C36" s="153">
        <f>IF(D11="","-",+C35+1)</f>
        <v>2026</v>
      </c>
      <c r="D36" s="159">
        <f>IF(F35+SUM(E$17:E35)=D$10,F35,D$10-SUM(E$17:E35))</f>
        <v>47139.327682507457</v>
      </c>
      <c r="E36" s="160">
        <f>IF(+I14&lt;F35,I14,D36)</f>
        <v>1992.7073170731708</v>
      </c>
      <c r="F36" s="159">
        <f t="shared" si="28"/>
        <v>45146.62036543429</v>
      </c>
      <c r="G36" s="161">
        <f t="shared" si="29"/>
        <v>6714.7695721032915</v>
      </c>
      <c r="H36" s="142">
        <f t="shared" si="30"/>
        <v>6714.7695721032915</v>
      </c>
      <c r="I36" s="156">
        <f t="shared" si="0"/>
        <v>0</v>
      </c>
      <c r="J36" s="156"/>
      <c r="K36" s="334"/>
      <c r="L36" s="158">
        <f t="shared" si="18"/>
        <v>0</v>
      </c>
      <c r="M36" s="334"/>
      <c r="N36" s="158">
        <f t="shared" si="20"/>
        <v>0</v>
      </c>
      <c r="O36" s="158">
        <f t="shared" si="21"/>
        <v>0</v>
      </c>
      <c r="P36" s="4"/>
      <c r="R36" s="1"/>
      <c r="S36" s="1"/>
      <c r="T36" s="1"/>
      <c r="U36" s="1"/>
      <c r="V36" s="1"/>
      <c r="W36" s="1"/>
    </row>
    <row r="37" spans="2:23">
      <c r="B37" s="9" t="str">
        <f t="shared" si="16"/>
        <v/>
      </c>
      <c r="C37" s="153">
        <f>IF(D11="","-",+C36+1)</f>
        <v>2027</v>
      </c>
      <c r="D37" s="159">
        <f>IF(F36+SUM(E$17:E36)=D$10,F36,D$10-SUM(E$17:E36))</f>
        <v>45146.62036543429</v>
      </c>
      <c r="E37" s="160">
        <f>IF(+I14&lt;F36,I14,D37)</f>
        <v>1992.7073170731708</v>
      </c>
      <c r="F37" s="159">
        <f t="shared" si="28"/>
        <v>43153.913048361122</v>
      </c>
      <c r="G37" s="161">
        <f t="shared" si="29"/>
        <v>6510.8449615572672</v>
      </c>
      <c r="H37" s="142">
        <f t="shared" si="30"/>
        <v>6510.8449615572672</v>
      </c>
      <c r="I37" s="156">
        <f t="shared" si="0"/>
        <v>0</v>
      </c>
      <c r="J37" s="156"/>
      <c r="K37" s="334"/>
      <c r="L37" s="158">
        <f t="shared" si="18"/>
        <v>0</v>
      </c>
      <c r="M37" s="334"/>
      <c r="N37" s="158">
        <f t="shared" si="20"/>
        <v>0</v>
      </c>
      <c r="O37" s="158">
        <f t="shared" si="21"/>
        <v>0</v>
      </c>
      <c r="P37" s="4"/>
      <c r="R37" s="1"/>
      <c r="S37" s="1"/>
      <c r="T37" s="1"/>
      <c r="U37" s="1"/>
      <c r="V37" s="1"/>
      <c r="W37" s="1"/>
    </row>
    <row r="38" spans="2:23">
      <c r="B38" s="9" t="str">
        <f t="shared" si="16"/>
        <v/>
      </c>
      <c r="C38" s="153">
        <f>IF(D11="","-",+C37+1)</f>
        <v>2028</v>
      </c>
      <c r="D38" s="159">
        <f>IF(F37+SUM(E$17:E37)=D$10,F37,D$10-SUM(E$17:E37))</f>
        <v>43153.913048361122</v>
      </c>
      <c r="E38" s="160">
        <f>IF(+I14&lt;F37,I14,D38)</f>
        <v>1992.7073170731708</v>
      </c>
      <c r="F38" s="159">
        <f t="shared" si="28"/>
        <v>41161.205731287955</v>
      </c>
      <c r="G38" s="161">
        <f t="shared" si="29"/>
        <v>6306.9203510112447</v>
      </c>
      <c r="H38" s="142">
        <f t="shared" si="30"/>
        <v>6306.9203510112447</v>
      </c>
      <c r="I38" s="156">
        <f t="shared" si="0"/>
        <v>0</v>
      </c>
      <c r="J38" s="156"/>
      <c r="K38" s="334"/>
      <c r="L38" s="158">
        <f t="shared" si="18"/>
        <v>0</v>
      </c>
      <c r="M38" s="334"/>
      <c r="N38" s="158">
        <f t="shared" si="20"/>
        <v>0</v>
      </c>
      <c r="O38" s="158">
        <f t="shared" si="21"/>
        <v>0</v>
      </c>
      <c r="P38" s="4"/>
      <c r="R38" s="1"/>
      <c r="S38" s="1"/>
      <c r="T38" s="1"/>
      <c r="U38" s="1"/>
      <c r="V38" s="1"/>
      <c r="W38" s="1"/>
    </row>
    <row r="39" spans="2:23">
      <c r="B39" s="9" t="str">
        <f t="shared" si="16"/>
        <v/>
      </c>
      <c r="C39" s="153">
        <f>IF(D11="","-",+C38+1)</f>
        <v>2029</v>
      </c>
      <c r="D39" s="159">
        <f>IF(F38+SUM(E$17:E38)=D$10,F38,D$10-SUM(E$17:E38))</f>
        <v>41161.205731287955</v>
      </c>
      <c r="E39" s="160">
        <f>IF(+I14&lt;F38,I14,D39)</f>
        <v>1992.7073170731708</v>
      </c>
      <c r="F39" s="159">
        <f t="shared" si="28"/>
        <v>39168.498414214788</v>
      </c>
      <c r="G39" s="161">
        <f t="shared" si="29"/>
        <v>6102.9957404652205</v>
      </c>
      <c r="H39" s="142">
        <f t="shared" si="30"/>
        <v>6102.9957404652205</v>
      </c>
      <c r="I39" s="156">
        <f t="shared" si="0"/>
        <v>0</v>
      </c>
      <c r="J39" s="156"/>
      <c r="K39" s="334"/>
      <c r="L39" s="158">
        <f t="shared" si="18"/>
        <v>0</v>
      </c>
      <c r="M39" s="334"/>
      <c r="N39" s="158">
        <f t="shared" si="20"/>
        <v>0</v>
      </c>
      <c r="O39" s="158">
        <f t="shared" si="21"/>
        <v>0</v>
      </c>
      <c r="P39" s="4"/>
      <c r="R39" s="1"/>
      <c r="S39" s="1"/>
      <c r="T39" s="1"/>
      <c r="U39" s="1"/>
      <c r="V39" s="1"/>
      <c r="W39" s="1"/>
    </row>
    <row r="40" spans="2:23">
      <c r="B40" s="9" t="str">
        <f t="shared" si="16"/>
        <v/>
      </c>
      <c r="C40" s="153">
        <f>IF(D11="","-",+C39+1)</f>
        <v>2030</v>
      </c>
      <c r="D40" s="159">
        <f>IF(F39+SUM(E$17:E39)=D$10,F39,D$10-SUM(E$17:E39))</f>
        <v>39168.498414214788</v>
      </c>
      <c r="E40" s="160">
        <f>IF(+I14&lt;F39,I14,D40)</f>
        <v>1992.7073170731708</v>
      </c>
      <c r="F40" s="159">
        <f t="shared" si="28"/>
        <v>37175.79109714162</v>
      </c>
      <c r="G40" s="161">
        <f t="shared" si="29"/>
        <v>5899.0711299191971</v>
      </c>
      <c r="H40" s="142">
        <f t="shared" si="30"/>
        <v>5899.0711299191971</v>
      </c>
      <c r="I40" s="156">
        <f t="shared" si="0"/>
        <v>0</v>
      </c>
      <c r="J40" s="156"/>
      <c r="K40" s="334"/>
      <c r="L40" s="158">
        <f t="shared" si="18"/>
        <v>0</v>
      </c>
      <c r="M40" s="334"/>
      <c r="N40" s="158">
        <f t="shared" si="20"/>
        <v>0</v>
      </c>
      <c r="O40" s="158">
        <f t="shared" si="21"/>
        <v>0</v>
      </c>
      <c r="P40" s="4"/>
      <c r="R40" s="1"/>
      <c r="S40" s="1"/>
      <c r="T40" s="1"/>
      <c r="U40" s="1"/>
      <c r="V40" s="1"/>
      <c r="W40" s="1"/>
    </row>
    <row r="41" spans="2:23">
      <c r="B41" s="9" t="str">
        <f t="shared" si="16"/>
        <v/>
      </c>
      <c r="C41" s="153">
        <f>IF(D11="","-",+C40+1)</f>
        <v>2031</v>
      </c>
      <c r="D41" s="159">
        <f>IF(F40+SUM(E$17:E40)=D$10,F40,D$10-SUM(E$17:E40))</f>
        <v>37175.79109714162</v>
      </c>
      <c r="E41" s="160">
        <f>IF(+I14&lt;F40,I14,D41)</f>
        <v>1992.7073170731708</v>
      </c>
      <c r="F41" s="159">
        <f t="shared" si="28"/>
        <v>35183.083780068453</v>
      </c>
      <c r="G41" s="161">
        <f t="shared" si="29"/>
        <v>5695.1465193731729</v>
      </c>
      <c r="H41" s="142">
        <f t="shared" si="30"/>
        <v>5695.1465193731729</v>
      </c>
      <c r="I41" s="156">
        <f t="shared" si="0"/>
        <v>0</v>
      </c>
      <c r="J41" s="156"/>
      <c r="K41" s="334"/>
      <c r="L41" s="158">
        <f t="shared" si="18"/>
        <v>0</v>
      </c>
      <c r="M41" s="334"/>
      <c r="N41" s="158">
        <f t="shared" si="20"/>
        <v>0</v>
      </c>
      <c r="O41" s="158">
        <f t="shared" si="21"/>
        <v>0</v>
      </c>
      <c r="P41" s="4"/>
      <c r="R41" s="1"/>
      <c r="S41" s="1"/>
      <c r="T41" s="1"/>
      <c r="U41" s="1"/>
      <c r="V41" s="1"/>
      <c r="W41" s="1"/>
    </row>
    <row r="42" spans="2:23">
      <c r="B42" s="9" t="str">
        <f t="shared" si="16"/>
        <v/>
      </c>
      <c r="C42" s="153">
        <f>IF(D11="","-",+C41+1)</f>
        <v>2032</v>
      </c>
      <c r="D42" s="159">
        <f>IF(F41+SUM(E$17:E41)=D$10,F41,D$10-SUM(E$17:E41))</f>
        <v>35183.083780068453</v>
      </c>
      <c r="E42" s="160">
        <f>IF(+I14&lt;F41,I14,D42)</f>
        <v>1992.7073170731708</v>
      </c>
      <c r="F42" s="159">
        <f t="shared" si="28"/>
        <v>33190.376462995286</v>
      </c>
      <c r="G42" s="161">
        <f t="shared" si="29"/>
        <v>5491.2219088271504</v>
      </c>
      <c r="H42" s="142">
        <f t="shared" si="30"/>
        <v>5491.2219088271504</v>
      </c>
      <c r="I42" s="156">
        <f t="shared" si="0"/>
        <v>0</v>
      </c>
      <c r="J42" s="156"/>
      <c r="K42" s="334"/>
      <c r="L42" s="158">
        <f t="shared" si="18"/>
        <v>0</v>
      </c>
      <c r="M42" s="334"/>
      <c r="N42" s="158">
        <f t="shared" si="20"/>
        <v>0</v>
      </c>
      <c r="O42" s="158">
        <f t="shared" si="21"/>
        <v>0</v>
      </c>
      <c r="P42" s="4"/>
      <c r="R42" s="1"/>
      <c r="S42" s="1"/>
      <c r="T42" s="1"/>
      <c r="U42" s="1"/>
      <c r="V42" s="1"/>
      <c r="W42" s="1"/>
    </row>
    <row r="43" spans="2:23">
      <c r="B43" s="9" t="str">
        <f t="shared" si="16"/>
        <v/>
      </c>
      <c r="C43" s="153">
        <f>IF(D11="","-",+C42+1)</f>
        <v>2033</v>
      </c>
      <c r="D43" s="159">
        <f>IF(F42+SUM(E$17:E42)=D$10,F42,D$10-SUM(E$17:E42))</f>
        <v>33190.376462995286</v>
      </c>
      <c r="E43" s="160">
        <f>IF(+I14&lt;F42,I14,D43)</f>
        <v>1992.7073170731708</v>
      </c>
      <c r="F43" s="159">
        <f t="shared" si="28"/>
        <v>31197.669145922115</v>
      </c>
      <c r="G43" s="161">
        <f t="shared" si="29"/>
        <v>5287.2972982811261</v>
      </c>
      <c r="H43" s="142">
        <f t="shared" si="30"/>
        <v>5287.2972982811261</v>
      </c>
      <c r="I43" s="156">
        <f t="shared" si="0"/>
        <v>0</v>
      </c>
      <c r="J43" s="156"/>
      <c r="K43" s="334"/>
      <c r="L43" s="158">
        <f t="shared" si="18"/>
        <v>0</v>
      </c>
      <c r="M43" s="334"/>
      <c r="N43" s="158">
        <f t="shared" si="20"/>
        <v>0</v>
      </c>
      <c r="O43" s="158">
        <f t="shared" si="21"/>
        <v>0</v>
      </c>
      <c r="P43" s="4"/>
      <c r="R43" s="1"/>
      <c r="S43" s="1"/>
      <c r="T43" s="1"/>
      <c r="U43" s="1"/>
      <c r="V43" s="1"/>
      <c r="W43" s="1"/>
    </row>
    <row r="44" spans="2:23">
      <c r="B44" s="9" t="str">
        <f t="shared" si="16"/>
        <v/>
      </c>
      <c r="C44" s="153">
        <f>IF(D11="","-",+C43+1)</f>
        <v>2034</v>
      </c>
      <c r="D44" s="159">
        <f>IF(F43+SUM(E$17:E43)=D$10,F43,D$10-SUM(E$17:E43))</f>
        <v>31197.669145922115</v>
      </c>
      <c r="E44" s="160">
        <f>IF(+I14&lt;F43,I14,D44)</f>
        <v>1992.7073170731708</v>
      </c>
      <c r="F44" s="159">
        <f t="shared" si="28"/>
        <v>29204.961828848944</v>
      </c>
      <c r="G44" s="161">
        <f t="shared" si="29"/>
        <v>5083.3726877351028</v>
      </c>
      <c r="H44" s="142">
        <f t="shared" si="30"/>
        <v>5083.3726877351028</v>
      </c>
      <c r="I44" s="156">
        <f t="shared" si="0"/>
        <v>0</v>
      </c>
      <c r="J44" s="156"/>
      <c r="K44" s="334"/>
      <c r="L44" s="158">
        <f t="shared" si="18"/>
        <v>0</v>
      </c>
      <c r="M44" s="334"/>
      <c r="N44" s="158">
        <f t="shared" si="20"/>
        <v>0</v>
      </c>
      <c r="O44" s="158">
        <f t="shared" si="21"/>
        <v>0</v>
      </c>
      <c r="P44" s="4"/>
      <c r="R44" s="1"/>
      <c r="S44" s="1"/>
      <c r="T44" s="1"/>
      <c r="U44" s="1"/>
      <c r="V44" s="1"/>
      <c r="W44" s="1"/>
    </row>
    <row r="45" spans="2:23">
      <c r="B45" s="9" t="str">
        <f t="shared" si="16"/>
        <v/>
      </c>
      <c r="C45" s="153">
        <f>IF(D11="","-",+C44+1)</f>
        <v>2035</v>
      </c>
      <c r="D45" s="159">
        <f>IF(F44+SUM(E$17:E44)=D$10,F44,D$10-SUM(E$17:E44))</f>
        <v>29204.961828848944</v>
      </c>
      <c r="E45" s="160">
        <f>IF(+I14&lt;F44,I14,D45)</f>
        <v>1992.7073170731708</v>
      </c>
      <c r="F45" s="159">
        <f t="shared" si="28"/>
        <v>27212.254511775773</v>
      </c>
      <c r="G45" s="161">
        <f t="shared" si="29"/>
        <v>4879.4480771890785</v>
      </c>
      <c r="H45" s="142">
        <f t="shared" si="30"/>
        <v>4879.4480771890785</v>
      </c>
      <c r="I45" s="156">
        <f t="shared" si="0"/>
        <v>0</v>
      </c>
      <c r="J45" s="156"/>
      <c r="K45" s="334"/>
      <c r="L45" s="158">
        <f t="shared" si="18"/>
        <v>0</v>
      </c>
      <c r="M45" s="334"/>
      <c r="N45" s="158">
        <f t="shared" si="20"/>
        <v>0</v>
      </c>
      <c r="O45" s="158">
        <f t="shared" si="21"/>
        <v>0</v>
      </c>
      <c r="P45" s="4"/>
      <c r="R45" s="1"/>
      <c r="S45" s="1"/>
      <c r="T45" s="1"/>
      <c r="U45" s="1"/>
      <c r="V45" s="1"/>
      <c r="W45" s="1"/>
    </row>
    <row r="46" spans="2:23">
      <c r="B46" s="9" t="str">
        <f t="shared" si="16"/>
        <v/>
      </c>
      <c r="C46" s="153">
        <f>IF(D11="","-",+C45+1)</f>
        <v>2036</v>
      </c>
      <c r="D46" s="159">
        <f>IF(F45+SUM(E$17:E45)=D$10,F45,D$10-SUM(E$17:E45))</f>
        <v>27212.254511775773</v>
      </c>
      <c r="E46" s="160">
        <f>IF(+I14&lt;F45,I14,D46)</f>
        <v>1992.7073170731708</v>
      </c>
      <c r="F46" s="159">
        <f t="shared" si="28"/>
        <v>25219.547194702602</v>
      </c>
      <c r="G46" s="161">
        <f t="shared" si="29"/>
        <v>4675.5234666430542</v>
      </c>
      <c r="H46" s="142">
        <f t="shared" si="30"/>
        <v>4675.5234666430542</v>
      </c>
      <c r="I46" s="156">
        <f t="shared" si="0"/>
        <v>0</v>
      </c>
      <c r="J46" s="156"/>
      <c r="K46" s="334"/>
      <c r="L46" s="158">
        <f t="shared" si="18"/>
        <v>0</v>
      </c>
      <c r="M46" s="334"/>
      <c r="N46" s="158">
        <f t="shared" si="20"/>
        <v>0</v>
      </c>
      <c r="O46" s="158">
        <f t="shared" si="21"/>
        <v>0</v>
      </c>
      <c r="P46" s="4"/>
      <c r="R46" s="1"/>
      <c r="S46" s="1"/>
      <c r="T46" s="1"/>
      <c r="U46" s="1"/>
      <c r="V46" s="1"/>
      <c r="W46" s="1"/>
    </row>
    <row r="47" spans="2:23">
      <c r="B47" s="9" t="str">
        <f t="shared" si="16"/>
        <v/>
      </c>
      <c r="C47" s="153">
        <f>IF(D11="","-",+C46+1)</f>
        <v>2037</v>
      </c>
      <c r="D47" s="159">
        <f>IF(F46+SUM(E$17:E46)=D$10,F46,D$10-SUM(E$17:E46))</f>
        <v>25219.547194702602</v>
      </c>
      <c r="E47" s="160">
        <f>IF(+I14&lt;F46,I14,D47)</f>
        <v>1992.7073170731708</v>
      </c>
      <c r="F47" s="159">
        <f t="shared" si="28"/>
        <v>23226.839877629431</v>
      </c>
      <c r="G47" s="161">
        <f t="shared" si="29"/>
        <v>4471.59885609703</v>
      </c>
      <c r="H47" s="142">
        <f t="shared" si="30"/>
        <v>4471.59885609703</v>
      </c>
      <c r="I47" s="156">
        <f t="shared" si="0"/>
        <v>0</v>
      </c>
      <c r="J47" s="156"/>
      <c r="K47" s="334"/>
      <c r="L47" s="158">
        <f t="shared" si="18"/>
        <v>0</v>
      </c>
      <c r="M47" s="334"/>
      <c r="N47" s="158">
        <f t="shared" si="20"/>
        <v>0</v>
      </c>
      <c r="O47" s="158">
        <f t="shared" si="21"/>
        <v>0</v>
      </c>
      <c r="P47" s="4"/>
      <c r="R47" s="1"/>
      <c r="S47" s="1"/>
      <c r="T47" s="1"/>
      <c r="U47" s="1"/>
      <c r="V47" s="1"/>
      <c r="W47" s="1"/>
    </row>
    <row r="48" spans="2:23">
      <c r="B48" s="9" t="str">
        <f t="shared" si="16"/>
        <v/>
      </c>
      <c r="C48" s="153">
        <f>IF(D11="","-",+C47+1)</f>
        <v>2038</v>
      </c>
      <c r="D48" s="159">
        <f>IF(F47+SUM(E$17:E47)=D$10,F47,D$10-SUM(E$17:E47))</f>
        <v>23226.839877629431</v>
      </c>
      <c r="E48" s="160">
        <f>IF(+I14&lt;F47,I14,D48)</f>
        <v>1992.7073170731708</v>
      </c>
      <c r="F48" s="159">
        <f t="shared" si="28"/>
        <v>21234.13256055626</v>
      </c>
      <c r="G48" s="161">
        <f t="shared" si="29"/>
        <v>4267.6742455510066</v>
      </c>
      <c r="H48" s="142">
        <f t="shared" si="30"/>
        <v>4267.6742455510066</v>
      </c>
      <c r="I48" s="156">
        <f t="shared" si="0"/>
        <v>0</v>
      </c>
      <c r="J48" s="156"/>
      <c r="K48" s="334"/>
      <c r="L48" s="158">
        <f t="shared" si="18"/>
        <v>0</v>
      </c>
      <c r="M48" s="334"/>
      <c r="N48" s="158">
        <f t="shared" si="20"/>
        <v>0</v>
      </c>
      <c r="O48" s="158">
        <f t="shared" si="21"/>
        <v>0</v>
      </c>
      <c r="P48" s="4"/>
      <c r="R48" s="1"/>
      <c r="S48" s="1"/>
      <c r="T48" s="1"/>
      <c r="U48" s="1"/>
      <c r="V48" s="1"/>
      <c r="W48" s="1"/>
    </row>
    <row r="49" spans="2:23">
      <c r="B49" s="9" t="str">
        <f t="shared" si="16"/>
        <v/>
      </c>
      <c r="C49" s="153">
        <f>IF(D11="","-",+C48+1)</f>
        <v>2039</v>
      </c>
      <c r="D49" s="159">
        <f>IF(F48+SUM(E$17:E48)=D$10,F48,D$10-SUM(E$17:E48))</f>
        <v>21234.13256055626</v>
      </c>
      <c r="E49" s="160">
        <f>IF(+I14&lt;F48,I14,D49)</f>
        <v>1992.7073170731708</v>
      </c>
      <c r="F49" s="159">
        <f t="shared" ref="F49:F72" si="31">+D49-E49</f>
        <v>19241.425243483089</v>
      </c>
      <c r="G49" s="161">
        <f t="shared" si="29"/>
        <v>4063.7496350049823</v>
      </c>
      <c r="H49" s="142">
        <f t="shared" si="30"/>
        <v>4063.7496350049823</v>
      </c>
      <c r="I49" s="156">
        <f t="shared" ref="I49:I72" si="32">H49-G49</f>
        <v>0</v>
      </c>
      <c r="J49" s="156"/>
      <c r="K49" s="334"/>
      <c r="L49" s="158">
        <f t="shared" ref="L49:L72" si="33">IF(K49&lt;&gt;0,+G49-K49,0)</f>
        <v>0</v>
      </c>
      <c r="M49" s="334"/>
      <c r="N49" s="158">
        <f t="shared" ref="N49:N72" si="34">IF(M49&lt;&gt;0,+H49-M49,0)</f>
        <v>0</v>
      </c>
      <c r="O49" s="158">
        <f t="shared" ref="O49:O72" si="35">+N49-L49</f>
        <v>0</v>
      </c>
      <c r="P49" s="4"/>
      <c r="R49" s="1"/>
      <c r="S49" s="1"/>
      <c r="T49" s="1"/>
      <c r="U49" s="1"/>
      <c r="V49" s="1"/>
      <c r="W49" s="1"/>
    </row>
    <row r="50" spans="2:23">
      <c r="B50" s="9" t="str">
        <f t="shared" si="16"/>
        <v/>
      </c>
      <c r="C50" s="153">
        <f>IF(D11="","-",+C49+1)</f>
        <v>2040</v>
      </c>
      <c r="D50" s="159">
        <f>IF(F49+SUM(E$17:E49)=D$10,F49,D$10-SUM(E$17:E49))</f>
        <v>19241.425243483089</v>
      </c>
      <c r="E50" s="160">
        <f>IF(+I14&lt;F49,I14,D50)</f>
        <v>1992.7073170731708</v>
      </c>
      <c r="F50" s="159">
        <f t="shared" si="31"/>
        <v>17248.717926409918</v>
      </c>
      <c r="G50" s="161">
        <f t="shared" si="29"/>
        <v>3859.825024458959</v>
      </c>
      <c r="H50" s="142">
        <f t="shared" si="30"/>
        <v>3859.825024458959</v>
      </c>
      <c r="I50" s="156">
        <f t="shared" si="32"/>
        <v>0</v>
      </c>
      <c r="J50" s="156"/>
      <c r="K50" s="334"/>
      <c r="L50" s="158">
        <f t="shared" si="33"/>
        <v>0</v>
      </c>
      <c r="M50" s="334"/>
      <c r="N50" s="158">
        <f t="shared" si="34"/>
        <v>0</v>
      </c>
      <c r="O50" s="158">
        <f t="shared" si="35"/>
        <v>0</v>
      </c>
      <c r="P50" s="4"/>
      <c r="R50" s="1"/>
      <c r="S50" s="1"/>
      <c r="T50" s="1"/>
      <c r="U50" s="1"/>
      <c r="V50" s="1"/>
      <c r="W50" s="1"/>
    </row>
    <row r="51" spans="2:23">
      <c r="B51" s="9" t="str">
        <f t="shared" si="16"/>
        <v/>
      </c>
      <c r="C51" s="153">
        <f>IF(D11="","-",+C50+1)</f>
        <v>2041</v>
      </c>
      <c r="D51" s="159">
        <f>IF(F50+SUM(E$17:E50)=D$10,F50,D$10-SUM(E$17:E50))</f>
        <v>17248.717926409918</v>
      </c>
      <c r="E51" s="160">
        <f>IF(+I14&lt;F50,I14,D51)</f>
        <v>1992.7073170731708</v>
      </c>
      <c r="F51" s="159">
        <f t="shared" si="31"/>
        <v>15256.010609336747</v>
      </c>
      <c r="G51" s="161">
        <f t="shared" si="29"/>
        <v>3655.9004139129347</v>
      </c>
      <c r="H51" s="142">
        <f t="shared" si="30"/>
        <v>3655.9004139129347</v>
      </c>
      <c r="I51" s="156">
        <f t="shared" si="32"/>
        <v>0</v>
      </c>
      <c r="J51" s="156"/>
      <c r="K51" s="334"/>
      <c r="L51" s="158">
        <f t="shared" si="33"/>
        <v>0</v>
      </c>
      <c r="M51" s="334"/>
      <c r="N51" s="158">
        <f t="shared" si="34"/>
        <v>0</v>
      </c>
      <c r="O51" s="158">
        <f t="shared" si="35"/>
        <v>0</v>
      </c>
      <c r="P51" s="4"/>
      <c r="R51" s="1"/>
      <c r="S51" s="1"/>
      <c r="T51" s="1"/>
      <c r="U51" s="1"/>
      <c r="V51" s="1"/>
      <c r="W51" s="1"/>
    </row>
    <row r="52" spans="2:23">
      <c r="B52" s="9" t="str">
        <f t="shared" si="16"/>
        <v/>
      </c>
      <c r="C52" s="153">
        <f>IF(D11="","-",+C51+1)</f>
        <v>2042</v>
      </c>
      <c r="D52" s="159">
        <f>IF(F51+SUM(E$17:E51)=D$10,F51,D$10-SUM(E$17:E51))</f>
        <v>15256.010609336747</v>
      </c>
      <c r="E52" s="160">
        <f>IF(+I14&lt;F51,I14,D52)</f>
        <v>1992.7073170731708</v>
      </c>
      <c r="F52" s="159">
        <f t="shared" si="31"/>
        <v>13263.303292263576</v>
      </c>
      <c r="G52" s="161">
        <f t="shared" si="29"/>
        <v>3451.9758033669104</v>
      </c>
      <c r="H52" s="142">
        <f t="shared" si="30"/>
        <v>3451.9758033669104</v>
      </c>
      <c r="I52" s="156">
        <f t="shared" si="32"/>
        <v>0</v>
      </c>
      <c r="J52" s="156"/>
      <c r="K52" s="334"/>
      <c r="L52" s="158">
        <f t="shared" si="33"/>
        <v>0</v>
      </c>
      <c r="M52" s="334"/>
      <c r="N52" s="158">
        <f t="shared" si="34"/>
        <v>0</v>
      </c>
      <c r="O52" s="158">
        <f t="shared" si="35"/>
        <v>0</v>
      </c>
      <c r="P52" s="4"/>
      <c r="R52" s="1"/>
      <c r="S52" s="1"/>
      <c r="T52" s="1"/>
      <c r="U52" s="1"/>
      <c r="V52" s="1"/>
      <c r="W52" s="1"/>
    </row>
    <row r="53" spans="2:23">
      <c r="B53" s="9" t="str">
        <f t="shared" si="16"/>
        <v/>
      </c>
      <c r="C53" s="153">
        <f>IF(D11="","-",+C52+1)</f>
        <v>2043</v>
      </c>
      <c r="D53" s="159">
        <f>IF(F52+SUM(E$17:E52)=D$10,F52,D$10-SUM(E$17:E52))</f>
        <v>13263.303292263576</v>
      </c>
      <c r="E53" s="160">
        <f>IF(+I14&lt;F52,I14,D53)</f>
        <v>1992.7073170731708</v>
      </c>
      <c r="F53" s="159">
        <f t="shared" si="31"/>
        <v>11270.595975190405</v>
      </c>
      <c r="G53" s="161">
        <f t="shared" si="29"/>
        <v>3248.0511928208871</v>
      </c>
      <c r="H53" s="142">
        <f t="shared" si="30"/>
        <v>3248.0511928208871</v>
      </c>
      <c r="I53" s="156">
        <f t="shared" si="32"/>
        <v>0</v>
      </c>
      <c r="J53" s="156"/>
      <c r="K53" s="334"/>
      <c r="L53" s="158">
        <f t="shared" si="33"/>
        <v>0</v>
      </c>
      <c r="M53" s="334"/>
      <c r="N53" s="158">
        <f t="shared" si="34"/>
        <v>0</v>
      </c>
      <c r="O53" s="158">
        <f t="shared" si="35"/>
        <v>0</v>
      </c>
      <c r="P53" s="4"/>
      <c r="R53" s="1"/>
      <c r="S53" s="1"/>
      <c r="T53" s="1"/>
      <c r="U53" s="1"/>
      <c r="V53" s="1"/>
      <c r="W53" s="1"/>
    </row>
    <row r="54" spans="2:23">
      <c r="B54" s="9" t="str">
        <f t="shared" si="16"/>
        <v/>
      </c>
      <c r="C54" s="153">
        <f>IF(D11="","-",+C53+1)</f>
        <v>2044</v>
      </c>
      <c r="D54" s="159">
        <f>IF(F53+SUM(E$17:E53)=D$10,F53,D$10-SUM(E$17:E53))</f>
        <v>11270.595975190405</v>
      </c>
      <c r="E54" s="160">
        <f>IF(+I14&lt;F53,I14,D54)</f>
        <v>1992.7073170731708</v>
      </c>
      <c r="F54" s="159">
        <f t="shared" si="31"/>
        <v>9277.8886581172337</v>
      </c>
      <c r="G54" s="161">
        <f t="shared" si="29"/>
        <v>3044.1265822748628</v>
      </c>
      <c r="H54" s="142">
        <f t="shared" si="30"/>
        <v>3044.1265822748628</v>
      </c>
      <c r="I54" s="156">
        <f t="shared" si="32"/>
        <v>0</v>
      </c>
      <c r="J54" s="156"/>
      <c r="K54" s="334"/>
      <c r="L54" s="158">
        <f t="shared" si="33"/>
        <v>0</v>
      </c>
      <c r="M54" s="334"/>
      <c r="N54" s="158">
        <f t="shared" si="34"/>
        <v>0</v>
      </c>
      <c r="O54" s="158">
        <f t="shared" si="35"/>
        <v>0</v>
      </c>
      <c r="P54" s="4"/>
      <c r="R54" s="1"/>
      <c r="S54" s="1"/>
      <c r="T54" s="1"/>
      <c r="U54" s="1"/>
      <c r="V54" s="1"/>
      <c r="W54" s="1"/>
    </row>
    <row r="55" spans="2:23">
      <c r="B55" s="9" t="str">
        <f t="shared" si="16"/>
        <v/>
      </c>
      <c r="C55" s="153">
        <f>IF(D11="","-",+C54+1)</f>
        <v>2045</v>
      </c>
      <c r="D55" s="159">
        <f>IF(F54+SUM(E$17:E54)=D$10,F54,D$10-SUM(E$17:E54))</f>
        <v>9277.8886581172337</v>
      </c>
      <c r="E55" s="160">
        <f>IF(+I14&lt;F54,I14,D55)</f>
        <v>1992.7073170731708</v>
      </c>
      <c r="F55" s="159">
        <f t="shared" si="31"/>
        <v>7285.1813410440627</v>
      </c>
      <c r="G55" s="161">
        <f t="shared" si="29"/>
        <v>2840.201971728839</v>
      </c>
      <c r="H55" s="142">
        <f t="shared" si="30"/>
        <v>2840.201971728839</v>
      </c>
      <c r="I55" s="156">
        <f t="shared" si="32"/>
        <v>0</v>
      </c>
      <c r="J55" s="156"/>
      <c r="K55" s="334"/>
      <c r="L55" s="158">
        <f t="shared" si="33"/>
        <v>0</v>
      </c>
      <c r="M55" s="334"/>
      <c r="N55" s="158">
        <f t="shared" si="34"/>
        <v>0</v>
      </c>
      <c r="O55" s="158">
        <f t="shared" si="35"/>
        <v>0</v>
      </c>
      <c r="P55" s="4"/>
      <c r="R55" s="1"/>
      <c r="S55" s="1"/>
      <c r="T55" s="1"/>
      <c r="U55" s="1"/>
      <c r="V55" s="1"/>
      <c r="W55" s="1"/>
    </row>
    <row r="56" spans="2:23">
      <c r="B56" s="9" t="str">
        <f t="shared" si="16"/>
        <v/>
      </c>
      <c r="C56" s="153">
        <f>IF(D11="","-",+C55+1)</f>
        <v>2046</v>
      </c>
      <c r="D56" s="159">
        <f>IF(F55+SUM(E$17:E55)=D$10,F55,D$10-SUM(E$17:E55))</f>
        <v>7285.1813410440627</v>
      </c>
      <c r="E56" s="160">
        <f>IF(+I14&lt;F55,I14,D56)</f>
        <v>1992.7073170731708</v>
      </c>
      <c r="F56" s="159">
        <f t="shared" si="31"/>
        <v>5292.4740239708917</v>
      </c>
      <c r="G56" s="161">
        <f t="shared" si="29"/>
        <v>2636.2773611828152</v>
      </c>
      <c r="H56" s="142">
        <f t="shared" si="30"/>
        <v>2636.2773611828152</v>
      </c>
      <c r="I56" s="156">
        <f t="shared" si="32"/>
        <v>0</v>
      </c>
      <c r="J56" s="156"/>
      <c r="K56" s="334"/>
      <c r="L56" s="158">
        <f t="shared" si="33"/>
        <v>0</v>
      </c>
      <c r="M56" s="334"/>
      <c r="N56" s="158">
        <f t="shared" si="34"/>
        <v>0</v>
      </c>
      <c r="O56" s="158">
        <f t="shared" si="35"/>
        <v>0</v>
      </c>
      <c r="P56" s="4"/>
      <c r="R56" s="1"/>
      <c r="S56" s="1"/>
      <c r="T56" s="1"/>
      <c r="U56" s="1"/>
      <c r="V56" s="1"/>
      <c r="W56" s="1"/>
    </row>
    <row r="57" spans="2:23">
      <c r="B57" s="9" t="str">
        <f t="shared" si="16"/>
        <v/>
      </c>
      <c r="C57" s="153">
        <f>IF(D11="","-",+C56+1)</f>
        <v>2047</v>
      </c>
      <c r="D57" s="159">
        <f>IF(F56+SUM(E$17:E56)=D$10,F56,D$10-SUM(E$17:E56))</f>
        <v>5292.4740239708917</v>
      </c>
      <c r="E57" s="160">
        <f>IF(+I14&lt;F56,I14,D57)</f>
        <v>1992.7073170731708</v>
      </c>
      <c r="F57" s="159">
        <f t="shared" si="31"/>
        <v>3299.7667068977207</v>
      </c>
      <c r="G57" s="161">
        <f t="shared" si="29"/>
        <v>2432.3527506367909</v>
      </c>
      <c r="H57" s="142">
        <f t="shared" si="30"/>
        <v>2432.3527506367909</v>
      </c>
      <c r="I57" s="156">
        <f t="shared" si="32"/>
        <v>0</v>
      </c>
      <c r="J57" s="156"/>
      <c r="K57" s="334"/>
      <c r="L57" s="158">
        <f t="shared" si="33"/>
        <v>0</v>
      </c>
      <c r="M57" s="334"/>
      <c r="N57" s="158">
        <f t="shared" si="34"/>
        <v>0</v>
      </c>
      <c r="O57" s="158">
        <f t="shared" si="35"/>
        <v>0</v>
      </c>
      <c r="P57" s="4"/>
      <c r="R57" s="1"/>
      <c r="S57" s="1"/>
      <c r="T57" s="1"/>
      <c r="U57" s="1"/>
      <c r="V57" s="1"/>
      <c r="W57" s="1"/>
    </row>
    <row r="58" spans="2:23">
      <c r="B58" s="9" t="str">
        <f t="shared" si="16"/>
        <v/>
      </c>
      <c r="C58" s="153">
        <f>IF(D11="","-",+C57+1)</f>
        <v>2048</v>
      </c>
      <c r="D58" s="159">
        <f>IF(F57+SUM(E$17:E57)=D$10,F57,D$10-SUM(E$17:E57))</f>
        <v>3299.7667068977207</v>
      </c>
      <c r="E58" s="160">
        <f>IF(+I14&lt;F57,I14,D58)</f>
        <v>1992.7073170731708</v>
      </c>
      <c r="F58" s="159">
        <f t="shared" si="31"/>
        <v>1307.05938982455</v>
      </c>
      <c r="G58" s="161">
        <f t="shared" si="29"/>
        <v>2228.4281400907671</v>
      </c>
      <c r="H58" s="142">
        <f t="shared" si="30"/>
        <v>2228.4281400907671</v>
      </c>
      <c r="I58" s="156">
        <f t="shared" si="32"/>
        <v>0</v>
      </c>
      <c r="J58" s="156"/>
      <c r="K58" s="334"/>
      <c r="L58" s="158">
        <f t="shared" si="33"/>
        <v>0</v>
      </c>
      <c r="M58" s="334"/>
      <c r="N58" s="158">
        <f t="shared" si="34"/>
        <v>0</v>
      </c>
      <c r="O58" s="158">
        <f t="shared" si="35"/>
        <v>0</v>
      </c>
      <c r="P58" s="4"/>
      <c r="Q58" t="str">
        <f>IF(ROUND(Q57,0)=ROUND(SUM(Q18:Q56),0),"","Error -- check allocations above).")</f>
        <v/>
      </c>
      <c r="R58" s="1"/>
      <c r="S58" s="1"/>
      <c r="T58" s="1"/>
      <c r="U58" s="1"/>
      <c r="V58" s="1"/>
      <c r="W58" s="1"/>
    </row>
    <row r="59" spans="2:23">
      <c r="B59" s="374" t="str">
        <f t="shared" si="16"/>
        <v/>
      </c>
      <c r="C59" s="153">
        <f>IF(D11="","-",+C58+1)</f>
        <v>2049</v>
      </c>
      <c r="D59" s="159">
        <f>IF(F58+SUM(E$17:E58)=D$10,F58,D$10-SUM(E$17:E58))</f>
        <v>1307.05938982455</v>
      </c>
      <c r="E59" s="160">
        <f>IF(+I14&lt;F58,I14,D59)</f>
        <v>1307.05938982455</v>
      </c>
      <c r="F59" s="159">
        <f t="shared" si="31"/>
        <v>0</v>
      </c>
      <c r="G59" s="161">
        <f t="shared" si="29"/>
        <v>1373.9386486968422</v>
      </c>
      <c r="H59" s="142">
        <f t="shared" si="30"/>
        <v>1373.9386486968422</v>
      </c>
      <c r="I59" s="156">
        <f t="shared" si="32"/>
        <v>0</v>
      </c>
      <c r="J59" s="156"/>
      <c r="K59" s="334"/>
      <c r="L59" s="158">
        <f t="shared" si="33"/>
        <v>0</v>
      </c>
      <c r="M59" s="334"/>
      <c r="N59" s="158">
        <f t="shared" si="34"/>
        <v>0</v>
      </c>
      <c r="O59" s="158">
        <f t="shared" si="35"/>
        <v>0</v>
      </c>
      <c r="P59" s="4"/>
      <c r="R59" s="1"/>
      <c r="S59" s="1"/>
      <c r="T59" s="1"/>
      <c r="U59" s="1"/>
      <c r="V59" s="1"/>
      <c r="W59" s="1"/>
    </row>
    <row r="60" spans="2:23">
      <c r="B60" s="9" t="str">
        <f t="shared" si="16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31"/>
        <v>0</v>
      </c>
      <c r="G60" s="161">
        <f t="shared" si="29"/>
        <v>0</v>
      </c>
      <c r="H60" s="142">
        <f t="shared" si="30"/>
        <v>0</v>
      </c>
      <c r="I60" s="156">
        <f t="shared" si="32"/>
        <v>0</v>
      </c>
      <c r="J60" s="156"/>
      <c r="K60" s="334"/>
      <c r="L60" s="158">
        <f t="shared" si="33"/>
        <v>0</v>
      </c>
      <c r="M60" s="334"/>
      <c r="N60" s="158">
        <f t="shared" si="34"/>
        <v>0</v>
      </c>
      <c r="O60" s="158">
        <f t="shared" si="35"/>
        <v>0</v>
      </c>
      <c r="P60" s="4"/>
      <c r="R60" s="1"/>
      <c r="S60" s="1"/>
      <c r="T60" s="1"/>
      <c r="U60" s="1"/>
      <c r="V60" s="1"/>
      <c r="W60" s="1"/>
    </row>
    <row r="61" spans="2:23">
      <c r="B61" s="9" t="str">
        <f t="shared" si="16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31"/>
        <v>0</v>
      </c>
      <c r="G61" s="161">
        <f t="shared" si="29"/>
        <v>0</v>
      </c>
      <c r="H61" s="142">
        <f t="shared" si="30"/>
        <v>0</v>
      </c>
      <c r="I61" s="156">
        <f t="shared" si="32"/>
        <v>0</v>
      </c>
      <c r="J61" s="156"/>
      <c r="K61" s="334"/>
      <c r="L61" s="158">
        <f t="shared" si="33"/>
        <v>0</v>
      </c>
      <c r="M61" s="334"/>
      <c r="N61" s="158">
        <f t="shared" si="34"/>
        <v>0</v>
      </c>
      <c r="O61" s="158">
        <f t="shared" si="35"/>
        <v>0</v>
      </c>
      <c r="P61" s="4"/>
      <c r="R61" s="1"/>
      <c r="S61" s="1"/>
      <c r="T61" s="1"/>
      <c r="U61" s="1"/>
      <c r="V61" s="1"/>
      <c r="W61" s="1"/>
    </row>
    <row r="62" spans="2:23">
      <c r="B62" s="9" t="str">
        <f t="shared" si="16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31"/>
        <v>0</v>
      </c>
      <c r="G62" s="161">
        <f t="shared" si="29"/>
        <v>0</v>
      </c>
      <c r="H62" s="142">
        <f t="shared" si="30"/>
        <v>0</v>
      </c>
      <c r="I62" s="156">
        <f t="shared" si="32"/>
        <v>0</v>
      </c>
      <c r="J62" s="156"/>
      <c r="K62" s="334"/>
      <c r="L62" s="158">
        <f t="shared" si="33"/>
        <v>0</v>
      </c>
      <c r="M62" s="334"/>
      <c r="N62" s="158">
        <f t="shared" si="34"/>
        <v>0</v>
      </c>
      <c r="O62" s="158">
        <f t="shared" si="35"/>
        <v>0</v>
      </c>
      <c r="P62" s="4"/>
      <c r="R62" s="1"/>
      <c r="S62" s="1"/>
      <c r="T62" s="1"/>
      <c r="U62" s="1"/>
      <c r="V62" s="1"/>
      <c r="W62" s="1"/>
    </row>
    <row r="63" spans="2:23">
      <c r="B63" s="9" t="str">
        <f t="shared" si="16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31"/>
        <v>0</v>
      </c>
      <c r="G63" s="161">
        <f t="shared" si="29"/>
        <v>0</v>
      </c>
      <c r="H63" s="142">
        <f t="shared" si="30"/>
        <v>0</v>
      </c>
      <c r="I63" s="156">
        <f t="shared" si="32"/>
        <v>0</v>
      </c>
      <c r="J63" s="156"/>
      <c r="K63" s="334"/>
      <c r="L63" s="158">
        <f t="shared" si="33"/>
        <v>0</v>
      </c>
      <c r="M63" s="334"/>
      <c r="N63" s="158">
        <f t="shared" si="34"/>
        <v>0</v>
      </c>
      <c r="O63" s="158">
        <f t="shared" si="35"/>
        <v>0</v>
      </c>
      <c r="P63" s="4"/>
      <c r="R63" s="1"/>
      <c r="S63" s="1"/>
      <c r="T63" s="1"/>
      <c r="U63" s="1"/>
      <c r="V63" s="1"/>
      <c r="W63" s="1"/>
    </row>
    <row r="64" spans="2:23">
      <c r="B64" s="9" t="str">
        <f t="shared" si="16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31"/>
        <v>0</v>
      </c>
      <c r="G64" s="161">
        <f t="shared" si="29"/>
        <v>0</v>
      </c>
      <c r="H64" s="142">
        <f t="shared" si="30"/>
        <v>0</v>
      </c>
      <c r="I64" s="156">
        <f t="shared" si="32"/>
        <v>0</v>
      </c>
      <c r="J64" s="156"/>
      <c r="K64" s="334"/>
      <c r="L64" s="158">
        <f t="shared" si="33"/>
        <v>0</v>
      </c>
      <c r="M64" s="334"/>
      <c r="N64" s="158">
        <f t="shared" si="34"/>
        <v>0</v>
      </c>
      <c r="O64" s="158">
        <f t="shared" si="35"/>
        <v>0</v>
      </c>
      <c r="P64" s="4"/>
      <c r="R64" s="1"/>
      <c r="S64" s="1"/>
      <c r="T64" s="1"/>
      <c r="U64" s="1"/>
      <c r="V64" s="1"/>
      <c r="W64" s="1"/>
    </row>
    <row r="65" spans="1:23">
      <c r="B65" s="9" t="str">
        <f t="shared" si="16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31"/>
        <v>0</v>
      </c>
      <c r="G65" s="161">
        <f t="shared" si="29"/>
        <v>0</v>
      </c>
      <c r="H65" s="142">
        <f t="shared" si="30"/>
        <v>0</v>
      </c>
      <c r="I65" s="156">
        <f t="shared" si="32"/>
        <v>0</v>
      </c>
      <c r="J65" s="156"/>
      <c r="K65" s="334"/>
      <c r="L65" s="158">
        <f t="shared" si="33"/>
        <v>0</v>
      </c>
      <c r="M65" s="334"/>
      <c r="N65" s="158">
        <f t="shared" si="34"/>
        <v>0</v>
      </c>
      <c r="O65" s="158">
        <f t="shared" si="35"/>
        <v>0</v>
      </c>
      <c r="P65" s="4"/>
      <c r="R65" s="1"/>
      <c r="S65" s="1"/>
      <c r="T65" s="1"/>
      <c r="U65" s="1"/>
      <c r="V65" s="1"/>
      <c r="W65" s="1"/>
    </row>
    <row r="66" spans="1:23">
      <c r="B66" s="9" t="str">
        <f t="shared" si="16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31"/>
        <v>0</v>
      </c>
      <c r="G66" s="161">
        <f t="shared" si="29"/>
        <v>0</v>
      </c>
      <c r="H66" s="142">
        <f t="shared" si="30"/>
        <v>0</v>
      </c>
      <c r="I66" s="156">
        <f t="shared" si="32"/>
        <v>0</v>
      </c>
      <c r="J66" s="156"/>
      <c r="K66" s="334"/>
      <c r="L66" s="158">
        <f t="shared" si="33"/>
        <v>0</v>
      </c>
      <c r="M66" s="334"/>
      <c r="N66" s="158">
        <f t="shared" si="34"/>
        <v>0</v>
      </c>
      <c r="O66" s="158">
        <f t="shared" si="35"/>
        <v>0</v>
      </c>
      <c r="P66" s="4"/>
      <c r="R66" s="1"/>
      <c r="S66" s="1"/>
      <c r="T66" s="1"/>
      <c r="U66" s="1"/>
      <c r="V66" s="1"/>
      <c r="W66" s="1"/>
    </row>
    <row r="67" spans="1:23">
      <c r="B67" s="9" t="str">
        <f t="shared" si="16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31"/>
        <v>0</v>
      </c>
      <c r="G67" s="161">
        <f t="shared" si="29"/>
        <v>0</v>
      </c>
      <c r="H67" s="142">
        <f t="shared" si="30"/>
        <v>0</v>
      </c>
      <c r="I67" s="156">
        <f t="shared" si="32"/>
        <v>0</v>
      </c>
      <c r="J67" s="156"/>
      <c r="K67" s="334"/>
      <c r="L67" s="158">
        <f t="shared" si="33"/>
        <v>0</v>
      </c>
      <c r="M67" s="334"/>
      <c r="N67" s="158">
        <f t="shared" si="34"/>
        <v>0</v>
      </c>
      <c r="O67" s="158">
        <f t="shared" si="35"/>
        <v>0</v>
      </c>
      <c r="P67" s="4"/>
      <c r="R67" s="1"/>
      <c r="S67" s="1"/>
      <c r="T67" s="1"/>
      <c r="U67" s="1"/>
      <c r="V67" s="1"/>
      <c r="W67" s="1"/>
    </row>
    <row r="68" spans="1:23">
      <c r="B68" s="9" t="str">
        <f t="shared" si="16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31"/>
        <v>0</v>
      </c>
      <c r="G68" s="161">
        <f t="shared" si="29"/>
        <v>0</v>
      </c>
      <c r="H68" s="142">
        <f t="shared" si="30"/>
        <v>0</v>
      </c>
      <c r="I68" s="156">
        <f t="shared" si="32"/>
        <v>0</v>
      </c>
      <c r="J68" s="156"/>
      <c r="K68" s="334"/>
      <c r="L68" s="158">
        <f t="shared" si="33"/>
        <v>0</v>
      </c>
      <c r="M68" s="334"/>
      <c r="N68" s="158">
        <f t="shared" si="34"/>
        <v>0</v>
      </c>
      <c r="O68" s="158">
        <f t="shared" si="35"/>
        <v>0</v>
      </c>
      <c r="P68" s="4"/>
      <c r="R68" s="1"/>
      <c r="S68" s="1"/>
      <c r="T68" s="1"/>
      <c r="U68" s="1"/>
      <c r="V68" s="1"/>
      <c r="W68" s="1"/>
    </row>
    <row r="69" spans="1:23">
      <c r="B69" s="9" t="str">
        <f t="shared" si="16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31"/>
        <v>0</v>
      </c>
      <c r="G69" s="161">
        <f t="shared" si="29"/>
        <v>0</v>
      </c>
      <c r="H69" s="142">
        <f t="shared" si="30"/>
        <v>0</v>
      </c>
      <c r="I69" s="156">
        <f t="shared" si="32"/>
        <v>0</v>
      </c>
      <c r="J69" s="156"/>
      <c r="K69" s="334"/>
      <c r="L69" s="158">
        <f t="shared" si="33"/>
        <v>0</v>
      </c>
      <c r="M69" s="334"/>
      <c r="N69" s="158">
        <f t="shared" si="34"/>
        <v>0</v>
      </c>
      <c r="O69" s="158">
        <f t="shared" si="35"/>
        <v>0</v>
      </c>
      <c r="P69" s="4"/>
      <c r="R69" s="1"/>
      <c r="S69" s="1"/>
      <c r="T69" s="1"/>
      <c r="U69" s="1"/>
      <c r="V69" s="1"/>
      <c r="W69" s="1"/>
    </row>
    <row r="70" spans="1:23">
      <c r="B70" s="9" t="str">
        <f t="shared" si="16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31"/>
        <v>0</v>
      </c>
      <c r="G70" s="161">
        <f t="shared" si="29"/>
        <v>0</v>
      </c>
      <c r="H70" s="142">
        <f t="shared" si="30"/>
        <v>0</v>
      </c>
      <c r="I70" s="156">
        <f t="shared" si="32"/>
        <v>0</v>
      </c>
      <c r="J70" s="156"/>
      <c r="K70" s="334"/>
      <c r="L70" s="158">
        <f t="shared" si="33"/>
        <v>0</v>
      </c>
      <c r="M70" s="334"/>
      <c r="N70" s="158">
        <f t="shared" si="34"/>
        <v>0</v>
      </c>
      <c r="O70" s="158">
        <f t="shared" si="35"/>
        <v>0</v>
      </c>
      <c r="P70" s="4"/>
      <c r="R70" s="1"/>
      <c r="S70" s="1"/>
      <c r="T70" s="1"/>
      <c r="U70" s="1"/>
      <c r="V70" s="1"/>
      <c r="W70" s="1"/>
    </row>
    <row r="71" spans="1:23">
      <c r="B71" s="9" t="str">
        <f t="shared" si="16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31"/>
        <v>0</v>
      </c>
      <c r="G71" s="161">
        <f t="shared" si="29"/>
        <v>0</v>
      </c>
      <c r="H71" s="142">
        <f t="shared" si="30"/>
        <v>0</v>
      </c>
      <c r="I71" s="156">
        <f t="shared" si="32"/>
        <v>0</v>
      </c>
      <c r="J71" s="156"/>
      <c r="K71" s="334"/>
      <c r="L71" s="158">
        <f t="shared" si="33"/>
        <v>0</v>
      </c>
      <c r="M71" s="334"/>
      <c r="N71" s="158">
        <f t="shared" si="34"/>
        <v>0</v>
      </c>
      <c r="O71" s="158">
        <f t="shared" si="35"/>
        <v>0</v>
      </c>
      <c r="P71" s="4"/>
      <c r="R71" s="1"/>
      <c r="S71" s="1"/>
      <c r="T71" s="1"/>
      <c r="U71" s="1"/>
      <c r="V71" s="1"/>
      <c r="W71" s="1"/>
    </row>
    <row r="72" spans="1:23" ht="13.5" thickBot="1">
      <c r="B72" s="9" t="str">
        <f t="shared" si="16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31"/>
        <v>0</v>
      </c>
      <c r="G72" s="165">
        <f t="shared" si="29"/>
        <v>0</v>
      </c>
      <c r="H72" s="165">
        <f t="shared" si="30"/>
        <v>0</v>
      </c>
      <c r="I72" s="168">
        <f t="shared" si="32"/>
        <v>0</v>
      </c>
      <c r="J72" s="156"/>
      <c r="K72" s="335"/>
      <c r="L72" s="169">
        <f t="shared" si="33"/>
        <v>0</v>
      </c>
      <c r="M72" s="335"/>
      <c r="N72" s="169">
        <f t="shared" si="34"/>
        <v>0</v>
      </c>
      <c r="O72" s="169">
        <f t="shared" si="35"/>
        <v>0</v>
      </c>
      <c r="P72" s="4"/>
      <c r="R72" s="1"/>
      <c r="S72" s="1"/>
      <c r="T72" s="1"/>
      <c r="U72" s="1"/>
      <c r="V72" s="1"/>
      <c r="W72" s="1"/>
    </row>
    <row r="73" spans="1:23">
      <c r="C73" s="154" t="s">
        <v>73</v>
      </c>
      <c r="D73" s="111"/>
      <c r="E73" s="111">
        <f>SUM(E17:E72)</f>
        <v>81701</v>
      </c>
      <c r="F73" s="111"/>
      <c r="G73" s="111">
        <f>SUM(G17:G72)</f>
        <v>283402.7274191461</v>
      </c>
      <c r="H73" s="111">
        <f>SUM(H17:H72)</f>
        <v>283402.7274191461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  <c r="R73" s="1"/>
      <c r="S73" s="1"/>
      <c r="T73" s="1"/>
      <c r="U73" s="1"/>
      <c r="V73" s="1"/>
      <c r="W73" s="1"/>
    </row>
    <row r="74" spans="1:23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  <c r="R74" s="1"/>
      <c r="S74" s="1"/>
      <c r="T74" s="1"/>
      <c r="U74" s="1"/>
      <c r="V74" s="1"/>
      <c r="W74" s="1"/>
    </row>
    <row r="75" spans="1:23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  <c r="R75" s="1"/>
      <c r="S75" s="1"/>
      <c r="T75" s="1"/>
      <c r="U75" s="1"/>
      <c r="V75" s="1"/>
      <c r="W75" s="1"/>
    </row>
    <row r="76" spans="1:23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  <c r="R76" s="1"/>
      <c r="S76" s="1"/>
      <c r="T76" s="1"/>
      <c r="U76" s="1"/>
      <c r="V76" s="1"/>
      <c r="W76" s="1"/>
    </row>
    <row r="77" spans="1:23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  <c r="R77" s="1"/>
      <c r="S77" s="1"/>
      <c r="T77" s="1"/>
      <c r="U77" s="1"/>
      <c r="V77" s="1"/>
      <c r="W77" s="1"/>
    </row>
    <row r="78" spans="1:23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  <c r="R78" s="1"/>
      <c r="S78" s="1"/>
      <c r="T78" s="1"/>
      <c r="U78" s="1"/>
      <c r="V78" s="1"/>
      <c r="W78" s="1"/>
    </row>
    <row r="79" spans="1:23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R79" s="1"/>
      <c r="S79" s="1"/>
      <c r="T79" s="1"/>
      <c r="U79" s="1"/>
      <c r="V79" s="1"/>
      <c r="W79" s="1"/>
    </row>
    <row r="80" spans="1:23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  <c r="R80" s="1"/>
      <c r="S80" s="1"/>
      <c r="T80" s="1"/>
      <c r="U80" s="1"/>
      <c r="V80" s="1"/>
      <c r="W80" s="1"/>
    </row>
    <row r="81" spans="1:23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  <c r="R81" s="1"/>
      <c r="S81" s="1"/>
      <c r="T81" s="1"/>
      <c r="U81" s="1"/>
      <c r="V81" s="1"/>
      <c r="W81" s="1"/>
    </row>
    <row r="82" spans="1:23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14 of 74</v>
      </c>
      <c r="Q83" s="1"/>
      <c r="R83" s="1"/>
      <c r="S83" s="1"/>
      <c r="T83" s="1"/>
      <c r="U83" s="1"/>
      <c r="V83" s="1"/>
      <c r="W83" s="1"/>
    </row>
    <row r="84" spans="1:23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  <c r="R84" s="1"/>
      <c r="S84" s="1"/>
      <c r="T84" s="1"/>
      <c r="U84" s="1"/>
      <c r="V84" s="1"/>
      <c r="W84" s="1"/>
    </row>
    <row r="85" spans="1:23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  <c r="R85" s="1"/>
      <c r="S85" s="1"/>
      <c r="T85" s="1"/>
      <c r="U85" s="1"/>
      <c r="V85" s="1"/>
      <c r="W85" s="1"/>
    </row>
    <row r="86" spans="1:23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  <c r="R86" s="1"/>
      <c r="S86" s="1"/>
      <c r="T86" s="1"/>
      <c r="U86" s="1"/>
      <c r="V86" s="1"/>
      <c r="W86" s="1"/>
    </row>
    <row r="87" spans="1:23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9883.2977496491349</v>
      </c>
      <c r="N87" s="198">
        <f>IF(J92&lt;D11,0,VLOOKUP(J92,C17:O72,11))</f>
        <v>9883.2977496491349</v>
      </c>
      <c r="O87" s="199">
        <f>+N87-M87</f>
        <v>0</v>
      </c>
      <c r="P87" s="1"/>
      <c r="Q87" s="1"/>
      <c r="R87" s="1"/>
      <c r="S87" s="1"/>
      <c r="T87" s="1"/>
      <c r="U87" s="1"/>
      <c r="V87" s="1"/>
      <c r="W87" s="1"/>
    </row>
    <row r="88" spans="1:23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8520.9525094527817</v>
      </c>
      <c r="N88" s="200">
        <f>IF(J92&lt;D11,0,VLOOKUP(J92,C99:P154,7))</f>
        <v>8520.9525094527817</v>
      </c>
      <c r="O88" s="201">
        <f>+N88-M88</f>
        <v>0</v>
      </c>
      <c r="P88" s="1"/>
      <c r="Q88" s="1"/>
      <c r="R88" s="1"/>
      <c r="S88" s="1"/>
      <c r="T88" s="1"/>
      <c r="U88" s="1"/>
      <c r="V88" s="1"/>
      <c r="W88" s="1"/>
    </row>
    <row r="89" spans="1:23" ht="13.5" thickBot="1">
      <c r="C89" s="121" t="s">
        <v>79</v>
      </c>
      <c r="D89" s="246" t="str">
        <f>+D7</f>
        <v>NW Henderson - Oak Hill 138 kV line*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-1362.3452401963532</v>
      </c>
      <c r="N89" s="203">
        <f>+N88-N87</f>
        <v>-1362.3452401963532</v>
      </c>
      <c r="O89" s="204">
        <f>+O88-O87</f>
        <v>0</v>
      </c>
      <c r="P89" s="1"/>
      <c r="Q89" s="1"/>
      <c r="R89" s="1"/>
      <c r="S89" s="1"/>
      <c r="T89" s="1"/>
      <c r="U89" s="1"/>
      <c r="V89" s="1"/>
      <c r="W89" s="1"/>
    </row>
    <row r="90" spans="1:23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  <c r="R90" s="1"/>
      <c r="S90" s="1"/>
      <c r="T90" s="1"/>
      <c r="U90" s="1"/>
      <c r="V90" s="1"/>
      <c r="W90" s="1"/>
    </row>
    <row r="91" spans="1:23" ht="13.5" thickBot="1">
      <c r="A91" s="103"/>
      <c r="C91" s="205" t="s">
        <v>80</v>
      </c>
      <c r="D91" s="224" t="str">
        <f>+D9</f>
        <v>TP2006089</v>
      </c>
      <c r="E91" s="206"/>
      <c r="F91" s="206"/>
      <c r="G91" s="206"/>
      <c r="H91" s="206"/>
      <c r="I91" s="206"/>
      <c r="J91" s="238"/>
      <c r="K91" s="207"/>
      <c r="P91" s="131"/>
      <c r="Q91" s="1"/>
      <c r="R91" s="1"/>
      <c r="S91" s="1"/>
      <c r="T91" s="1"/>
      <c r="U91" s="1"/>
      <c r="V91" s="1"/>
      <c r="W91" s="1"/>
    </row>
    <row r="92" spans="1:23">
      <c r="C92" s="136" t="s">
        <v>47</v>
      </c>
      <c r="D92" s="133">
        <v>81701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  <c r="R92" s="1"/>
      <c r="S92" s="1"/>
      <c r="T92" s="1"/>
      <c r="U92" s="1"/>
      <c r="V92" s="1"/>
      <c r="W92" s="1"/>
    </row>
    <row r="93" spans="1:23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  <c r="R93" s="1"/>
      <c r="S93" s="1"/>
      <c r="T93" s="1"/>
      <c r="U93" s="1"/>
      <c r="V93" s="1"/>
      <c r="W93" s="1"/>
    </row>
    <row r="94" spans="1:23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  <c r="R94" s="1"/>
      <c r="S94" s="1"/>
      <c r="T94" s="1"/>
      <c r="U94" s="1"/>
      <c r="V94" s="1"/>
      <c r="W94" s="1"/>
    </row>
    <row r="95" spans="1:23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  <c r="R95" s="1"/>
      <c r="S95" s="1"/>
      <c r="T95" s="1"/>
      <c r="U95" s="1"/>
      <c r="V95" s="1"/>
      <c r="W95" s="1"/>
    </row>
    <row r="96" spans="1:23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1945.2619047619048</v>
      </c>
      <c r="K96" s="111"/>
      <c r="L96" s="111"/>
      <c r="M96" s="111"/>
      <c r="N96" s="111"/>
      <c r="O96" s="111"/>
      <c r="P96" s="4"/>
      <c r="Q96" s="1"/>
      <c r="R96" s="1"/>
      <c r="S96" s="1"/>
      <c r="T96" s="1"/>
      <c r="U96" s="1"/>
      <c r="V96" s="1"/>
      <c r="W96" s="1"/>
    </row>
    <row r="97" spans="1:23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  <c r="R97" s="1"/>
      <c r="S97" s="1"/>
      <c r="T97" s="1"/>
      <c r="U97" s="1"/>
      <c r="V97" s="1"/>
      <c r="W97" s="1"/>
    </row>
    <row r="98" spans="1:23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  <c r="R98" s="1"/>
      <c r="S98" s="1"/>
      <c r="T98" s="1"/>
      <c r="U98" s="1"/>
      <c r="V98" s="1"/>
      <c r="W98" s="1"/>
    </row>
    <row r="99" spans="1:23">
      <c r="C99" s="153">
        <f>IF(D93= "","-",D93)</f>
        <v>2007</v>
      </c>
      <c r="D99" s="357">
        <f>IF(D93=C99,0,D92)</f>
        <v>0</v>
      </c>
      <c r="E99" s="360">
        <v>0</v>
      </c>
      <c r="F99" s="361">
        <v>54301</v>
      </c>
      <c r="G99" s="365">
        <v>27151</v>
      </c>
      <c r="H99" s="362">
        <v>4328</v>
      </c>
      <c r="I99" s="363">
        <v>4328</v>
      </c>
      <c r="J99" s="403">
        <f t="shared" ref="J99:J130" si="36">+I99-H99</f>
        <v>0</v>
      </c>
      <c r="K99" s="158"/>
      <c r="L99" s="258">
        <f t="shared" ref="L99" si="37">H99</f>
        <v>4328</v>
      </c>
      <c r="M99" s="257">
        <f t="shared" ref="M99" si="38">IF(L99&lt;&gt;0,+H99-L99,0)</f>
        <v>0</v>
      </c>
      <c r="N99" s="258">
        <f t="shared" ref="N99" si="39">I99</f>
        <v>4328</v>
      </c>
      <c r="O99" s="158">
        <f t="shared" ref="O99" si="40">IF(N99&lt;&gt;0,+I99-N99,0)</f>
        <v>0</v>
      </c>
      <c r="P99" s="158">
        <f t="shared" ref="P99" si="41">+O99-M99</f>
        <v>0</v>
      </c>
      <c r="Q99" s="1"/>
      <c r="R99" s="107"/>
      <c r="S99" s="107"/>
      <c r="T99" s="107"/>
      <c r="U99" s="107"/>
      <c r="V99" s="107"/>
      <c r="W99" s="107">
        <f>ROUND(I99,0)</f>
        <v>4328</v>
      </c>
    </row>
    <row r="100" spans="1:23">
      <c r="B100" s="9" t="str">
        <f>IF(D100=F99,"","IU")</f>
        <v/>
      </c>
      <c r="C100" s="153">
        <f>IF(D93="","-",+C99+1)</f>
        <v>2008</v>
      </c>
      <c r="D100" s="357">
        <v>54301</v>
      </c>
      <c r="E100" s="360">
        <v>1468</v>
      </c>
      <c r="F100" s="361">
        <v>52833</v>
      </c>
      <c r="G100" s="361">
        <v>53567</v>
      </c>
      <c r="H100" s="360">
        <v>10006</v>
      </c>
      <c r="I100" s="359">
        <v>10006</v>
      </c>
      <c r="J100" s="403">
        <f t="shared" si="36"/>
        <v>0</v>
      </c>
      <c r="K100" s="158"/>
      <c r="L100" s="258">
        <v>10006</v>
      </c>
      <c r="M100" s="158">
        <f t="shared" ref="M100:M130" si="42">IF(L100&lt;&gt;0,+H100-L100,0)</f>
        <v>0</v>
      </c>
      <c r="N100" s="258">
        <v>10006</v>
      </c>
      <c r="O100" s="158">
        <f t="shared" ref="O100:O130" si="43">IF(N100&lt;&gt;0,+I100-N100,0)</f>
        <v>0</v>
      </c>
      <c r="P100" s="158">
        <f t="shared" ref="P100:P130" si="44">+O100-M100</f>
        <v>0</v>
      </c>
      <c r="Q100" s="1"/>
      <c r="R100" s="107"/>
      <c r="S100" s="107"/>
      <c r="T100" s="107"/>
      <c r="U100" s="107"/>
      <c r="V100" s="107"/>
      <c r="W100" s="107">
        <f>ROUND(I100,0)</f>
        <v>10006</v>
      </c>
    </row>
    <row r="101" spans="1:23">
      <c r="B101" s="9" t="str">
        <f t="shared" ref="B101:B154" si="45">IF(D101=F100,"","IU")</f>
        <v/>
      </c>
      <c r="C101" s="153">
        <f>IF(D93="","-",+C100+1)</f>
        <v>2009</v>
      </c>
      <c r="D101" s="357">
        <v>52833</v>
      </c>
      <c r="E101" s="360">
        <v>1428.9736842105262</v>
      </c>
      <c r="F101" s="361">
        <v>51404.026315789473</v>
      </c>
      <c r="G101" s="361">
        <v>52118.513157894733</v>
      </c>
      <c r="H101" s="360">
        <v>8972.4855002204786</v>
      </c>
      <c r="I101" s="359">
        <v>8972.4855002204786</v>
      </c>
      <c r="J101" s="403">
        <f t="shared" si="36"/>
        <v>0</v>
      </c>
      <c r="K101" s="158"/>
      <c r="L101" s="258">
        <f t="shared" ref="L101:L106" si="46">H101</f>
        <v>8972.4855002204786</v>
      </c>
      <c r="M101" s="257">
        <f t="shared" si="42"/>
        <v>0</v>
      </c>
      <c r="N101" s="258">
        <f t="shared" ref="N101:N106" si="47">I101</f>
        <v>8972.4855002204786</v>
      </c>
      <c r="O101" s="158">
        <f t="shared" si="43"/>
        <v>0</v>
      </c>
      <c r="P101" s="158">
        <f t="shared" si="44"/>
        <v>0</v>
      </c>
      <c r="Q101" s="1"/>
      <c r="R101" s="1"/>
      <c r="S101" s="1"/>
      <c r="T101" s="1"/>
      <c r="U101" s="1"/>
      <c r="V101" s="1"/>
      <c r="W101" s="1"/>
    </row>
    <row r="102" spans="1:23">
      <c r="B102" s="9" t="str">
        <f t="shared" si="45"/>
        <v>IU</v>
      </c>
      <c r="C102" s="153">
        <f>IF(D93="","-",+C101+1)</f>
        <v>2010</v>
      </c>
      <c r="D102" s="357">
        <v>78804.026315789481</v>
      </c>
      <c r="E102" s="360">
        <v>1992.7073170731708</v>
      </c>
      <c r="F102" s="361">
        <v>76811.318998716306</v>
      </c>
      <c r="G102" s="361">
        <v>77807.672657252901</v>
      </c>
      <c r="H102" s="360">
        <v>14837.671154363743</v>
      </c>
      <c r="I102" s="359">
        <v>14837.671154363743</v>
      </c>
      <c r="J102" s="403">
        <f t="shared" si="36"/>
        <v>0</v>
      </c>
      <c r="K102" s="158"/>
      <c r="L102" s="258">
        <f t="shared" si="46"/>
        <v>14837.671154363743</v>
      </c>
      <c r="M102" s="257">
        <f t="shared" si="42"/>
        <v>0</v>
      </c>
      <c r="N102" s="258">
        <f t="shared" si="47"/>
        <v>14837.671154363743</v>
      </c>
      <c r="O102" s="158">
        <f t="shared" si="43"/>
        <v>0</v>
      </c>
      <c r="P102" s="158">
        <f t="shared" si="44"/>
        <v>0</v>
      </c>
      <c r="Q102" s="1"/>
      <c r="R102" s="1"/>
      <c r="S102" s="1"/>
      <c r="T102" s="1"/>
      <c r="U102" s="1"/>
      <c r="V102" s="1"/>
      <c r="W102" s="1"/>
    </row>
    <row r="103" spans="1:23">
      <c r="B103" s="9" t="str">
        <f t="shared" si="45"/>
        <v/>
      </c>
      <c r="C103" s="153">
        <f>IF(D93="","-",+C102+1)</f>
        <v>2011</v>
      </c>
      <c r="D103" s="357">
        <v>76811.318998716306</v>
      </c>
      <c r="E103" s="377">
        <v>1945.2619047619048</v>
      </c>
      <c r="F103" s="361">
        <v>74866.057093954398</v>
      </c>
      <c r="G103" s="361">
        <v>75838.688046335359</v>
      </c>
      <c r="H103" s="360">
        <v>13349.876325445057</v>
      </c>
      <c r="I103" s="359">
        <v>13349.876325445057</v>
      </c>
      <c r="J103" s="403">
        <f t="shared" si="36"/>
        <v>0</v>
      </c>
      <c r="K103" s="158"/>
      <c r="L103" s="258">
        <f t="shared" si="46"/>
        <v>13349.876325445057</v>
      </c>
      <c r="M103" s="257">
        <f t="shared" si="42"/>
        <v>0</v>
      </c>
      <c r="N103" s="258">
        <f t="shared" si="47"/>
        <v>13349.876325445057</v>
      </c>
      <c r="O103" s="158">
        <f t="shared" si="43"/>
        <v>0</v>
      </c>
      <c r="P103" s="158">
        <f t="shared" si="44"/>
        <v>0</v>
      </c>
      <c r="Q103" s="1"/>
      <c r="R103" s="1"/>
      <c r="S103" s="1"/>
      <c r="T103" s="1"/>
      <c r="U103" s="1"/>
      <c r="V103" s="1"/>
      <c r="W103" s="1"/>
    </row>
    <row r="104" spans="1:23">
      <c r="B104" s="9" t="str">
        <f t="shared" si="45"/>
        <v/>
      </c>
      <c r="C104" s="153">
        <f>IF(D93="","-",+C103+1)</f>
        <v>2012</v>
      </c>
      <c r="D104" s="357">
        <v>74866.057093954398</v>
      </c>
      <c r="E104" s="360">
        <v>1945.2619047619048</v>
      </c>
      <c r="F104" s="361">
        <v>72920.795189192489</v>
      </c>
      <c r="G104" s="361">
        <v>73893.426141573436</v>
      </c>
      <c r="H104" s="360">
        <v>12818.97009538296</v>
      </c>
      <c r="I104" s="359">
        <v>12818.97009538296</v>
      </c>
      <c r="J104" s="403">
        <f t="shared" si="36"/>
        <v>0</v>
      </c>
      <c r="K104" s="158"/>
      <c r="L104" s="258">
        <f t="shared" si="46"/>
        <v>12818.97009538296</v>
      </c>
      <c r="M104" s="257">
        <f t="shared" si="42"/>
        <v>0</v>
      </c>
      <c r="N104" s="258">
        <f t="shared" si="47"/>
        <v>12818.97009538296</v>
      </c>
      <c r="O104" s="158">
        <f t="shared" si="43"/>
        <v>0</v>
      </c>
      <c r="P104" s="158">
        <f t="shared" si="44"/>
        <v>0</v>
      </c>
      <c r="Q104" s="1"/>
      <c r="R104" s="1"/>
      <c r="S104" s="1"/>
      <c r="T104" s="1"/>
      <c r="U104" s="1"/>
      <c r="V104" s="1"/>
      <c r="W104" s="1"/>
    </row>
    <row r="105" spans="1:23">
      <c r="B105" s="9" t="str">
        <f t="shared" si="45"/>
        <v/>
      </c>
      <c r="C105" s="153">
        <f>IF(D93="","-",+C104+1)</f>
        <v>2013</v>
      </c>
      <c r="D105" s="357">
        <v>72920.795189192489</v>
      </c>
      <c r="E105" s="360">
        <v>1945.2619047619048</v>
      </c>
      <c r="F105" s="361">
        <v>70975.533284430581</v>
      </c>
      <c r="G105" s="361">
        <v>71948.164236811543</v>
      </c>
      <c r="H105" s="360">
        <v>11679.251522399856</v>
      </c>
      <c r="I105" s="359">
        <v>11679.251522399856</v>
      </c>
      <c r="J105" s="403">
        <v>0</v>
      </c>
      <c r="K105" s="158"/>
      <c r="L105" s="258">
        <f t="shared" si="46"/>
        <v>11679.251522399856</v>
      </c>
      <c r="M105" s="257">
        <f>IF(L105&lt;&gt;0,+H105-L105,0)</f>
        <v>0</v>
      </c>
      <c r="N105" s="258">
        <f t="shared" si="47"/>
        <v>11679.251522399856</v>
      </c>
      <c r="O105" s="158">
        <f>IF(N105&lt;&gt;0,+I105-N105,0)</f>
        <v>0</v>
      </c>
      <c r="P105" s="158">
        <f>+O105-M105</f>
        <v>0</v>
      </c>
      <c r="Q105" s="1"/>
      <c r="R105" s="1"/>
      <c r="S105" s="1"/>
      <c r="T105" s="1"/>
      <c r="U105" s="1"/>
      <c r="V105" s="1"/>
      <c r="W105" s="1"/>
    </row>
    <row r="106" spans="1:23">
      <c r="B106" s="9" t="str">
        <f t="shared" si="45"/>
        <v/>
      </c>
      <c r="C106" s="153">
        <f>IF(D93="","-",+C105+1)</f>
        <v>2014</v>
      </c>
      <c r="D106" s="357">
        <v>70975.533284430581</v>
      </c>
      <c r="E106" s="360">
        <v>1945.2619047619048</v>
      </c>
      <c r="F106" s="361">
        <v>69030.271379668673</v>
      </c>
      <c r="G106" s="361">
        <v>70002.90233204962</v>
      </c>
      <c r="H106" s="360">
        <v>11460.298583288852</v>
      </c>
      <c r="I106" s="359">
        <v>11460.298583288852</v>
      </c>
      <c r="J106" s="158">
        <v>0</v>
      </c>
      <c r="K106" s="158"/>
      <c r="L106" s="258">
        <f t="shared" si="46"/>
        <v>11460.298583288852</v>
      </c>
      <c r="M106" s="257">
        <f>IF(L106&lt;&gt;0,+H106-L106,0)</f>
        <v>0</v>
      </c>
      <c r="N106" s="258">
        <f t="shared" si="47"/>
        <v>11460.298583288852</v>
      </c>
      <c r="O106" s="158">
        <f>IF(N106&lt;&gt;0,+I106-N106,0)</f>
        <v>0</v>
      </c>
      <c r="P106" s="158">
        <f>+O106-M106</f>
        <v>0</v>
      </c>
      <c r="Q106" s="1"/>
      <c r="R106" s="1"/>
      <c r="S106" s="1"/>
      <c r="T106" s="1"/>
      <c r="U106" s="1"/>
      <c r="V106" s="1"/>
      <c r="W106" s="1"/>
    </row>
    <row r="107" spans="1:23">
      <c r="B107" s="9" t="str">
        <f t="shared" si="45"/>
        <v/>
      </c>
      <c r="C107" s="153">
        <f>IF(D93="","-",+C106+1)</f>
        <v>2015</v>
      </c>
      <c r="D107" s="357">
        <v>69030.271379668673</v>
      </c>
      <c r="E107" s="360">
        <v>1945.2619047619048</v>
      </c>
      <c r="F107" s="361">
        <v>67085.009474906765</v>
      </c>
      <c r="G107" s="361">
        <v>68057.640427287726</v>
      </c>
      <c r="H107" s="360">
        <v>10913.140814685254</v>
      </c>
      <c r="I107" s="359">
        <v>10913.140814685254</v>
      </c>
      <c r="J107" s="158">
        <f t="shared" si="36"/>
        <v>0</v>
      </c>
      <c r="K107" s="158"/>
      <c r="L107" s="258">
        <f>H107</f>
        <v>10913.140814685254</v>
      </c>
      <c r="M107" s="257">
        <f>IF(L107&lt;&gt;0,+H107-L107,0)</f>
        <v>0</v>
      </c>
      <c r="N107" s="258">
        <f>I107</f>
        <v>10913.140814685254</v>
      </c>
      <c r="O107" s="158">
        <f>IF(N107&lt;&gt;0,+I107-N107,0)</f>
        <v>0</v>
      </c>
      <c r="P107" s="158">
        <f>+O107-M107</f>
        <v>0</v>
      </c>
      <c r="Q107" s="1"/>
      <c r="R107" s="1"/>
      <c r="S107" s="1"/>
      <c r="T107" s="1"/>
      <c r="U107" s="1"/>
      <c r="V107" s="1"/>
      <c r="W107" s="1"/>
    </row>
    <row r="108" spans="1:23">
      <c r="B108" s="9" t="str">
        <f t="shared" si="45"/>
        <v/>
      </c>
      <c r="C108" s="153">
        <f>IF(D93="","-",+C107+1)</f>
        <v>2016</v>
      </c>
      <c r="D108" s="357">
        <v>67085.009474906765</v>
      </c>
      <c r="E108" s="360">
        <v>1900.0232558139535</v>
      </c>
      <c r="F108" s="361">
        <v>65184.986219092811</v>
      </c>
      <c r="G108" s="361">
        <v>66134.997846999788</v>
      </c>
      <c r="H108" s="360">
        <v>10295.860457941419</v>
      </c>
      <c r="I108" s="359">
        <v>10295.860457941419</v>
      </c>
      <c r="J108" s="158">
        <v>0</v>
      </c>
      <c r="K108" s="158"/>
      <c r="L108" s="258">
        <f>H108</f>
        <v>10295.860457941419</v>
      </c>
      <c r="M108" s="257">
        <f>IF(L108&lt;&gt;0,+H108-L108,0)</f>
        <v>0</v>
      </c>
      <c r="N108" s="258">
        <f>I108</f>
        <v>10295.860457941419</v>
      </c>
      <c r="O108" s="158">
        <f>IF(N108&lt;&gt;0,+I108-N108,0)</f>
        <v>0</v>
      </c>
      <c r="P108" s="158">
        <f>+O108-M108</f>
        <v>0</v>
      </c>
      <c r="Q108" s="1"/>
      <c r="R108" s="1"/>
      <c r="S108" s="1"/>
      <c r="T108" s="1"/>
      <c r="U108" s="1"/>
      <c r="V108" s="1"/>
      <c r="W108" s="1"/>
    </row>
    <row r="109" spans="1:23">
      <c r="B109" s="9" t="str">
        <f t="shared" si="45"/>
        <v/>
      </c>
      <c r="C109" s="153">
        <f>IF(D93="","-",+C108+1)</f>
        <v>2017</v>
      </c>
      <c r="D109" s="357">
        <v>65184.986219092811</v>
      </c>
      <c r="E109" s="360">
        <v>1945.2619047619048</v>
      </c>
      <c r="F109" s="361">
        <v>63239.724314330902</v>
      </c>
      <c r="G109" s="361">
        <v>64212.355266711857</v>
      </c>
      <c r="H109" s="360">
        <v>9745.2303003311172</v>
      </c>
      <c r="I109" s="359">
        <v>9745.2303003311172</v>
      </c>
      <c r="J109" s="158">
        <f t="shared" si="36"/>
        <v>0</v>
      </c>
      <c r="K109" s="158"/>
      <c r="L109" s="258">
        <f>H109</f>
        <v>9745.2303003311172</v>
      </c>
      <c r="M109" s="257">
        <f>IF(L109&lt;&gt;0,+H109-L109,0)</f>
        <v>0</v>
      </c>
      <c r="N109" s="258">
        <f>I109</f>
        <v>9745.2303003311172</v>
      </c>
      <c r="O109" s="158">
        <f>IF(N109&lt;&gt;0,+I109-N109,0)</f>
        <v>0</v>
      </c>
      <c r="P109" s="158">
        <f>+O109-M109</f>
        <v>0</v>
      </c>
      <c r="Q109" s="1"/>
      <c r="R109" s="1"/>
      <c r="S109" s="1"/>
      <c r="T109" s="1"/>
      <c r="U109" s="1"/>
      <c r="V109" s="1"/>
      <c r="W109" s="1"/>
    </row>
    <row r="110" spans="1:23">
      <c r="B110" s="9" t="str">
        <f t="shared" si="45"/>
        <v/>
      </c>
      <c r="C110" s="153">
        <f>IF(D93="","-",+C109+1)</f>
        <v>2018</v>
      </c>
      <c r="D110" s="154">
        <f>IF(F109+SUM(E$99:E109)=D$92,F109,D$92-SUM(E$99:E109))</f>
        <v>63239.724314330902</v>
      </c>
      <c r="E110" s="160">
        <f>IF(+J96&lt;F109,J96,D110)</f>
        <v>1945.2619047619048</v>
      </c>
      <c r="F110" s="159">
        <f t="shared" ref="F110:F130" si="48">+D110-E110</f>
        <v>61294.462409568994</v>
      </c>
      <c r="G110" s="159">
        <f t="shared" ref="G110:G130" si="49">+(F110+D110)/2</f>
        <v>62267.093361949948</v>
      </c>
      <c r="H110" s="163">
        <f>+J$94*G110+E110</f>
        <v>8520.9525094527817</v>
      </c>
      <c r="I110" s="253">
        <f>+J$95*G110+E110</f>
        <v>8520.9525094527817</v>
      </c>
      <c r="J110" s="158">
        <f t="shared" si="36"/>
        <v>0</v>
      </c>
      <c r="K110" s="158"/>
      <c r="L110" s="334"/>
      <c r="M110" s="158">
        <f t="shared" si="42"/>
        <v>0</v>
      </c>
      <c r="N110" s="334"/>
      <c r="O110" s="158">
        <f t="shared" si="43"/>
        <v>0</v>
      </c>
      <c r="P110" s="158">
        <f t="shared" si="44"/>
        <v>0</v>
      </c>
      <c r="Q110" s="1"/>
      <c r="R110" s="1"/>
      <c r="S110" s="1"/>
      <c r="T110" s="1"/>
      <c r="U110" s="1"/>
      <c r="V110" s="1"/>
      <c r="W110" s="1"/>
    </row>
    <row r="111" spans="1:23">
      <c r="B111" s="9" t="str">
        <f t="shared" si="45"/>
        <v/>
      </c>
      <c r="C111" s="153">
        <f>IF(D93="","-",+C110+1)</f>
        <v>2019</v>
      </c>
      <c r="D111" s="154">
        <f>IF(F110+SUM(E$99:E110)=D$92,F110,D$92-SUM(E$99:E110))</f>
        <v>61294.462409568994</v>
      </c>
      <c r="E111" s="160">
        <f>IF(+J96&lt;F110,J96,D111)</f>
        <v>1945.2619047619048</v>
      </c>
      <c r="F111" s="159">
        <f t="shared" si="48"/>
        <v>59349.200504807086</v>
      </c>
      <c r="G111" s="159">
        <f t="shared" si="49"/>
        <v>60321.83145718804</v>
      </c>
      <c r="H111" s="163">
        <f>+J$94*G111+E111</f>
        <v>8315.5239316893858</v>
      </c>
      <c r="I111" s="253">
        <f>+J$95*G111+E111</f>
        <v>8315.5239316893858</v>
      </c>
      <c r="J111" s="158">
        <f t="shared" si="36"/>
        <v>0</v>
      </c>
      <c r="K111" s="158"/>
      <c r="L111" s="334"/>
      <c r="M111" s="158">
        <f t="shared" si="42"/>
        <v>0</v>
      </c>
      <c r="N111" s="334"/>
      <c r="O111" s="158">
        <f t="shared" si="43"/>
        <v>0</v>
      </c>
      <c r="P111" s="158">
        <f t="shared" si="44"/>
        <v>0</v>
      </c>
      <c r="Q111" s="1"/>
      <c r="R111" s="1"/>
      <c r="S111" s="1"/>
      <c r="T111" s="1"/>
      <c r="U111" s="1"/>
      <c r="V111" s="1"/>
      <c r="W111" s="1"/>
    </row>
    <row r="112" spans="1:23">
      <c r="B112" s="9" t="str">
        <f t="shared" si="45"/>
        <v/>
      </c>
      <c r="C112" s="153">
        <f>IF(D93="","-",+C111+1)</f>
        <v>2020</v>
      </c>
      <c r="D112" s="154">
        <f>IF(F111+SUM(E$99:E111)=D$92,F111,D$92-SUM(E$99:E111))</f>
        <v>59349.200504807086</v>
      </c>
      <c r="E112" s="160">
        <f>IF(+J96&lt;F111,J96,D112)</f>
        <v>1945.2619047619048</v>
      </c>
      <c r="F112" s="159">
        <f t="shared" si="48"/>
        <v>57403.938600045178</v>
      </c>
      <c r="G112" s="159">
        <f t="shared" si="49"/>
        <v>58376.569552426132</v>
      </c>
      <c r="H112" s="163">
        <f>+J$94*G112+E112</f>
        <v>8110.0953539259899</v>
      </c>
      <c r="I112" s="253">
        <f>+J$95*G112+E112</f>
        <v>8110.0953539259899</v>
      </c>
      <c r="J112" s="158">
        <f t="shared" si="36"/>
        <v>0</v>
      </c>
      <c r="K112" s="158"/>
      <c r="L112" s="334"/>
      <c r="M112" s="158">
        <f t="shared" si="42"/>
        <v>0</v>
      </c>
      <c r="N112" s="334"/>
      <c r="O112" s="158">
        <f t="shared" si="43"/>
        <v>0</v>
      </c>
      <c r="P112" s="158">
        <f t="shared" si="44"/>
        <v>0</v>
      </c>
      <c r="Q112" s="1"/>
      <c r="R112" s="1"/>
      <c r="S112" s="1"/>
      <c r="T112" s="1"/>
      <c r="U112" s="1"/>
      <c r="V112" s="1"/>
      <c r="W112" s="1"/>
    </row>
    <row r="113" spans="2:23">
      <c r="B113" s="9" t="str">
        <f t="shared" si="45"/>
        <v/>
      </c>
      <c r="C113" s="153">
        <f>IF(D93="","-",+C112+1)</f>
        <v>2021</v>
      </c>
      <c r="D113" s="154">
        <f>IF(F112+SUM(E$99:E112)=D$92,F112,D$92-SUM(E$99:E112))</f>
        <v>57403.938600045178</v>
      </c>
      <c r="E113" s="160">
        <f>IF(+J96&lt;F112,J96,D113)</f>
        <v>1945.2619047619048</v>
      </c>
      <c r="F113" s="159">
        <f t="shared" si="48"/>
        <v>55458.67669528327</v>
      </c>
      <c r="G113" s="159">
        <f t="shared" si="49"/>
        <v>56431.307647664224</v>
      </c>
      <c r="H113" s="163">
        <f t="shared" ref="H113:H154" si="50">+J$94*G113+E113</f>
        <v>7904.6667761625949</v>
      </c>
      <c r="I113" s="253">
        <f t="shared" ref="I113:I154" si="51">+J$95*G113+E113</f>
        <v>7904.6667761625949</v>
      </c>
      <c r="J113" s="158">
        <f t="shared" si="36"/>
        <v>0</v>
      </c>
      <c r="K113" s="158"/>
      <c r="L113" s="334"/>
      <c r="M113" s="158">
        <f t="shared" si="42"/>
        <v>0</v>
      </c>
      <c r="N113" s="334"/>
      <c r="O113" s="158">
        <f t="shared" si="43"/>
        <v>0</v>
      </c>
      <c r="P113" s="158">
        <f t="shared" si="44"/>
        <v>0</v>
      </c>
      <c r="Q113" s="1"/>
      <c r="R113" s="1"/>
      <c r="S113" s="1"/>
      <c r="T113" s="1"/>
      <c r="U113" s="1"/>
      <c r="V113" s="1"/>
      <c r="W113" s="1"/>
    </row>
    <row r="114" spans="2:23">
      <c r="B114" s="9" t="str">
        <f t="shared" si="45"/>
        <v/>
      </c>
      <c r="C114" s="153">
        <f>IF(D93="","-",+C113+1)</f>
        <v>2022</v>
      </c>
      <c r="D114" s="154">
        <f>IF(F113+SUM(E$99:E113)=D$92,F113,D$92-SUM(E$99:E113))</f>
        <v>55458.67669528327</v>
      </c>
      <c r="E114" s="160">
        <f>IF(+J96&lt;F113,J96,D114)</f>
        <v>1945.2619047619048</v>
      </c>
      <c r="F114" s="159">
        <f t="shared" si="48"/>
        <v>53513.414790521361</v>
      </c>
      <c r="G114" s="159">
        <f t="shared" si="49"/>
        <v>54486.045742902315</v>
      </c>
      <c r="H114" s="163">
        <f t="shared" si="50"/>
        <v>7699.2381983991991</v>
      </c>
      <c r="I114" s="253">
        <f t="shared" si="51"/>
        <v>7699.2381983991991</v>
      </c>
      <c r="J114" s="158">
        <f t="shared" si="36"/>
        <v>0</v>
      </c>
      <c r="K114" s="158"/>
      <c r="L114" s="334"/>
      <c r="M114" s="158">
        <f t="shared" si="42"/>
        <v>0</v>
      </c>
      <c r="N114" s="334"/>
      <c r="O114" s="158">
        <f t="shared" si="43"/>
        <v>0</v>
      </c>
      <c r="P114" s="158">
        <f t="shared" si="44"/>
        <v>0</v>
      </c>
      <c r="Q114" s="1"/>
      <c r="R114" s="1"/>
      <c r="S114" s="1"/>
      <c r="T114" s="1"/>
      <c r="U114" s="1"/>
      <c r="V114" s="1"/>
      <c r="W114" s="1"/>
    </row>
    <row r="115" spans="2:23">
      <c r="B115" s="9" t="str">
        <f t="shared" si="45"/>
        <v/>
      </c>
      <c r="C115" s="153">
        <f>IF(D93="","-",+C114+1)</f>
        <v>2023</v>
      </c>
      <c r="D115" s="154">
        <f>IF(F114+SUM(E$99:E114)=D$92,F114,D$92-SUM(E$99:E114))</f>
        <v>53513.414790521361</v>
      </c>
      <c r="E115" s="160">
        <f>IF(+J96&lt;F114,J96,D115)</f>
        <v>1945.2619047619048</v>
      </c>
      <c r="F115" s="159">
        <f t="shared" si="48"/>
        <v>51568.152885759453</v>
      </c>
      <c r="G115" s="159">
        <f t="shared" si="49"/>
        <v>52540.783838140407</v>
      </c>
      <c r="H115" s="163">
        <f t="shared" si="50"/>
        <v>7493.8096206358032</v>
      </c>
      <c r="I115" s="253">
        <f t="shared" si="51"/>
        <v>7493.8096206358032</v>
      </c>
      <c r="J115" s="158">
        <f t="shared" si="36"/>
        <v>0</v>
      </c>
      <c r="K115" s="158"/>
      <c r="L115" s="334"/>
      <c r="M115" s="158">
        <f t="shared" si="42"/>
        <v>0</v>
      </c>
      <c r="N115" s="334"/>
      <c r="O115" s="158">
        <f t="shared" si="43"/>
        <v>0</v>
      </c>
      <c r="P115" s="158">
        <f t="shared" si="44"/>
        <v>0</v>
      </c>
      <c r="Q115" s="1"/>
      <c r="R115" s="1"/>
      <c r="S115" s="1"/>
      <c r="T115" s="1"/>
      <c r="U115" s="1"/>
      <c r="V115" s="1"/>
      <c r="W115" s="1"/>
    </row>
    <row r="116" spans="2:23">
      <c r="B116" s="9" t="str">
        <f t="shared" si="45"/>
        <v/>
      </c>
      <c r="C116" s="153">
        <f>IF(D93="","-",+C115+1)</f>
        <v>2024</v>
      </c>
      <c r="D116" s="154">
        <f>IF(F115+SUM(E$99:E115)=D$92,F115,D$92-SUM(E$99:E115))</f>
        <v>51568.152885759453</v>
      </c>
      <c r="E116" s="160">
        <f>IF(+J96&lt;F115,J96,D116)</f>
        <v>1945.2619047619048</v>
      </c>
      <c r="F116" s="159">
        <f t="shared" si="48"/>
        <v>49622.890980997545</v>
      </c>
      <c r="G116" s="159">
        <f t="shared" si="49"/>
        <v>50595.521933378499</v>
      </c>
      <c r="H116" s="163">
        <f t="shared" si="50"/>
        <v>7288.3810428724073</v>
      </c>
      <c r="I116" s="253">
        <f t="shared" si="51"/>
        <v>7288.3810428724073</v>
      </c>
      <c r="J116" s="158">
        <f t="shared" si="36"/>
        <v>0</v>
      </c>
      <c r="K116" s="158"/>
      <c r="L116" s="334"/>
      <c r="M116" s="158">
        <f t="shared" si="42"/>
        <v>0</v>
      </c>
      <c r="N116" s="334"/>
      <c r="O116" s="158">
        <f t="shared" si="43"/>
        <v>0</v>
      </c>
      <c r="P116" s="158">
        <f t="shared" si="44"/>
        <v>0</v>
      </c>
      <c r="Q116" s="1"/>
      <c r="R116" s="1"/>
      <c r="S116" s="1"/>
      <c r="T116" s="1"/>
      <c r="U116" s="1"/>
      <c r="V116" s="1"/>
      <c r="W116" s="1"/>
    </row>
    <row r="117" spans="2:23">
      <c r="B117" s="9" t="str">
        <f t="shared" si="45"/>
        <v/>
      </c>
      <c r="C117" s="153">
        <f>IF(D93="","-",+C116+1)</f>
        <v>2025</v>
      </c>
      <c r="D117" s="154">
        <f>IF(F116+SUM(E$99:E116)=D$92,F116,D$92-SUM(E$99:E116))</f>
        <v>49622.890980997545</v>
      </c>
      <c r="E117" s="160">
        <f>IF(+J96&lt;F116,J96,D117)</f>
        <v>1945.2619047619048</v>
      </c>
      <c r="F117" s="159">
        <f t="shared" si="48"/>
        <v>47677.629076235637</v>
      </c>
      <c r="G117" s="159">
        <f t="shared" si="49"/>
        <v>48650.260028616591</v>
      </c>
      <c r="H117" s="163">
        <f t="shared" si="50"/>
        <v>7082.9524651090114</v>
      </c>
      <c r="I117" s="253">
        <f t="shared" si="51"/>
        <v>7082.9524651090114</v>
      </c>
      <c r="J117" s="158">
        <f t="shared" si="36"/>
        <v>0</v>
      </c>
      <c r="K117" s="158"/>
      <c r="L117" s="334"/>
      <c r="M117" s="158">
        <f t="shared" si="42"/>
        <v>0</v>
      </c>
      <c r="N117" s="334"/>
      <c r="O117" s="158">
        <f t="shared" si="43"/>
        <v>0</v>
      </c>
      <c r="P117" s="158">
        <f t="shared" si="44"/>
        <v>0</v>
      </c>
      <c r="Q117" s="1"/>
      <c r="R117" s="1"/>
      <c r="S117" s="1"/>
      <c r="T117" s="1"/>
      <c r="U117" s="1"/>
      <c r="V117" s="1"/>
      <c r="W117" s="1"/>
    </row>
    <row r="118" spans="2:23">
      <c r="B118" s="9" t="str">
        <f t="shared" si="45"/>
        <v/>
      </c>
      <c r="C118" s="153">
        <f>IF(D93="","-",+C117+1)</f>
        <v>2026</v>
      </c>
      <c r="D118" s="154">
        <f>IF(F117+SUM(E$99:E117)=D$92,F117,D$92-SUM(E$99:E117))</f>
        <v>47677.629076235637</v>
      </c>
      <c r="E118" s="160">
        <f>IF(+J96&lt;F117,J96,D118)</f>
        <v>1945.2619047619048</v>
      </c>
      <c r="F118" s="159">
        <f t="shared" si="48"/>
        <v>45732.367171473728</v>
      </c>
      <c r="G118" s="159">
        <f t="shared" si="49"/>
        <v>46704.998123854682</v>
      </c>
      <c r="H118" s="163">
        <f t="shared" si="50"/>
        <v>6877.5238873456155</v>
      </c>
      <c r="I118" s="253">
        <f t="shared" si="51"/>
        <v>6877.5238873456155</v>
      </c>
      <c r="J118" s="158">
        <f t="shared" si="36"/>
        <v>0</v>
      </c>
      <c r="K118" s="158"/>
      <c r="L118" s="334"/>
      <c r="M118" s="158">
        <f t="shared" si="42"/>
        <v>0</v>
      </c>
      <c r="N118" s="334"/>
      <c r="O118" s="158">
        <f t="shared" si="43"/>
        <v>0</v>
      </c>
      <c r="P118" s="158">
        <f t="shared" si="44"/>
        <v>0</v>
      </c>
      <c r="Q118" s="1"/>
      <c r="R118" s="1"/>
      <c r="S118" s="1"/>
      <c r="T118" s="1"/>
      <c r="U118" s="1"/>
      <c r="V118" s="1"/>
      <c r="W118" s="1"/>
    </row>
    <row r="119" spans="2:23">
      <c r="B119" s="9" t="str">
        <f t="shared" si="45"/>
        <v/>
      </c>
      <c r="C119" s="153">
        <f>IF(D93="","-",+C118+1)</f>
        <v>2027</v>
      </c>
      <c r="D119" s="154">
        <f>IF(F118+SUM(E$99:E118)=D$92,F118,D$92-SUM(E$99:E118))</f>
        <v>45732.367171473728</v>
      </c>
      <c r="E119" s="160">
        <f>IF(+J96&lt;F118,J96,D119)</f>
        <v>1945.2619047619048</v>
      </c>
      <c r="F119" s="159">
        <f t="shared" si="48"/>
        <v>43787.10526671182</v>
      </c>
      <c r="G119" s="159">
        <f t="shared" si="49"/>
        <v>44759.736219092774</v>
      </c>
      <c r="H119" s="163">
        <f t="shared" si="50"/>
        <v>6672.0953095822197</v>
      </c>
      <c r="I119" s="253">
        <f t="shared" si="51"/>
        <v>6672.0953095822197</v>
      </c>
      <c r="J119" s="158">
        <f t="shared" si="36"/>
        <v>0</v>
      </c>
      <c r="K119" s="158"/>
      <c r="L119" s="334"/>
      <c r="M119" s="158">
        <f t="shared" si="42"/>
        <v>0</v>
      </c>
      <c r="N119" s="334"/>
      <c r="O119" s="158">
        <f t="shared" si="43"/>
        <v>0</v>
      </c>
      <c r="P119" s="158">
        <f t="shared" si="44"/>
        <v>0</v>
      </c>
      <c r="Q119" s="1"/>
      <c r="R119" s="1"/>
      <c r="S119" s="1"/>
      <c r="T119" s="1"/>
      <c r="U119" s="1"/>
      <c r="V119" s="1"/>
      <c r="W119" s="1"/>
    </row>
    <row r="120" spans="2:23">
      <c r="B120" s="9" t="str">
        <f t="shared" si="45"/>
        <v/>
      </c>
      <c r="C120" s="153">
        <f>IF(D93="","-",+C119+1)</f>
        <v>2028</v>
      </c>
      <c r="D120" s="154">
        <f>IF(F119+SUM(E$99:E119)=D$92,F119,D$92-SUM(E$99:E119))</f>
        <v>43787.10526671182</v>
      </c>
      <c r="E120" s="160">
        <f>IF(+J96&lt;F119,J96,D120)</f>
        <v>1945.2619047619048</v>
      </c>
      <c r="F120" s="159">
        <f t="shared" si="48"/>
        <v>41841.843361949912</v>
      </c>
      <c r="G120" s="159">
        <f t="shared" si="49"/>
        <v>42814.474314330866</v>
      </c>
      <c r="H120" s="163">
        <f t="shared" si="50"/>
        <v>6466.6667318188238</v>
      </c>
      <c r="I120" s="253">
        <f t="shared" si="51"/>
        <v>6466.6667318188238</v>
      </c>
      <c r="J120" s="158">
        <f t="shared" si="36"/>
        <v>0</v>
      </c>
      <c r="K120" s="158"/>
      <c r="L120" s="334"/>
      <c r="M120" s="158">
        <f t="shared" si="42"/>
        <v>0</v>
      </c>
      <c r="N120" s="334"/>
      <c r="O120" s="158">
        <f t="shared" si="43"/>
        <v>0</v>
      </c>
      <c r="P120" s="158">
        <f t="shared" si="44"/>
        <v>0</v>
      </c>
      <c r="Q120" s="1"/>
      <c r="R120" s="1"/>
      <c r="S120" s="1"/>
      <c r="T120" s="1"/>
      <c r="U120" s="1"/>
      <c r="V120" s="1"/>
      <c r="W120" s="1"/>
    </row>
    <row r="121" spans="2:23">
      <c r="B121" s="9" t="str">
        <f t="shared" si="45"/>
        <v/>
      </c>
      <c r="C121" s="153">
        <f>IF(D93="","-",+C120+1)</f>
        <v>2029</v>
      </c>
      <c r="D121" s="154">
        <f>IF(F120+SUM(E$99:E120)=D$92,F120,D$92-SUM(E$99:E120))</f>
        <v>41841.843361949912</v>
      </c>
      <c r="E121" s="160">
        <f>IF(+J96&lt;F120,J96,D121)</f>
        <v>1945.2619047619048</v>
      </c>
      <c r="F121" s="159">
        <f t="shared" si="48"/>
        <v>39896.581457188004</v>
      </c>
      <c r="G121" s="159">
        <f t="shared" si="49"/>
        <v>40869.212409568958</v>
      </c>
      <c r="H121" s="163">
        <f t="shared" si="50"/>
        <v>6261.2381540554279</v>
      </c>
      <c r="I121" s="253">
        <f t="shared" si="51"/>
        <v>6261.2381540554279</v>
      </c>
      <c r="J121" s="158">
        <f t="shared" si="36"/>
        <v>0</v>
      </c>
      <c r="K121" s="158"/>
      <c r="L121" s="334"/>
      <c r="M121" s="158">
        <f t="shared" si="42"/>
        <v>0</v>
      </c>
      <c r="N121" s="334"/>
      <c r="O121" s="158">
        <f t="shared" si="43"/>
        <v>0</v>
      </c>
      <c r="P121" s="158">
        <f t="shared" si="44"/>
        <v>0</v>
      </c>
      <c r="Q121" s="1"/>
      <c r="R121" s="1"/>
      <c r="S121" s="1"/>
      <c r="T121" s="1"/>
      <c r="U121" s="1"/>
      <c r="V121" s="1"/>
      <c r="W121" s="1"/>
    </row>
    <row r="122" spans="2:23">
      <c r="B122" s="9" t="str">
        <f t="shared" si="45"/>
        <v/>
      </c>
      <c r="C122" s="153">
        <f>IF(D93="","-",+C121+1)</f>
        <v>2030</v>
      </c>
      <c r="D122" s="154">
        <f>IF(F121+SUM(E$99:E121)=D$92,F121,D$92-SUM(E$99:E121))</f>
        <v>39896.581457188004</v>
      </c>
      <c r="E122" s="160">
        <f>IF(+J96&lt;F121,J96,D122)</f>
        <v>1945.2619047619048</v>
      </c>
      <c r="F122" s="159">
        <f t="shared" si="48"/>
        <v>37951.319552426095</v>
      </c>
      <c r="G122" s="159">
        <f t="shared" si="49"/>
        <v>38923.95050480705</v>
      </c>
      <c r="H122" s="163">
        <f t="shared" si="50"/>
        <v>6055.8095762920329</v>
      </c>
      <c r="I122" s="253">
        <f t="shared" si="51"/>
        <v>6055.8095762920329</v>
      </c>
      <c r="J122" s="158">
        <f t="shared" si="36"/>
        <v>0</v>
      </c>
      <c r="K122" s="158"/>
      <c r="L122" s="334"/>
      <c r="M122" s="158">
        <f t="shared" si="42"/>
        <v>0</v>
      </c>
      <c r="N122" s="334"/>
      <c r="O122" s="158">
        <f t="shared" si="43"/>
        <v>0</v>
      </c>
      <c r="P122" s="158">
        <f t="shared" si="44"/>
        <v>0</v>
      </c>
      <c r="Q122" s="1"/>
      <c r="R122" s="1"/>
      <c r="S122" s="1"/>
      <c r="T122" s="1"/>
      <c r="U122" s="1"/>
      <c r="V122" s="1"/>
      <c r="W122" s="1"/>
    </row>
    <row r="123" spans="2:23">
      <c r="B123" s="9" t="str">
        <f t="shared" si="45"/>
        <v/>
      </c>
      <c r="C123" s="153">
        <f>IF(D93="","-",+C122+1)</f>
        <v>2031</v>
      </c>
      <c r="D123" s="154">
        <f>IF(F122+SUM(E$99:E122)=D$92,F122,D$92-SUM(E$99:E122))</f>
        <v>37951.319552426095</v>
      </c>
      <c r="E123" s="160">
        <f>IF(+J96&lt;F122,J96,D123)</f>
        <v>1945.2619047619048</v>
      </c>
      <c r="F123" s="159">
        <f t="shared" si="48"/>
        <v>36006.057647664187</v>
      </c>
      <c r="G123" s="159">
        <f t="shared" si="49"/>
        <v>36978.688600045141</v>
      </c>
      <c r="H123" s="163">
        <f t="shared" si="50"/>
        <v>5850.3809985286371</v>
      </c>
      <c r="I123" s="253">
        <f t="shared" si="51"/>
        <v>5850.3809985286371</v>
      </c>
      <c r="J123" s="158">
        <f t="shared" si="36"/>
        <v>0</v>
      </c>
      <c r="K123" s="158"/>
      <c r="L123" s="334"/>
      <c r="M123" s="158">
        <f t="shared" si="42"/>
        <v>0</v>
      </c>
      <c r="N123" s="334"/>
      <c r="O123" s="158">
        <f t="shared" si="43"/>
        <v>0</v>
      </c>
      <c r="P123" s="158">
        <f t="shared" si="44"/>
        <v>0</v>
      </c>
      <c r="Q123" s="1"/>
      <c r="R123" s="1"/>
      <c r="S123" s="1"/>
      <c r="T123" s="1"/>
      <c r="U123" s="1"/>
      <c r="V123" s="1"/>
      <c r="W123" s="1"/>
    </row>
    <row r="124" spans="2:23">
      <c r="B124" s="9" t="str">
        <f t="shared" si="45"/>
        <v/>
      </c>
      <c r="C124" s="153">
        <f>IF(D93="","-",+C123+1)</f>
        <v>2032</v>
      </c>
      <c r="D124" s="154">
        <f>IF(F123+SUM(E$99:E123)=D$92,F123,D$92-SUM(E$99:E123))</f>
        <v>36006.057647664187</v>
      </c>
      <c r="E124" s="160">
        <f>IF(+J96&lt;F123,J96,D124)</f>
        <v>1945.2619047619048</v>
      </c>
      <c r="F124" s="159">
        <f t="shared" si="48"/>
        <v>34060.795742902279</v>
      </c>
      <c r="G124" s="159">
        <f t="shared" si="49"/>
        <v>35033.426695283233</v>
      </c>
      <c r="H124" s="163">
        <f t="shared" si="50"/>
        <v>5644.9524207652412</v>
      </c>
      <c r="I124" s="253">
        <f t="shared" si="51"/>
        <v>5644.9524207652412</v>
      </c>
      <c r="J124" s="158">
        <f t="shared" si="36"/>
        <v>0</v>
      </c>
      <c r="K124" s="158"/>
      <c r="L124" s="334"/>
      <c r="M124" s="158">
        <f t="shared" si="42"/>
        <v>0</v>
      </c>
      <c r="N124" s="334"/>
      <c r="O124" s="158">
        <f t="shared" si="43"/>
        <v>0</v>
      </c>
      <c r="P124" s="158">
        <f t="shared" si="44"/>
        <v>0</v>
      </c>
      <c r="Q124" s="1"/>
      <c r="R124" s="1"/>
      <c r="S124" s="1"/>
      <c r="T124" s="1"/>
      <c r="U124" s="1"/>
      <c r="V124" s="1"/>
      <c r="W124" s="1"/>
    </row>
    <row r="125" spans="2:23">
      <c r="B125" s="9" t="str">
        <f t="shared" si="45"/>
        <v/>
      </c>
      <c r="C125" s="153">
        <f>IF(D93="","-",+C124+1)</f>
        <v>2033</v>
      </c>
      <c r="D125" s="154">
        <f>IF(F124+SUM(E$99:E124)=D$92,F124,D$92-SUM(E$99:E124))</f>
        <v>34060.795742902279</v>
      </c>
      <c r="E125" s="160">
        <f>IF(+J96&lt;F124,J96,D125)</f>
        <v>1945.2619047619048</v>
      </c>
      <c r="F125" s="159">
        <f t="shared" si="48"/>
        <v>32115.533838140374</v>
      </c>
      <c r="G125" s="159">
        <f t="shared" si="49"/>
        <v>33088.164790521325</v>
      </c>
      <c r="H125" s="163">
        <f t="shared" si="50"/>
        <v>5439.5238430018453</v>
      </c>
      <c r="I125" s="253">
        <f t="shared" si="51"/>
        <v>5439.5238430018453</v>
      </c>
      <c r="J125" s="158">
        <f t="shared" si="36"/>
        <v>0</v>
      </c>
      <c r="K125" s="158"/>
      <c r="L125" s="334"/>
      <c r="M125" s="158">
        <f t="shared" si="42"/>
        <v>0</v>
      </c>
      <c r="N125" s="334"/>
      <c r="O125" s="158">
        <f t="shared" si="43"/>
        <v>0</v>
      </c>
      <c r="P125" s="158">
        <f t="shared" si="44"/>
        <v>0</v>
      </c>
      <c r="Q125" s="1"/>
      <c r="R125" s="1"/>
      <c r="S125" s="1"/>
      <c r="T125" s="1"/>
      <c r="U125" s="1"/>
      <c r="V125" s="1"/>
      <c r="W125" s="1"/>
    </row>
    <row r="126" spans="2:23">
      <c r="B126" s="9" t="str">
        <f t="shared" si="45"/>
        <v/>
      </c>
      <c r="C126" s="153">
        <f>IF(D93="","-",+C125+1)</f>
        <v>2034</v>
      </c>
      <c r="D126" s="154">
        <f>IF(F125+SUM(E$99:E125)=D$92,F125,D$92-SUM(E$99:E125))</f>
        <v>32115.533838140374</v>
      </c>
      <c r="E126" s="160">
        <f>IF(+J96&lt;F125,J96,D126)</f>
        <v>1945.2619047619048</v>
      </c>
      <c r="F126" s="159">
        <f t="shared" si="48"/>
        <v>30170.27193337847</v>
      </c>
      <c r="G126" s="159">
        <f t="shared" si="49"/>
        <v>31142.902885759424</v>
      </c>
      <c r="H126" s="163">
        <f t="shared" si="50"/>
        <v>5234.0952652384503</v>
      </c>
      <c r="I126" s="253">
        <f t="shared" si="51"/>
        <v>5234.0952652384503</v>
      </c>
      <c r="J126" s="158">
        <f t="shared" si="36"/>
        <v>0</v>
      </c>
      <c r="K126" s="158"/>
      <c r="L126" s="334"/>
      <c r="M126" s="158">
        <f t="shared" si="42"/>
        <v>0</v>
      </c>
      <c r="N126" s="334"/>
      <c r="O126" s="158">
        <f t="shared" si="43"/>
        <v>0</v>
      </c>
      <c r="P126" s="158">
        <f t="shared" si="44"/>
        <v>0</v>
      </c>
      <c r="Q126" s="1"/>
      <c r="R126" s="1"/>
      <c r="S126" s="1"/>
      <c r="T126" s="1"/>
      <c r="U126" s="1"/>
      <c r="V126" s="1"/>
      <c r="W126" s="1"/>
    </row>
    <row r="127" spans="2:23">
      <c r="B127" s="9" t="str">
        <f t="shared" si="45"/>
        <v/>
      </c>
      <c r="C127" s="153">
        <f>IF(D93="","-",+C126+1)</f>
        <v>2035</v>
      </c>
      <c r="D127" s="154">
        <f>IF(F126+SUM(E$99:E126)=D$92,F126,D$92-SUM(E$99:E126))</f>
        <v>30170.27193337847</v>
      </c>
      <c r="E127" s="160">
        <f>IF(+J96&lt;F126,J96,D127)</f>
        <v>1945.2619047619048</v>
      </c>
      <c r="F127" s="159">
        <f t="shared" si="48"/>
        <v>28225.010028616565</v>
      </c>
      <c r="G127" s="159">
        <f t="shared" si="49"/>
        <v>29197.640980997516</v>
      </c>
      <c r="H127" s="163">
        <f t="shared" si="50"/>
        <v>5028.6666874750545</v>
      </c>
      <c r="I127" s="253">
        <f t="shared" si="51"/>
        <v>5028.6666874750545</v>
      </c>
      <c r="J127" s="158">
        <f t="shared" si="36"/>
        <v>0</v>
      </c>
      <c r="K127" s="158"/>
      <c r="L127" s="334"/>
      <c r="M127" s="158">
        <f t="shared" si="42"/>
        <v>0</v>
      </c>
      <c r="N127" s="334"/>
      <c r="O127" s="158">
        <f t="shared" si="43"/>
        <v>0</v>
      </c>
      <c r="P127" s="158">
        <f t="shared" si="44"/>
        <v>0</v>
      </c>
      <c r="Q127" s="1"/>
      <c r="R127" s="1"/>
      <c r="S127" s="1"/>
      <c r="T127" s="1"/>
      <c r="U127" s="1"/>
      <c r="V127" s="1"/>
      <c r="W127" s="1"/>
    </row>
    <row r="128" spans="2:23">
      <c r="B128" s="9" t="str">
        <f t="shared" si="45"/>
        <v/>
      </c>
      <c r="C128" s="153">
        <f>IF(D93="","-",+C127+1)</f>
        <v>2036</v>
      </c>
      <c r="D128" s="154">
        <f>IF(F127+SUM(E$99:E127)=D$92,F127,D$92-SUM(E$99:E127))</f>
        <v>28225.010028616565</v>
      </c>
      <c r="E128" s="160">
        <f>IF(+J96&lt;F127,J96,D128)</f>
        <v>1945.2619047619048</v>
      </c>
      <c r="F128" s="159">
        <f t="shared" si="48"/>
        <v>26279.748123854661</v>
      </c>
      <c r="G128" s="159">
        <f t="shared" si="49"/>
        <v>27252.379076235615</v>
      </c>
      <c r="H128" s="163">
        <f t="shared" si="50"/>
        <v>4823.2381097116595</v>
      </c>
      <c r="I128" s="253">
        <f t="shared" si="51"/>
        <v>4823.2381097116595</v>
      </c>
      <c r="J128" s="158">
        <f t="shared" si="36"/>
        <v>0</v>
      </c>
      <c r="K128" s="158"/>
      <c r="L128" s="334"/>
      <c r="M128" s="158">
        <f t="shared" si="42"/>
        <v>0</v>
      </c>
      <c r="N128" s="334"/>
      <c r="O128" s="158">
        <f t="shared" si="43"/>
        <v>0</v>
      </c>
      <c r="P128" s="158">
        <f t="shared" si="44"/>
        <v>0</v>
      </c>
      <c r="Q128" s="1"/>
      <c r="R128" s="1"/>
      <c r="S128" s="1"/>
      <c r="T128" s="1"/>
      <c r="U128" s="1"/>
      <c r="V128" s="1"/>
      <c r="W128" s="1"/>
    </row>
    <row r="129" spans="2:23">
      <c r="B129" s="9" t="str">
        <f t="shared" si="45"/>
        <v/>
      </c>
      <c r="C129" s="153">
        <f>IF(D93="","-",+C128+1)</f>
        <v>2037</v>
      </c>
      <c r="D129" s="154">
        <f>IF(F128+SUM(E$99:E128)=D$92,F128,D$92-SUM(E$99:E128))</f>
        <v>26279.748123854661</v>
      </c>
      <c r="E129" s="160">
        <f>IF(+J96&lt;F128,J96,D129)</f>
        <v>1945.2619047619048</v>
      </c>
      <c r="F129" s="159">
        <f t="shared" si="48"/>
        <v>24334.486219092756</v>
      </c>
      <c r="G129" s="159">
        <f t="shared" si="49"/>
        <v>25307.117171473707</v>
      </c>
      <c r="H129" s="163">
        <f t="shared" si="50"/>
        <v>4617.8095319482636</v>
      </c>
      <c r="I129" s="253">
        <f t="shared" si="51"/>
        <v>4617.8095319482636</v>
      </c>
      <c r="J129" s="158">
        <f t="shared" si="36"/>
        <v>0</v>
      </c>
      <c r="K129" s="158"/>
      <c r="L129" s="334"/>
      <c r="M129" s="158">
        <f t="shared" si="42"/>
        <v>0</v>
      </c>
      <c r="N129" s="334"/>
      <c r="O129" s="158">
        <f t="shared" si="43"/>
        <v>0</v>
      </c>
      <c r="P129" s="158">
        <f t="shared" si="44"/>
        <v>0</v>
      </c>
      <c r="Q129" s="1"/>
      <c r="R129" s="1"/>
      <c r="S129" s="1"/>
      <c r="T129" s="1"/>
      <c r="U129" s="1"/>
      <c r="V129" s="1"/>
      <c r="W129" s="1"/>
    </row>
    <row r="130" spans="2:23">
      <c r="B130" s="9" t="str">
        <f t="shared" si="45"/>
        <v/>
      </c>
      <c r="C130" s="153">
        <f>IF(D93="","-",+C129+1)</f>
        <v>2038</v>
      </c>
      <c r="D130" s="154">
        <f>IF(F129+SUM(E$99:E129)=D$92,F129,D$92-SUM(E$99:E129))</f>
        <v>24334.486219092756</v>
      </c>
      <c r="E130" s="160">
        <f>IF(+J96&lt;F129,J96,D130)</f>
        <v>1945.2619047619048</v>
      </c>
      <c r="F130" s="159">
        <f t="shared" si="48"/>
        <v>22389.224314330851</v>
      </c>
      <c r="G130" s="159">
        <f t="shared" si="49"/>
        <v>23361.855266711806</v>
      </c>
      <c r="H130" s="163">
        <f t="shared" si="50"/>
        <v>4412.3809541848686</v>
      </c>
      <c r="I130" s="253">
        <f t="shared" si="51"/>
        <v>4412.3809541848686</v>
      </c>
      <c r="J130" s="158">
        <f t="shared" si="36"/>
        <v>0</v>
      </c>
      <c r="K130" s="158"/>
      <c r="L130" s="334"/>
      <c r="M130" s="158">
        <f t="shared" si="42"/>
        <v>0</v>
      </c>
      <c r="N130" s="334"/>
      <c r="O130" s="158">
        <f t="shared" si="43"/>
        <v>0</v>
      </c>
      <c r="P130" s="158">
        <f t="shared" si="44"/>
        <v>0</v>
      </c>
      <c r="Q130" s="1"/>
      <c r="R130" s="1"/>
      <c r="S130" s="1"/>
      <c r="T130" s="1"/>
      <c r="U130" s="1"/>
      <c r="V130" s="1"/>
      <c r="W130" s="1"/>
    </row>
    <row r="131" spans="2:23">
      <c r="B131" s="9" t="str">
        <f t="shared" si="45"/>
        <v/>
      </c>
      <c r="C131" s="153">
        <f>IF(D93="","-",+C130+1)</f>
        <v>2039</v>
      </c>
      <c r="D131" s="154">
        <f>IF(F130+SUM(E$99:E130)=D$92,F130,D$92-SUM(E$99:E130))</f>
        <v>22389.224314330851</v>
      </c>
      <c r="E131" s="160">
        <f>IF(+J96&lt;F130,J96,D131)</f>
        <v>1945.2619047619048</v>
      </c>
      <c r="F131" s="159">
        <f t="shared" ref="F131:F154" si="52">+D131-E131</f>
        <v>20443.962409568947</v>
      </c>
      <c r="G131" s="159">
        <f t="shared" ref="G131:G154" si="53">+(F131+D131)/2</f>
        <v>21416.593361949897</v>
      </c>
      <c r="H131" s="163">
        <f t="shared" si="50"/>
        <v>4206.9523764214728</v>
      </c>
      <c r="I131" s="253">
        <f t="shared" si="51"/>
        <v>4206.9523764214728</v>
      </c>
      <c r="J131" s="158">
        <f t="shared" ref="J131:J154" si="54">+I131-H131</f>
        <v>0</v>
      </c>
      <c r="K131" s="158"/>
      <c r="L131" s="334"/>
      <c r="M131" s="158">
        <f t="shared" ref="M131:M154" si="55">IF(L131&lt;&gt;0,+H131-L131,0)</f>
        <v>0</v>
      </c>
      <c r="N131" s="334"/>
      <c r="O131" s="158">
        <f t="shared" ref="O131:O154" si="56">IF(N131&lt;&gt;0,+I131-N131,0)</f>
        <v>0</v>
      </c>
      <c r="P131" s="158">
        <f t="shared" ref="P131:P154" si="57">+O131-M131</f>
        <v>0</v>
      </c>
      <c r="Q131" s="1"/>
      <c r="R131" s="1"/>
      <c r="S131" s="1"/>
      <c r="T131" s="1"/>
      <c r="U131" s="1"/>
      <c r="V131" s="1"/>
      <c r="W131" s="1"/>
    </row>
    <row r="132" spans="2:23">
      <c r="B132" s="9" t="str">
        <f t="shared" si="45"/>
        <v/>
      </c>
      <c r="C132" s="153">
        <f>IF(D93="","-",+C131+1)</f>
        <v>2040</v>
      </c>
      <c r="D132" s="154">
        <f>IF(F131+SUM(E$99:E131)=D$92,F131,D$92-SUM(E$99:E131))</f>
        <v>20443.962409568947</v>
      </c>
      <c r="E132" s="160">
        <f>IF(+J96&lt;F131,J96,D132)</f>
        <v>1945.2619047619048</v>
      </c>
      <c r="F132" s="159">
        <f t="shared" si="52"/>
        <v>18498.700504807042</v>
      </c>
      <c r="G132" s="159">
        <f t="shared" si="53"/>
        <v>19471.331457187996</v>
      </c>
      <c r="H132" s="163">
        <f t="shared" si="50"/>
        <v>4001.5237986580778</v>
      </c>
      <c r="I132" s="253">
        <f t="shared" si="51"/>
        <v>4001.5237986580778</v>
      </c>
      <c r="J132" s="158">
        <f t="shared" si="54"/>
        <v>0</v>
      </c>
      <c r="K132" s="158"/>
      <c r="L132" s="334"/>
      <c r="M132" s="158">
        <f t="shared" si="55"/>
        <v>0</v>
      </c>
      <c r="N132" s="334"/>
      <c r="O132" s="158">
        <f t="shared" si="56"/>
        <v>0</v>
      </c>
      <c r="P132" s="158">
        <f t="shared" si="57"/>
        <v>0</v>
      </c>
      <c r="Q132" s="1"/>
      <c r="R132" s="1"/>
      <c r="S132" s="1"/>
      <c r="T132" s="1"/>
      <c r="U132" s="1"/>
      <c r="V132" s="1"/>
      <c r="W132" s="1"/>
    </row>
    <row r="133" spans="2:23">
      <c r="B133" s="9" t="str">
        <f t="shared" si="45"/>
        <v/>
      </c>
      <c r="C133" s="153">
        <f>IF(D93="","-",+C132+1)</f>
        <v>2041</v>
      </c>
      <c r="D133" s="154">
        <f>IF(F132+SUM(E$99:E132)=D$92,F132,D$92-SUM(E$99:E132))</f>
        <v>18498.700504807042</v>
      </c>
      <c r="E133" s="160">
        <f>IF(+J96&lt;F132,J96,D133)</f>
        <v>1945.2619047619048</v>
      </c>
      <c r="F133" s="159">
        <f t="shared" si="52"/>
        <v>16553.438600045138</v>
      </c>
      <c r="G133" s="159">
        <f t="shared" si="53"/>
        <v>17526.069552426088</v>
      </c>
      <c r="H133" s="163">
        <f t="shared" si="50"/>
        <v>3796.0952208946819</v>
      </c>
      <c r="I133" s="253">
        <f t="shared" si="51"/>
        <v>3796.0952208946819</v>
      </c>
      <c r="J133" s="158">
        <f t="shared" si="54"/>
        <v>0</v>
      </c>
      <c r="K133" s="158"/>
      <c r="L133" s="334"/>
      <c r="M133" s="158">
        <f t="shared" si="55"/>
        <v>0</v>
      </c>
      <c r="N133" s="334"/>
      <c r="O133" s="158">
        <f t="shared" si="56"/>
        <v>0</v>
      </c>
      <c r="P133" s="158">
        <f t="shared" si="57"/>
        <v>0</v>
      </c>
      <c r="Q133" s="1"/>
      <c r="R133" s="1"/>
      <c r="S133" s="1"/>
      <c r="T133" s="1"/>
      <c r="U133" s="1"/>
      <c r="V133" s="1"/>
      <c r="W133" s="1"/>
    </row>
    <row r="134" spans="2:23">
      <c r="B134" s="9" t="str">
        <f t="shared" si="45"/>
        <v/>
      </c>
      <c r="C134" s="153">
        <f>IF(D93="","-",+C133+1)</f>
        <v>2042</v>
      </c>
      <c r="D134" s="154">
        <f>IF(F133+SUM(E$99:E133)=D$92,F133,D$92-SUM(E$99:E133))</f>
        <v>16553.438600045138</v>
      </c>
      <c r="E134" s="160">
        <f>IF(+J96&lt;F133,J96,D134)</f>
        <v>1945.2619047619048</v>
      </c>
      <c r="F134" s="159">
        <f t="shared" si="52"/>
        <v>14608.176695283233</v>
      </c>
      <c r="G134" s="159">
        <f t="shared" si="53"/>
        <v>15580.807647664185</v>
      </c>
      <c r="H134" s="163">
        <f t="shared" si="50"/>
        <v>3590.6666431312869</v>
      </c>
      <c r="I134" s="253">
        <f t="shared" si="51"/>
        <v>3590.6666431312869</v>
      </c>
      <c r="J134" s="158">
        <f t="shared" si="54"/>
        <v>0</v>
      </c>
      <c r="K134" s="158"/>
      <c r="L134" s="334"/>
      <c r="M134" s="158">
        <f t="shared" si="55"/>
        <v>0</v>
      </c>
      <c r="N134" s="334"/>
      <c r="O134" s="158">
        <f t="shared" si="56"/>
        <v>0</v>
      </c>
      <c r="P134" s="158">
        <f t="shared" si="57"/>
        <v>0</v>
      </c>
      <c r="Q134" s="1"/>
      <c r="R134" s="1"/>
      <c r="S134" s="1"/>
      <c r="T134" s="1"/>
      <c r="U134" s="1"/>
      <c r="V134" s="1"/>
      <c r="W134" s="1"/>
    </row>
    <row r="135" spans="2:23">
      <c r="B135" s="9" t="str">
        <f t="shared" si="45"/>
        <v/>
      </c>
      <c r="C135" s="153">
        <f>IF(D93="","-",+C134+1)</f>
        <v>2043</v>
      </c>
      <c r="D135" s="154">
        <f>IF(F134+SUM(E$99:E134)=D$92,F134,D$92-SUM(E$99:E134))</f>
        <v>14608.176695283233</v>
      </c>
      <c r="E135" s="160">
        <f>IF(+J96&lt;F134,J96,D135)</f>
        <v>1945.2619047619048</v>
      </c>
      <c r="F135" s="159">
        <f t="shared" si="52"/>
        <v>12662.914790521329</v>
      </c>
      <c r="G135" s="159">
        <f t="shared" si="53"/>
        <v>13635.545742902281</v>
      </c>
      <c r="H135" s="163">
        <f t="shared" si="50"/>
        <v>3385.238065367892</v>
      </c>
      <c r="I135" s="253">
        <f t="shared" si="51"/>
        <v>3385.238065367892</v>
      </c>
      <c r="J135" s="158">
        <f t="shared" si="54"/>
        <v>0</v>
      </c>
      <c r="K135" s="158"/>
      <c r="L135" s="334"/>
      <c r="M135" s="158">
        <f t="shared" si="55"/>
        <v>0</v>
      </c>
      <c r="N135" s="334"/>
      <c r="O135" s="158">
        <f t="shared" si="56"/>
        <v>0</v>
      </c>
      <c r="P135" s="158">
        <f t="shared" si="57"/>
        <v>0</v>
      </c>
      <c r="Q135" s="1"/>
      <c r="R135" s="1"/>
      <c r="S135" s="1"/>
      <c r="T135" s="1"/>
      <c r="U135" s="1"/>
      <c r="V135" s="1"/>
      <c r="W135" s="1"/>
    </row>
    <row r="136" spans="2:23">
      <c r="B136" s="9" t="str">
        <f t="shared" si="45"/>
        <v/>
      </c>
      <c r="C136" s="153">
        <f>IF(D93="","-",+C135+1)</f>
        <v>2044</v>
      </c>
      <c r="D136" s="154">
        <f>IF(F135+SUM(E$99:E135)=D$92,F135,D$92-SUM(E$99:E135))</f>
        <v>12662.914790521329</v>
      </c>
      <c r="E136" s="160">
        <f>IF(+J96&lt;F135,J96,D136)</f>
        <v>1945.2619047619048</v>
      </c>
      <c r="F136" s="159">
        <f t="shared" si="52"/>
        <v>10717.652885759424</v>
      </c>
      <c r="G136" s="159">
        <f t="shared" si="53"/>
        <v>11690.283838140376</v>
      </c>
      <c r="H136" s="163">
        <f t="shared" si="50"/>
        <v>3179.8094876044961</v>
      </c>
      <c r="I136" s="253">
        <f t="shared" si="51"/>
        <v>3179.8094876044961</v>
      </c>
      <c r="J136" s="158">
        <f t="shared" si="54"/>
        <v>0</v>
      </c>
      <c r="K136" s="158"/>
      <c r="L136" s="334"/>
      <c r="M136" s="158">
        <f t="shared" si="55"/>
        <v>0</v>
      </c>
      <c r="N136" s="334"/>
      <c r="O136" s="158">
        <f t="shared" si="56"/>
        <v>0</v>
      </c>
      <c r="P136" s="158">
        <f t="shared" si="57"/>
        <v>0</v>
      </c>
      <c r="Q136" s="1"/>
      <c r="R136" s="1"/>
      <c r="S136" s="1"/>
      <c r="T136" s="1"/>
      <c r="U136" s="1"/>
      <c r="V136" s="1"/>
      <c r="W136" s="1"/>
    </row>
    <row r="137" spans="2:23">
      <c r="B137" s="9" t="str">
        <f t="shared" si="45"/>
        <v/>
      </c>
      <c r="C137" s="153">
        <f>IF(D93="","-",+C136+1)</f>
        <v>2045</v>
      </c>
      <c r="D137" s="154">
        <f>IF(F136+SUM(E$99:E136)=D$92,F136,D$92-SUM(E$99:E136))</f>
        <v>10717.652885759424</v>
      </c>
      <c r="E137" s="160">
        <f>IF(+J96&lt;F136,J96,D137)</f>
        <v>1945.2619047619048</v>
      </c>
      <c r="F137" s="159">
        <f t="shared" si="52"/>
        <v>8772.3909809975194</v>
      </c>
      <c r="G137" s="159">
        <f t="shared" si="53"/>
        <v>9745.0219333784717</v>
      </c>
      <c r="H137" s="163">
        <f t="shared" si="50"/>
        <v>2974.3809098411011</v>
      </c>
      <c r="I137" s="253">
        <f t="shared" si="51"/>
        <v>2974.3809098411011</v>
      </c>
      <c r="J137" s="158">
        <f t="shared" si="54"/>
        <v>0</v>
      </c>
      <c r="K137" s="158"/>
      <c r="L137" s="334"/>
      <c r="M137" s="158">
        <f t="shared" si="55"/>
        <v>0</v>
      </c>
      <c r="N137" s="334"/>
      <c r="O137" s="158">
        <f t="shared" si="56"/>
        <v>0</v>
      </c>
      <c r="P137" s="158">
        <f t="shared" si="57"/>
        <v>0</v>
      </c>
      <c r="Q137" s="1"/>
      <c r="R137" s="1"/>
      <c r="S137" s="1"/>
      <c r="T137" s="1"/>
      <c r="U137" s="1"/>
      <c r="V137" s="1"/>
      <c r="W137" s="1"/>
    </row>
    <row r="138" spans="2:23">
      <c r="B138" s="9" t="str">
        <f t="shared" si="45"/>
        <v/>
      </c>
      <c r="C138" s="153">
        <f>IF(D93="","-",+C137+1)</f>
        <v>2046</v>
      </c>
      <c r="D138" s="154">
        <f>IF(F137+SUM(E$99:E137)=D$92,F137,D$92-SUM(E$99:E137))</f>
        <v>8772.3909809975194</v>
      </c>
      <c r="E138" s="160">
        <f>IF(+J96&lt;F137,J96,D138)</f>
        <v>1945.2619047619048</v>
      </c>
      <c r="F138" s="159">
        <f t="shared" si="52"/>
        <v>6827.1290762356148</v>
      </c>
      <c r="G138" s="159">
        <f t="shared" si="53"/>
        <v>7799.7600286165671</v>
      </c>
      <c r="H138" s="163">
        <f t="shared" si="50"/>
        <v>2768.9523320777053</v>
      </c>
      <c r="I138" s="253">
        <f t="shared" si="51"/>
        <v>2768.9523320777053</v>
      </c>
      <c r="J138" s="158">
        <f t="shared" si="54"/>
        <v>0</v>
      </c>
      <c r="K138" s="158"/>
      <c r="L138" s="334"/>
      <c r="M138" s="158">
        <f t="shared" si="55"/>
        <v>0</v>
      </c>
      <c r="N138" s="334"/>
      <c r="O138" s="158">
        <f t="shared" si="56"/>
        <v>0</v>
      </c>
      <c r="P138" s="158">
        <f t="shared" si="57"/>
        <v>0</v>
      </c>
      <c r="Q138" s="1"/>
      <c r="R138" s="1"/>
      <c r="S138" s="1"/>
      <c r="T138" s="1"/>
      <c r="U138" s="1"/>
      <c r="V138" s="1"/>
      <c r="W138" s="1"/>
    </row>
    <row r="139" spans="2:23">
      <c r="B139" s="9" t="str">
        <f t="shared" si="45"/>
        <v/>
      </c>
      <c r="C139" s="153">
        <f>IF(D93="","-",+C138+1)</f>
        <v>2047</v>
      </c>
      <c r="D139" s="154">
        <f>IF(F138+SUM(E$99:E138)=D$92,F138,D$92-SUM(E$99:E138))</f>
        <v>6827.1290762356148</v>
      </c>
      <c r="E139" s="160">
        <f>IF(+J96&lt;F138,J96,D139)</f>
        <v>1945.2619047619048</v>
      </c>
      <c r="F139" s="159">
        <f t="shared" si="52"/>
        <v>4881.8671714737102</v>
      </c>
      <c r="G139" s="159">
        <f t="shared" si="53"/>
        <v>5854.4981238546625</v>
      </c>
      <c r="H139" s="163">
        <f t="shared" si="50"/>
        <v>2563.5237543143103</v>
      </c>
      <c r="I139" s="253">
        <f t="shared" si="51"/>
        <v>2563.5237543143103</v>
      </c>
      <c r="J139" s="158">
        <f t="shared" si="54"/>
        <v>0</v>
      </c>
      <c r="K139" s="158"/>
      <c r="L139" s="334"/>
      <c r="M139" s="158">
        <f t="shared" si="55"/>
        <v>0</v>
      </c>
      <c r="N139" s="334"/>
      <c r="O139" s="158">
        <f t="shared" si="56"/>
        <v>0</v>
      </c>
      <c r="P139" s="158">
        <f t="shared" si="57"/>
        <v>0</v>
      </c>
      <c r="Q139" s="1"/>
      <c r="R139" s="1"/>
      <c r="S139" s="1"/>
      <c r="T139" s="1"/>
      <c r="U139" s="1"/>
      <c r="V139" s="1"/>
      <c r="W139" s="1"/>
    </row>
    <row r="140" spans="2:23">
      <c r="B140" s="9" t="str">
        <f t="shared" si="45"/>
        <v/>
      </c>
      <c r="C140" s="153">
        <f>IF(D93="","-",+C139+1)</f>
        <v>2048</v>
      </c>
      <c r="D140" s="154">
        <f>IF(F139+SUM(E$99:E139)=D$92,F139,D$92-SUM(E$99:E139))</f>
        <v>4881.8671714737102</v>
      </c>
      <c r="E140" s="160">
        <f>IF(+J96&lt;F139,J96,D140)</f>
        <v>1945.2619047619048</v>
      </c>
      <c r="F140" s="159">
        <f t="shared" si="52"/>
        <v>2936.6052667118056</v>
      </c>
      <c r="G140" s="159">
        <f t="shared" si="53"/>
        <v>3909.2362190927579</v>
      </c>
      <c r="H140" s="163">
        <f t="shared" si="50"/>
        <v>2358.0951765509149</v>
      </c>
      <c r="I140" s="253">
        <f t="shared" si="51"/>
        <v>2358.0951765509149</v>
      </c>
      <c r="J140" s="158">
        <f t="shared" si="54"/>
        <v>0</v>
      </c>
      <c r="K140" s="158"/>
      <c r="L140" s="334"/>
      <c r="M140" s="158">
        <f t="shared" si="55"/>
        <v>0</v>
      </c>
      <c r="N140" s="334"/>
      <c r="O140" s="158">
        <f t="shared" si="56"/>
        <v>0</v>
      </c>
      <c r="P140" s="158">
        <f t="shared" si="57"/>
        <v>0</v>
      </c>
      <c r="Q140" s="1"/>
      <c r="R140" s="1"/>
      <c r="S140" s="1"/>
      <c r="T140" s="1"/>
      <c r="U140" s="1"/>
      <c r="V140" s="1"/>
      <c r="W140" s="1"/>
    </row>
    <row r="141" spans="2:23">
      <c r="B141" s="374" t="str">
        <f t="shared" si="45"/>
        <v/>
      </c>
      <c r="C141" s="153">
        <f>IF(D93="","-",+C140+1)</f>
        <v>2049</v>
      </c>
      <c r="D141" s="154">
        <f>IF(F140+SUM(E$99:E140)=D$92,F140,D$92-SUM(E$99:E140))</f>
        <v>2936.6052667118056</v>
      </c>
      <c r="E141" s="160">
        <f>IF(+J96&lt;F140,J96,D141)</f>
        <v>1945.2619047619048</v>
      </c>
      <c r="F141" s="159">
        <f t="shared" si="52"/>
        <v>991.34336194990078</v>
      </c>
      <c r="G141" s="159">
        <f t="shared" si="53"/>
        <v>1963.9743143308533</v>
      </c>
      <c r="H141" s="163">
        <f t="shared" si="50"/>
        <v>2152.6665987875194</v>
      </c>
      <c r="I141" s="253">
        <f t="shared" si="51"/>
        <v>2152.6665987875194</v>
      </c>
      <c r="J141" s="158">
        <f t="shared" si="54"/>
        <v>0</v>
      </c>
      <c r="K141" s="158"/>
      <c r="L141" s="334"/>
      <c r="M141" s="158">
        <f t="shared" si="55"/>
        <v>0</v>
      </c>
      <c r="N141" s="334"/>
      <c r="O141" s="158">
        <f t="shared" si="56"/>
        <v>0</v>
      </c>
      <c r="P141" s="158">
        <f t="shared" si="57"/>
        <v>0</v>
      </c>
      <c r="Q141" s="1"/>
      <c r="R141" s="1"/>
      <c r="S141" s="1"/>
      <c r="T141" s="1"/>
      <c r="U141" s="1"/>
      <c r="V141" s="1"/>
      <c r="W141" s="1"/>
    </row>
    <row r="142" spans="2:23">
      <c r="B142" s="9" t="str">
        <f t="shared" si="45"/>
        <v/>
      </c>
      <c r="C142" s="153">
        <f>IF(D93="","-",+C141+1)</f>
        <v>2050</v>
      </c>
      <c r="D142" s="154">
        <f>IF(F141+SUM(E$99:E141)=D$92,F141,D$92-SUM(E$99:E141))</f>
        <v>991.34336194990078</v>
      </c>
      <c r="E142" s="160">
        <f>IF(+J96&lt;F141,J96,D142)</f>
        <v>991.34336194990078</v>
      </c>
      <c r="F142" s="159">
        <f t="shared" si="52"/>
        <v>0</v>
      </c>
      <c r="G142" s="159">
        <f t="shared" si="53"/>
        <v>495.67168097495039</v>
      </c>
      <c r="H142" s="163">
        <f t="shared" si="50"/>
        <v>1043.6885645218592</v>
      </c>
      <c r="I142" s="253">
        <f t="shared" si="51"/>
        <v>1043.6885645218592</v>
      </c>
      <c r="J142" s="158">
        <f t="shared" si="54"/>
        <v>0</v>
      </c>
      <c r="K142" s="158"/>
      <c r="L142" s="334"/>
      <c r="M142" s="158">
        <f t="shared" si="55"/>
        <v>0</v>
      </c>
      <c r="N142" s="334"/>
      <c r="O142" s="158">
        <f t="shared" si="56"/>
        <v>0</v>
      </c>
      <c r="P142" s="158">
        <f t="shared" si="57"/>
        <v>0</v>
      </c>
      <c r="Q142" s="1"/>
      <c r="R142" s="1"/>
      <c r="S142" s="1"/>
      <c r="T142" s="1"/>
      <c r="U142" s="1"/>
      <c r="V142" s="1"/>
      <c r="W142" s="1"/>
    </row>
    <row r="143" spans="2:23">
      <c r="B143" s="9" t="str">
        <f t="shared" si="45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52"/>
        <v>0</v>
      </c>
      <c r="G143" s="159">
        <f t="shared" si="53"/>
        <v>0</v>
      </c>
      <c r="H143" s="163">
        <f t="shared" si="50"/>
        <v>0</v>
      </c>
      <c r="I143" s="253">
        <f t="shared" si="51"/>
        <v>0</v>
      </c>
      <c r="J143" s="158">
        <f t="shared" si="54"/>
        <v>0</v>
      </c>
      <c r="K143" s="158"/>
      <c r="L143" s="334"/>
      <c r="M143" s="158">
        <f t="shared" si="55"/>
        <v>0</v>
      </c>
      <c r="N143" s="334"/>
      <c r="O143" s="158">
        <f t="shared" si="56"/>
        <v>0</v>
      </c>
      <c r="P143" s="158">
        <f t="shared" si="57"/>
        <v>0</v>
      </c>
      <c r="Q143" s="1"/>
      <c r="R143" s="1"/>
      <c r="S143" s="1"/>
      <c r="T143" s="1"/>
      <c r="U143" s="1"/>
      <c r="V143" s="1"/>
      <c r="W143" s="1"/>
    </row>
    <row r="144" spans="2:23">
      <c r="B144" s="9" t="str">
        <f t="shared" si="45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52"/>
        <v>0</v>
      </c>
      <c r="G144" s="159">
        <f t="shared" si="53"/>
        <v>0</v>
      </c>
      <c r="H144" s="163">
        <f t="shared" si="50"/>
        <v>0</v>
      </c>
      <c r="I144" s="253">
        <f t="shared" si="51"/>
        <v>0</v>
      </c>
      <c r="J144" s="158">
        <f t="shared" si="54"/>
        <v>0</v>
      </c>
      <c r="K144" s="158"/>
      <c r="L144" s="334"/>
      <c r="M144" s="158">
        <f t="shared" si="55"/>
        <v>0</v>
      </c>
      <c r="N144" s="334"/>
      <c r="O144" s="158">
        <f t="shared" si="56"/>
        <v>0</v>
      </c>
      <c r="P144" s="158">
        <f t="shared" si="57"/>
        <v>0</v>
      </c>
      <c r="Q144" s="1"/>
      <c r="R144" s="1"/>
      <c r="S144" s="1"/>
      <c r="T144" s="1"/>
      <c r="U144" s="1"/>
      <c r="V144" s="1"/>
      <c r="W144" s="1"/>
    </row>
    <row r="145" spans="2:23">
      <c r="B145" s="9" t="str">
        <f t="shared" si="45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52"/>
        <v>0</v>
      </c>
      <c r="G145" s="159">
        <f t="shared" si="53"/>
        <v>0</v>
      </c>
      <c r="H145" s="163">
        <f t="shared" si="50"/>
        <v>0</v>
      </c>
      <c r="I145" s="253">
        <f t="shared" si="51"/>
        <v>0</v>
      </c>
      <c r="J145" s="158">
        <f t="shared" si="54"/>
        <v>0</v>
      </c>
      <c r="K145" s="158"/>
      <c r="L145" s="334"/>
      <c r="M145" s="158">
        <f t="shared" si="55"/>
        <v>0</v>
      </c>
      <c r="N145" s="334"/>
      <c r="O145" s="158">
        <f t="shared" si="56"/>
        <v>0</v>
      </c>
      <c r="P145" s="158">
        <f t="shared" si="57"/>
        <v>0</v>
      </c>
      <c r="Q145" s="1"/>
      <c r="R145" s="1"/>
      <c r="S145" s="1"/>
      <c r="T145" s="1"/>
      <c r="U145" s="1"/>
      <c r="V145" s="1"/>
      <c r="W145" s="1"/>
    </row>
    <row r="146" spans="2:23">
      <c r="B146" s="9" t="str">
        <f t="shared" si="45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52"/>
        <v>0</v>
      </c>
      <c r="G146" s="159">
        <f t="shared" si="53"/>
        <v>0</v>
      </c>
      <c r="H146" s="163">
        <f t="shared" si="50"/>
        <v>0</v>
      </c>
      <c r="I146" s="253">
        <f t="shared" si="51"/>
        <v>0</v>
      </c>
      <c r="J146" s="158">
        <f t="shared" si="54"/>
        <v>0</v>
      </c>
      <c r="K146" s="158"/>
      <c r="L146" s="334"/>
      <c r="M146" s="158">
        <f t="shared" si="55"/>
        <v>0</v>
      </c>
      <c r="N146" s="334"/>
      <c r="O146" s="158">
        <f t="shared" si="56"/>
        <v>0</v>
      </c>
      <c r="P146" s="158">
        <f t="shared" si="57"/>
        <v>0</v>
      </c>
      <c r="Q146" s="1"/>
      <c r="R146" s="1"/>
      <c r="S146" s="1"/>
      <c r="T146" s="1"/>
      <c r="U146" s="1"/>
      <c r="V146" s="1"/>
      <c r="W146" s="1"/>
    </row>
    <row r="147" spans="2:23">
      <c r="B147" s="9" t="str">
        <f t="shared" si="45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52"/>
        <v>0</v>
      </c>
      <c r="G147" s="159">
        <f t="shared" si="53"/>
        <v>0</v>
      </c>
      <c r="H147" s="163">
        <f t="shared" si="50"/>
        <v>0</v>
      </c>
      <c r="I147" s="253">
        <f t="shared" si="51"/>
        <v>0</v>
      </c>
      <c r="J147" s="158">
        <f t="shared" si="54"/>
        <v>0</v>
      </c>
      <c r="K147" s="158"/>
      <c r="L147" s="334"/>
      <c r="M147" s="158">
        <f t="shared" si="55"/>
        <v>0</v>
      </c>
      <c r="N147" s="334"/>
      <c r="O147" s="158">
        <f t="shared" si="56"/>
        <v>0</v>
      </c>
      <c r="P147" s="158">
        <f t="shared" si="57"/>
        <v>0</v>
      </c>
      <c r="Q147" s="1"/>
      <c r="R147" s="1"/>
      <c r="S147" s="1"/>
      <c r="T147" s="1"/>
      <c r="U147" s="1"/>
      <c r="V147" s="1"/>
      <c r="W147" s="1"/>
    </row>
    <row r="148" spans="2:23">
      <c r="B148" s="9" t="str">
        <f t="shared" si="45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52"/>
        <v>0</v>
      </c>
      <c r="G148" s="159">
        <f t="shared" si="53"/>
        <v>0</v>
      </c>
      <c r="H148" s="163">
        <f t="shared" si="50"/>
        <v>0</v>
      </c>
      <c r="I148" s="253">
        <f t="shared" si="51"/>
        <v>0</v>
      </c>
      <c r="J148" s="158">
        <f t="shared" si="54"/>
        <v>0</v>
      </c>
      <c r="K148" s="158"/>
      <c r="L148" s="334"/>
      <c r="M148" s="158">
        <f t="shared" si="55"/>
        <v>0</v>
      </c>
      <c r="N148" s="334"/>
      <c r="O148" s="158">
        <f t="shared" si="56"/>
        <v>0</v>
      </c>
      <c r="P148" s="158">
        <f t="shared" si="57"/>
        <v>0</v>
      </c>
      <c r="Q148" s="1"/>
      <c r="R148" s="1"/>
      <c r="S148" s="1"/>
      <c r="T148" s="1"/>
      <c r="U148" s="1"/>
      <c r="V148" s="1"/>
      <c r="W148" s="1"/>
    </row>
    <row r="149" spans="2:23">
      <c r="B149" s="9" t="str">
        <f t="shared" si="45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52"/>
        <v>0</v>
      </c>
      <c r="G149" s="159">
        <f t="shared" si="53"/>
        <v>0</v>
      </c>
      <c r="H149" s="163">
        <f t="shared" si="50"/>
        <v>0</v>
      </c>
      <c r="I149" s="253">
        <f t="shared" si="51"/>
        <v>0</v>
      </c>
      <c r="J149" s="158">
        <f t="shared" si="54"/>
        <v>0</v>
      </c>
      <c r="K149" s="158"/>
      <c r="L149" s="334"/>
      <c r="M149" s="158">
        <f t="shared" si="55"/>
        <v>0</v>
      </c>
      <c r="N149" s="334"/>
      <c r="O149" s="158">
        <f t="shared" si="56"/>
        <v>0</v>
      </c>
      <c r="P149" s="158">
        <f t="shared" si="57"/>
        <v>0</v>
      </c>
      <c r="Q149" s="1"/>
      <c r="R149" s="1"/>
      <c r="S149" s="1"/>
      <c r="T149" s="1"/>
      <c r="U149" s="1"/>
      <c r="V149" s="1"/>
      <c r="W149" s="1"/>
    </row>
    <row r="150" spans="2:23">
      <c r="B150" s="9" t="str">
        <f t="shared" si="45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52"/>
        <v>0</v>
      </c>
      <c r="G150" s="159">
        <f t="shared" si="53"/>
        <v>0</v>
      </c>
      <c r="H150" s="163">
        <f t="shared" si="50"/>
        <v>0</v>
      </c>
      <c r="I150" s="253">
        <f t="shared" si="51"/>
        <v>0</v>
      </c>
      <c r="J150" s="158">
        <f t="shared" si="54"/>
        <v>0</v>
      </c>
      <c r="K150" s="158"/>
      <c r="L150" s="334"/>
      <c r="M150" s="158">
        <f t="shared" si="55"/>
        <v>0</v>
      </c>
      <c r="N150" s="334"/>
      <c r="O150" s="158">
        <f t="shared" si="56"/>
        <v>0</v>
      </c>
      <c r="P150" s="158">
        <f t="shared" si="57"/>
        <v>0</v>
      </c>
      <c r="Q150" s="1"/>
      <c r="R150" s="1"/>
      <c r="S150" s="1"/>
      <c r="T150" s="1"/>
      <c r="U150" s="1"/>
      <c r="V150" s="1"/>
      <c r="W150" s="1"/>
    </row>
    <row r="151" spans="2:23">
      <c r="B151" s="9" t="str">
        <f t="shared" si="45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52"/>
        <v>0</v>
      </c>
      <c r="G151" s="159">
        <f t="shared" si="53"/>
        <v>0</v>
      </c>
      <c r="H151" s="163">
        <f t="shared" si="50"/>
        <v>0</v>
      </c>
      <c r="I151" s="253">
        <f t="shared" si="51"/>
        <v>0</v>
      </c>
      <c r="J151" s="158">
        <f t="shared" si="54"/>
        <v>0</v>
      </c>
      <c r="K151" s="158"/>
      <c r="L151" s="334"/>
      <c r="M151" s="158">
        <f t="shared" si="55"/>
        <v>0</v>
      </c>
      <c r="N151" s="334"/>
      <c r="O151" s="158">
        <f t="shared" si="56"/>
        <v>0</v>
      </c>
      <c r="P151" s="158">
        <f t="shared" si="57"/>
        <v>0</v>
      </c>
      <c r="Q151" s="1"/>
      <c r="R151" s="1"/>
      <c r="S151" s="1"/>
      <c r="T151" s="1"/>
      <c r="U151" s="1"/>
      <c r="V151" s="1"/>
      <c r="W151" s="1"/>
    </row>
    <row r="152" spans="2:23">
      <c r="B152" s="9" t="str">
        <f t="shared" si="45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52"/>
        <v>0</v>
      </c>
      <c r="G152" s="159">
        <f t="shared" si="53"/>
        <v>0</v>
      </c>
      <c r="H152" s="163">
        <f t="shared" si="50"/>
        <v>0</v>
      </c>
      <c r="I152" s="253">
        <f t="shared" si="51"/>
        <v>0</v>
      </c>
      <c r="J152" s="158">
        <f t="shared" si="54"/>
        <v>0</v>
      </c>
      <c r="K152" s="158"/>
      <c r="L152" s="334"/>
      <c r="M152" s="158">
        <f t="shared" si="55"/>
        <v>0</v>
      </c>
      <c r="N152" s="334"/>
      <c r="O152" s="158">
        <f t="shared" si="56"/>
        <v>0</v>
      </c>
      <c r="P152" s="158">
        <f t="shared" si="57"/>
        <v>0</v>
      </c>
      <c r="Q152" s="1"/>
      <c r="R152" s="1"/>
      <c r="S152" s="1"/>
      <c r="T152" s="1"/>
      <c r="U152" s="1"/>
      <c r="V152" s="1"/>
      <c r="W152" s="1"/>
    </row>
    <row r="153" spans="2:23">
      <c r="B153" s="9" t="str">
        <f t="shared" si="45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52"/>
        <v>0</v>
      </c>
      <c r="G153" s="159">
        <f t="shared" si="53"/>
        <v>0</v>
      </c>
      <c r="H153" s="163">
        <f t="shared" si="50"/>
        <v>0</v>
      </c>
      <c r="I153" s="253">
        <f t="shared" si="51"/>
        <v>0</v>
      </c>
      <c r="J153" s="158">
        <f t="shared" si="54"/>
        <v>0</v>
      </c>
      <c r="K153" s="158"/>
      <c r="L153" s="334"/>
      <c r="M153" s="158">
        <f t="shared" si="55"/>
        <v>0</v>
      </c>
      <c r="N153" s="334"/>
      <c r="O153" s="158">
        <f t="shared" si="56"/>
        <v>0</v>
      </c>
      <c r="P153" s="158">
        <f t="shared" si="57"/>
        <v>0</v>
      </c>
      <c r="Q153" s="1"/>
      <c r="R153" s="1"/>
      <c r="S153" s="1"/>
      <c r="T153" s="1"/>
      <c r="U153" s="1"/>
      <c r="V153" s="1"/>
      <c r="W153" s="1"/>
    </row>
    <row r="154" spans="2:23" ht="13.5" thickBot="1">
      <c r="B154" s="9" t="str">
        <f t="shared" si="45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52"/>
        <v>0</v>
      </c>
      <c r="G154" s="165">
        <f t="shared" si="53"/>
        <v>0</v>
      </c>
      <c r="H154" s="167">
        <f t="shared" si="50"/>
        <v>0</v>
      </c>
      <c r="I154" s="254">
        <f t="shared" si="51"/>
        <v>0</v>
      </c>
      <c r="J154" s="169">
        <f t="shared" si="54"/>
        <v>0</v>
      </c>
      <c r="K154" s="158"/>
      <c r="L154" s="335"/>
      <c r="M154" s="169">
        <f t="shared" si="55"/>
        <v>0</v>
      </c>
      <c r="N154" s="335"/>
      <c r="O154" s="169">
        <f t="shared" si="56"/>
        <v>0</v>
      </c>
      <c r="P154" s="169">
        <f t="shared" si="57"/>
        <v>0</v>
      </c>
      <c r="Q154" s="1"/>
      <c r="R154" s="1"/>
      <c r="S154" s="1"/>
      <c r="T154" s="1"/>
      <c r="U154" s="1"/>
      <c r="V154" s="1"/>
      <c r="W154" s="1"/>
    </row>
    <row r="155" spans="2:23">
      <c r="C155" s="154" t="s">
        <v>73</v>
      </c>
      <c r="D155" s="111"/>
      <c r="E155" s="111">
        <f>SUM(E99:E154)</f>
        <v>81701.000000000015</v>
      </c>
      <c r="F155" s="111"/>
      <c r="G155" s="111"/>
      <c r="H155" s="111">
        <f>SUM(H99:H154)</f>
        <v>290228.37905042537</v>
      </c>
      <c r="I155" s="111">
        <f>SUM(I99:I154)</f>
        <v>290228.37905042537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  <c r="R155" s="1"/>
      <c r="S155" s="1"/>
      <c r="T155" s="1"/>
      <c r="U155" s="1"/>
      <c r="V155" s="1"/>
      <c r="W155" s="1"/>
    </row>
    <row r="156" spans="2:23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  <c r="R156" s="1"/>
      <c r="S156" s="1"/>
      <c r="T156" s="1"/>
      <c r="U156" s="1"/>
      <c r="V156" s="1"/>
      <c r="W156" s="1"/>
    </row>
    <row r="157" spans="2:23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  <c r="R157" s="1"/>
      <c r="S157" s="1"/>
      <c r="T157" s="1"/>
      <c r="U157" s="1"/>
      <c r="V157" s="1"/>
      <c r="W157" s="1"/>
    </row>
    <row r="158" spans="2:23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  <c r="R158" s="1"/>
      <c r="S158" s="1"/>
      <c r="T158" s="1"/>
      <c r="U158" s="1"/>
      <c r="V158" s="1"/>
      <c r="W158" s="1"/>
    </row>
    <row r="159" spans="2:23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  <c r="R159" s="1"/>
      <c r="S159" s="1"/>
      <c r="T159" s="1"/>
      <c r="U159" s="1"/>
      <c r="V159" s="1"/>
      <c r="W159" s="1"/>
    </row>
    <row r="160" spans="2:23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  <c r="R160" s="1"/>
      <c r="S160" s="1"/>
      <c r="T160" s="1"/>
      <c r="U160" s="1"/>
      <c r="V160" s="1"/>
      <c r="W160" s="1"/>
    </row>
    <row r="161" spans="3:23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  <c r="R161" s="1"/>
      <c r="S161" s="1"/>
      <c r="T161" s="1"/>
      <c r="U161" s="1"/>
      <c r="V161" s="1"/>
      <c r="W161" s="1"/>
    </row>
    <row r="162" spans="3:23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  <c r="R162" s="1"/>
      <c r="S162" s="1"/>
      <c r="T162" s="1"/>
      <c r="U162" s="1"/>
      <c r="V162" s="1"/>
      <c r="W162" s="1"/>
    </row>
  </sheetData>
  <phoneticPr fontId="0" type="noConversion"/>
  <conditionalFormatting sqref="C17:C72">
    <cfRule type="cellIs" dxfId="140" priority="1" stopIfTrue="1" operator="equal">
      <formula>$I$10</formula>
    </cfRule>
  </conditionalFormatting>
  <conditionalFormatting sqref="C99:C154">
    <cfRule type="cellIs" dxfId="13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Q162"/>
  <sheetViews>
    <sheetView view="pageBreakPreview" topLeftCell="A58" zoomScale="75" zoomScaleNormal="100" zoomScaleSheetLayoutView="75" workbookViewId="0">
      <selection activeCell="D17" sqref="D17:H2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15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35078.207860917915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35078.207860917915</v>
      </c>
      <c r="O6" s="1"/>
      <c r="P6" s="1"/>
    </row>
    <row r="7" spans="1:17" ht="13.5" thickBot="1">
      <c r="C7" s="121" t="s">
        <v>44</v>
      </c>
      <c r="D7" s="273" t="s">
        <v>235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148</v>
      </c>
      <c r="E9" s="401" t="s">
        <v>408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372149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9076.8048780487807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357">
        <v>367119</v>
      </c>
      <c r="E17" s="358">
        <v>10058</v>
      </c>
      <c r="F17" s="357">
        <v>357061</v>
      </c>
      <c r="G17" s="358">
        <v>37924</v>
      </c>
      <c r="H17" s="359">
        <v>37924</v>
      </c>
      <c r="I17" s="398">
        <f t="shared" ref="I17:I48" si="0">H17-G17</f>
        <v>0</v>
      </c>
      <c r="J17" s="156"/>
      <c r="K17" s="258">
        <f t="shared" ref="K17" si="1">G17</f>
        <v>37924</v>
      </c>
      <c r="L17" s="257">
        <f t="shared" ref="L17" si="2">IF(K17&lt;&gt;0,+G17-K17,0)</f>
        <v>0</v>
      </c>
      <c r="M17" s="258">
        <f t="shared" ref="M17" si="3">H17</f>
        <v>37924</v>
      </c>
      <c r="N17" s="158">
        <f t="shared" ref="N17" si="4">IF(M17&lt;&gt;0,+H17-M17,0)</f>
        <v>0</v>
      </c>
      <c r="O17" s="158">
        <f t="shared" ref="O17" si="5"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361">
        <v>357061</v>
      </c>
      <c r="E18" s="360">
        <v>10058</v>
      </c>
      <c r="F18" s="361">
        <v>347003</v>
      </c>
      <c r="G18" s="360">
        <v>63360</v>
      </c>
      <c r="H18" s="359">
        <v>63360</v>
      </c>
      <c r="I18" s="398">
        <f t="shared" si="0"/>
        <v>0</v>
      </c>
      <c r="J18" s="156"/>
      <c r="K18" s="258">
        <v>63360</v>
      </c>
      <c r="L18" s="158">
        <f t="shared" ref="L18:L48" si="6">IF(K18&lt;&gt;0,+G18-K18,0)</f>
        <v>0</v>
      </c>
      <c r="M18" s="258">
        <v>63360</v>
      </c>
      <c r="N18" s="158">
        <f t="shared" ref="N18:N48" si="7">IF(M18&lt;&gt;0,+H18-M18,0)</f>
        <v>0</v>
      </c>
      <c r="O18" s="158">
        <f t="shared" ref="O18:O48" si="8"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2009</v>
      </c>
      <c r="D19" s="361">
        <v>238456</v>
      </c>
      <c r="E19" s="360">
        <v>6701</v>
      </c>
      <c r="F19" s="361">
        <v>231755</v>
      </c>
      <c r="G19" s="360">
        <v>42221</v>
      </c>
      <c r="H19" s="359">
        <v>42221</v>
      </c>
      <c r="I19" s="398">
        <f t="shared" si="0"/>
        <v>0</v>
      </c>
      <c r="J19" s="156"/>
      <c r="K19" s="258">
        <v>42221</v>
      </c>
      <c r="L19" s="257">
        <f t="shared" si="6"/>
        <v>0</v>
      </c>
      <c r="M19" s="258">
        <v>42221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ref="B20:B72" si="9">IF(D20=F19,"","IU")</f>
        <v>IU</v>
      </c>
      <c r="C20" s="153">
        <f>IF(D11="","-",+C19+1)</f>
        <v>2010</v>
      </c>
      <c r="D20" s="361">
        <v>221133</v>
      </c>
      <c r="E20" s="360">
        <v>6525</v>
      </c>
      <c r="F20" s="361">
        <v>214608</v>
      </c>
      <c r="G20" s="360">
        <v>37378.118954636928</v>
      </c>
      <c r="H20" s="359">
        <v>37378.118954636928</v>
      </c>
      <c r="I20" s="368">
        <v>0</v>
      </c>
      <c r="J20" s="156"/>
      <c r="K20" s="258">
        <f t="shared" ref="K20:K25" si="10">G20</f>
        <v>37378.118954636928</v>
      </c>
      <c r="L20" s="257">
        <f t="shared" si="6"/>
        <v>0</v>
      </c>
      <c r="M20" s="258">
        <f t="shared" ref="M20:M25" si="11">H20</f>
        <v>37378.118954636928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9"/>
        <v>IU</v>
      </c>
      <c r="C21" s="153">
        <f>IF(D12="","-",+C20+1)</f>
        <v>2011</v>
      </c>
      <c r="D21" s="361">
        <v>338807</v>
      </c>
      <c r="E21" s="360">
        <v>9076.8048780487807</v>
      </c>
      <c r="F21" s="361">
        <v>329730.19512195123</v>
      </c>
      <c r="G21" s="360">
        <v>60578.084314414227</v>
      </c>
      <c r="H21" s="359">
        <v>60578.084314414227</v>
      </c>
      <c r="I21" s="368">
        <v>0</v>
      </c>
      <c r="J21" s="156"/>
      <c r="K21" s="258">
        <f t="shared" si="10"/>
        <v>60578.084314414227</v>
      </c>
      <c r="L21" s="257">
        <f t="shared" si="6"/>
        <v>0</v>
      </c>
      <c r="M21" s="258">
        <f t="shared" si="11"/>
        <v>60578.084314414227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9"/>
        <v/>
      </c>
      <c r="C22" s="153">
        <f>IF(D11="","-",+C21+1)</f>
        <v>2012</v>
      </c>
      <c r="D22" s="361">
        <v>329730.19512195123</v>
      </c>
      <c r="E22" s="377">
        <v>8860.6904761904771</v>
      </c>
      <c r="F22" s="361">
        <v>320869.50464576075</v>
      </c>
      <c r="G22" s="360">
        <v>56580.448150459459</v>
      </c>
      <c r="H22" s="359">
        <v>56580.448150459459</v>
      </c>
      <c r="I22" s="368">
        <v>0</v>
      </c>
      <c r="J22" s="156"/>
      <c r="K22" s="258">
        <f t="shared" si="10"/>
        <v>56580.448150459459</v>
      </c>
      <c r="L22" s="257">
        <f t="shared" si="6"/>
        <v>0</v>
      </c>
      <c r="M22" s="258">
        <f t="shared" si="11"/>
        <v>56580.448150459459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9"/>
        <v/>
      </c>
      <c r="C23" s="153">
        <f>IF(D11="","-",+C22+1)</f>
        <v>2013</v>
      </c>
      <c r="D23" s="396">
        <v>320869.50464576075</v>
      </c>
      <c r="E23" s="397">
        <v>8860.6904761904771</v>
      </c>
      <c r="F23" s="396">
        <v>312008.81416957028</v>
      </c>
      <c r="G23" s="397">
        <v>52537.893953719817</v>
      </c>
      <c r="H23" s="395">
        <v>52537.893953719817</v>
      </c>
      <c r="I23" s="398">
        <v>0</v>
      </c>
      <c r="J23" s="156"/>
      <c r="K23" s="258">
        <f t="shared" si="10"/>
        <v>52537.893953719817</v>
      </c>
      <c r="L23" s="257">
        <f t="shared" ref="L23:L28" si="12">IF(K23&lt;&gt;0,+G23-K23,0)</f>
        <v>0</v>
      </c>
      <c r="M23" s="258">
        <f t="shared" si="11"/>
        <v>52537.893953719817</v>
      </c>
      <c r="N23" s="158">
        <f t="shared" ref="N23:N28" si="13">IF(M23&lt;&gt;0,+H23-M23,0)</f>
        <v>0</v>
      </c>
      <c r="O23" s="158">
        <f t="shared" ref="O23:O28" si="14">+N23-L23</f>
        <v>0</v>
      </c>
      <c r="P23" s="4"/>
    </row>
    <row r="24" spans="2:16">
      <c r="B24" s="9" t="str">
        <f t="shared" si="9"/>
        <v/>
      </c>
      <c r="C24" s="153">
        <f>IF(D11="","-",+C23+1)</f>
        <v>2014</v>
      </c>
      <c r="D24" s="396">
        <v>312008.81416957028</v>
      </c>
      <c r="E24" s="397">
        <v>8860.6904761904771</v>
      </c>
      <c r="F24" s="396">
        <v>303148.12369337981</v>
      </c>
      <c r="G24" s="397">
        <v>49758.557918696577</v>
      </c>
      <c r="H24" s="395">
        <v>49758.557918696577</v>
      </c>
      <c r="I24" s="398">
        <v>0</v>
      </c>
      <c r="J24" s="156"/>
      <c r="K24" s="258">
        <f t="shared" si="10"/>
        <v>49758.557918696577</v>
      </c>
      <c r="L24" s="257">
        <f t="shared" si="12"/>
        <v>0</v>
      </c>
      <c r="M24" s="258">
        <f t="shared" si="11"/>
        <v>49758.557918696577</v>
      </c>
      <c r="N24" s="158">
        <f t="shared" si="13"/>
        <v>0</v>
      </c>
      <c r="O24" s="158">
        <f t="shared" si="14"/>
        <v>0</v>
      </c>
      <c r="P24" s="4"/>
    </row>
    <row r="25" spans="2:16">
      <c r="B25" s="9" t="str">
        <f t="shared" si="9"/>
        <v/>
      </c>
      <c r="C25" s="153">
        <f>IF(D11="","-",+C24+1)</f>
        <v>2015</v>
      </c>
      <c r="D25" s="396">
        <v>303148.12369337981</v>
      </c>
      <c r="E25" s="397">
        <v>8860.6904761904771</v>
      </c>
      <c r="F25" s="396">
        <v>294287.43321718933</v>
      </c>
      <c r="G25" s="397">
        <v>47619.758297536755</v>
      </c>
      <c r="H25" s="395">
        <v>47619.758297536755</v>
      </c>
      <c r="I25" s="156">
        <v>0</v>
      </c>
      <c r="J25" s="156"/>
      <c r="K25" s="258">
        <f t="shared" si="10"/>
        <v>47619.758297536755</v>
      </c>
      <c r="L25" s="257">
        <f t="shared" si="12"/>
        <v>0</v>
      </c>
      <c r="M25" s="258">
        <f t="shared" si="11"/>
        <v>47619.758297536755</v>
      </c>
      <c r="N25" s="158">
        <f t="shared" si="13"/>
        <v>0</v>
      </c>
      <c r="O25" s="158">
        <f t="shared" si="14"/>
        <v>0</v>
      </c>
      <c r="P25" s="4"/>
    </row>
    <row r="26" spans="2:16">
      <c r="B26" s="9" t="str">
        <f t="shared" si="9"/>
        <v/>
      </c>
      <c r="C26" s="153">
        <f>IF(D11="","-",+C25+1)</f>
        <v>2016</v>
      </c>
      <c r="D26" s="396">
        <v>294287.43321718933</v>
      </c>
      <c r="E26" s="397">
        <v>8860.6904761904771</v>
      </c>
      <c r="F26" s="396">
        <v>285426.74274099886</v>
      </c>
      <c r="G26" s="397">
        <v>45988.994041670856</v>
      </c>
      <c r="H26" s="395">
        <v>45988.994041670856</v>
      </c>
      <c r="I26" s="156">
        <f t="shared" si="0"/>
        <v>0</v>
      </c>
      <c r="J26" s="156"/>
      <c r="K26" s="258">
        <f>G26</f>
        <v>45988.994041670856</v>
      </c>
      <c r="L26" s="257">
        <f t="shared" si="12"/>
        <v>0</v>
      </c>
      <c r="M26" s="258">
        <f>H26</f>
        <v>45988.994041670856</v>
      </c>
      <c r="N26" s="158">
        <f t="shared" si="13"/>
        <v>0</v>
      </c>
      <c r="O26" s="158">
        <f t="shared" si="14"/>
        <v>0</v>
      </c>
      <c r="P26" s="4"/>
    </row>
    <row r="27" spans="2:16">
      <c r="B27" s="9" t="str">
        <f t="shared" si="9"/>
        <v/>
      </c>
      <c r="C27" s="153">
        <f>IF(D11="","-",+C26+1)</f>
        <v>2017</v>
      </c>
      <c r="D27" s="396">
        <v>285426.74274099886</v>
      </c>
      <c r="E27" s="397">
        <v>8654.6279069767443</v>
      </c>
      <c r="F27" s="396">
        <v>276772.11483402213</v>
      </c>
      <c r="G27" s="397">
        <v>43480.748337588419</v>
      </c>
      <c r="H27" s="395">
        <v>43480.748337588419</v>
      </c>
      <c r="I27" s="156">
        <v>0</v>
      </c>
      <c r="J27" s="156"/>
      <c r="K27" s="258">
        <f>G27</f>
        <v>43480.748337588419</v>
      </c>
      <c r="L27" s="257">
        <f t="shared" si="12"/>
        <v>0</v>
      </c>
      <c r="M27" s="258">
        <f>H27</f>
        <v>43480.748337588419</v>
      </c>
      <c r="N27" s="158">
        <f t="shared" si="13"/>
        <v>0</v>
      </c>
      <c r="O27" s="158">
        <f t="shared" si="14"/>
        <v>0</v>
      </c>
      <c r="P27" s="4"/>
    </row>
    <row r="28" spans="2:16">
      <c r="B28" s="9" t="str">
        <f t="shared" si="9"/>
        <v/>
      </c>
      <c r="C28" s="153">
        <f>IF(D11="","-",+C27+1)</f>
        <v>2018</v>
      </c>
      <c r="D28" s="396">
        <v>276772.11483402213</v>
      </c>
      <c r="E28" s="397">
        <v>9076.8048780487807</v>
      </c>
      <c r="F28" s="396">
        <v>267695.30995597335</v>
      </c>
      <c r="G28" s="397">
        <v>43676.103252785928</v>
      </c>
      <c r="H28" s="395">
        <v>43676.103252785928</v>
      </c>
      <c r="I28" s="156">
        <f t="shared" si="0"/>
        <v>0</v>
      </c>
      <c r="J28" s="156"/>
      <c r="K28" s="258">
        <f>G28</f>
        <v>43676.103252785928</v>
      </c>
      <c r="L28" s="257">
        <f t="shared" si="12"/>
        <v>0</v>
      </c>
      <c r="M28" s="258">
        <f>H28</f>
        <v>43676.103252785928</v>
      </c>
      <c r="N28" s="158">
        <f t="shared" si="13"/>
        <v>0</v>
      </c>
      <c r="O28" s="158">
        <f t="shared" si="14"/>
        <v>0</v>
      </c>
      <c r="P28" s="4"/>
    </row>
    <row r="29" spans="2:16">
      <c r="B29" s="9" t="str">
        <f t="shared" si="9"/>
        <v/>
      </c>
      <c r="C29" s="153">
        <f>IF(D11="","-",+C28+1)</f>
        <v>2019</v>
      </c>
      <c r="D29" s="396">
        <v>267695.30995597335</v>
      </c>
      <c r="E29" s="397">
        <v>9076.8048780487807</v>
      </c>
      <c r="F29" s="396">
        <v>258618.50507792458</v>
      </c>
      <c r="G29" s="397">
        <v>42522.494915662697</v>
      </c>
      <c r="H29" s="395">
        <v>42522.494915662697</v>
      </c>
      <c r="I29" s="156">
        <f t="shared" si="0"/>
        <v>0</v>
      </c>
      <c r="J29" s="156"/>
      <c r="K29" s="258">
        <f>G29</f>
        <v>42522.494915662697</v>
      </c>
      <c r="L29" s="257">
        <f t="shared" ref="L29" si="15">IF(K29&lt;&gt;0,+G29-K29,0)</f>
        <v>0</v>
      </c>
      <c r="M29" s="258">
        <f>H29</f>
        <v>42522.494915662697</v>
      </c>
      <c r="N29" s="158">
        <f t="shared" ref="N29" si="16">IF(M29&lt;&gt;0,+H29-M29,0)</f>
        <v>0</v>
      </c>
      <c r="O29" s="158">
        <f t="shared" ref="O29" si="17">+N29-L29</f>
        <v>0</v>
      </c>
      <c r="P29" s="4"/>
    </row>
    <row r="30" spans="2:16">
      <c r="B30" s="9" t="str">
        <f t="shared" si="9"/>
        <v/>
      </c>
      <c r="C30" s="153">
        <f>IF(D11="","-",+C29+1)</f>
        <v>2020</v>
      </c>
      <c r="D30" s="159">
        <f>IF(F29+SUM(E$17:E29)=D$10,F29,D$10-SUM(E$17:E29))</f>
        <v>258618.50507792458</v>
      </c>
      <c r="E30" s="160">
        <f>IF(+I14&lt;F29,I14,D30)</f>
        <v>9076.8048780487807</v>
      </c>
      <c r="F30" s="159">
        <f t="shared" ref="F30:F48" si="18">+D30-E30</f>
        <v>249541.70019987581</v>
      </c>
      <c r="G30" s="161">
        <f t="shared" ref="G30:G72" si="19">+I$12*((D30+F30)/2)+E30</f>
        <v>35078.207860917915</v>
      </c>
      <c r="H30" s="142">
        <f t="shared" ref="H30:H72" si="20">+I$13*((D30+F30)/2)+E30</f>
        <v>35078.207860917915</v>
      </c>
      <c r="I30" s="156">
        <f t="shared" si="0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9"/>
        <v/>
      </c>
      <c r="C31" s="153">
        <f>IF(D11="","-",+C30+1)</f>
        <v>2021</v>
      </c>
      <c r="D31" s="159">
        <f>IF(F30+SUM(E$17:E30)=D$10,F30,D$10-SUM(E$17:E30))</f>
        <v>249541.70019987581</v>
      </c>
      <c r="E31" s="160">
        <f>IF(+I14&lt;F30,I14,D31)</f>
        <v>9076.8048780487807</v>
      </c>
      <c r="F31" s="159">
        <f t="shared" si="18"/>
        <v>240464.89532182703</v>
      </c>
      <c r="G31" s="161">
        <f t="shared" si="19"/>
        <v>34149.328901173336</v>
      </c>
      <c r="H31" s="142">
        <f t="shared" si="20"/>
        <v>34149.328901173336</v>
      </c>
      <c r="I31" s="156">
        <f t="shared" si="0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9"/>
        <v/>
      </c>
      <c r="C32" s="153">
        <f>IF(D11="","-",+C31+1)</f>
        <v>2022</v>
      </c>
      <c r="D32" s="159">
        <f>IF(F31+SUM(E$17:E31)=D$10,F31,D$10-SUM(E$17:E31))</f>
        <v>240464.89532182703</v>
      </c>
      <c r="E32" s="160">
        <f>IF(+I14&lt;F31,I14,D32)</f>
        <v>9076.8048780487807</v>
      </c>
      <c r="F32" s="159">
        <f t="shared" si="18"/>
        <v>231388.09044377826</v>
      </c>
      <c r="G32" s="161">
        <f t="shared" si="19"/>
        <v>33220.449941428757</v>
      </c>
      <c r="H32" s="142">
        <f t="shared" si="20"/>
        <v>33220.449941428757</v>
      </c>
      <c r="I32" s="156">
        <f t="shared" si="0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9"/>
        <v/>
      </c>
      <c r="C33" s="153">
        <f>IF(D11="","-",+C32+1)</f>
        <v>2023</v>
      </c>
      <c r="D33" s="159">
        <f>IF(F32+SUM(E$17:E32)=D$10,F32,D$10-SUM(E$17:E32))</f>
        <v>231388.09044377826</v>
      </c>
      <c r="E33" s="160">
        <f>IF(+I14&lt;F32,I14,D33)</f>
        <v>9076.8048780487807</v>
      </c>
      <c r="F33" s="159">
        <f t="shared" si="18"/>
        <v>222311.28556572949</v>
      </c>
      <c r="G33" s="161">
        <f t="shared" si="19"/>
        <v>32291.57098168417</v>
      </c>
      <c r="H33" s="142">
        <f t="shared" si="20"/>
        <v>32291.57098168417</v>
      </c>
      <c r="I33" s="156">
        <f t="shared" si="0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9"/>
        <v/>
      </c>
      <c r="C34" s="153">
        <f>IF(D11="","-",+C33+1)</f>
        <v>2024</v>
      </c>
      <c r="D34" s="159">
        <f>IF(F33+SUM(E$17:E33)=D$10,F33,D$10-SUM(E$17:E33))</f>
        <v>222311.28556572949</v>
      </c>
      <c r="E34" s="160">
        <f>IF(+I14&lt;F33,I14,D34)</f>
        <v>9076.8048780487807</v>
      </c>
      <c r="F34" s="159">
        <f t="shared" si="18"/>
        <v>213234.48068768071</v>
      </c>
      <c r="G34" s="161">
        <f t="shared" si="19"/>
        <v>31362.692021939587</v>
      </c>
      <c r="H34" s="142">
        <f t="shared" si="20"/>
        <v>31362.692021939587</v>
      </c>
      <c r="I34" s="156">
        <f t="shared" si="0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9"/>
        <v/>
      </c>
      <c r="C35" s="153">
        <f>IF(D11="","-",+C34+1)</f>
        <v>2025</v>
      </c>
      <c r="D35" s="159">
        <f>IF(F34+SUM(E$17:E34)=D$10,F34,D$10-SUM(E$17:E34))</f>
        <v>213234.48068768071</v>
      </c>
      <c r="E35" s="160">
        <f>IF(+I14&lt;F34,I14,D35)</f>
        <v>9076.8048780487807</v>
      </c>
      <c r="F35" s="159">
        <f t="shared" si="18"/>
        <v>204157.67580963194</v>
      </c>
      <c r="G35" s="161">
        <f t="shared" si="19"/>
        <v>30433.813062195004</v>
      </c>
      <c r="H35" s="142">
        <f t="shared" si="20"/>
        <v>30433.813062195004</v>
      </c>
      <c r="I35" s="156">
        <f t="shared" si="0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9"/>
        <v/>
      </c>
      <c r="C36" s="153">
        <f>IF(D11="","-",+C35+1)</f>
        <v>2026</v>
      </c>
      <c r="D36" s="159">
        <f>IF(F35+SUM(E$17:E35)=D$10,F35,D$10-SUM(E$17:E35))</f>
        <v>204157.67580963194</v>
      </c>
      <c r="E36" s="160">
        <f>IF(+I14&lt;F35,I14,D36)</f>
        <v>9076.8048780487807</v>
      </c>
      <c r="F36" s="159">
        <f t="shared" si="18"/>
        <v>195080.87093158317</v>
      </c>
      <c r="G36" s="161">
        <f t="shared" si="19"/>
        <v>29504.934102450421</v>
      </c>
      <c r="H36" s="142">
        <f t="shared" si="20"/>
        <v>29504.934102450421</v>
      </c>
      <c r="I36" s="156">
        <f t="shared" si="0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9"/>
        <v/>
      </c>
      <c r="C37" s="153">
        <f>IF(D11="","-",+C36+1)</f>
        <v>2027</v>
      </c>
      <c r="D37" s="159">
        <f>IF(F36+SUM(E$17:E36)=D$10,F36,D$10-SUM(E$17:E36))</f>
        <v>195080.87093158317</v>
      </c>
      <c r="E37" s="160">
        <f>IF(+I14&lt;F36,I14,D37)</f>
        <v>9076.8048780487807</v>
      </c>
      <c r="F37" s="159">
        <f t="shared" si="18"/>
        <v>186004.06605353439</v>
      </c>
      <c r="G37" s="161">
        <f t="shared" si="19"/>
        <v>28576.055142705838</v>
      </c>
      <c r="H37" s="142">
        <f t="shared" si="20"/>
        <v>28576.055142705838</v>
      </c>
      <c r="I37" s="156">
        <f t="shared" si="0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9"/>
        <v/>
      </c>
      <c r="C38" s="153">
        <f>IF(D11="","-",+C37+1)</f>
        <v>2028</v>
      </c>
      <c r="D38" s="159">
        <f>IF(F37+SUM(E$17:E37)=D$10,F37,D$10-SUM(E$17:E37))</f>
        <v>186004.06605353439</v>
      </c>
      <c r="E38" s="160">
        <f>IF(+I14&lt;F37,I14,D38)</f>
        <v>9076.8048780487807</v>
      </c>
      <c r="F38" s="159">
        <f t="shared" si="18"/>
        <v>176927.26117548562</v>
      </c>
      <c r="G38" s="161">
        <f t="shared" si="19"/>
        <v>27647.176182961255</v>
      </c>
      <c r="H38" s="142">
        <f t="shared" si="20"/>
        <v>27647.176182961255</v>
      </c>
      <c r="I38" s="156">
        <f t="shared" si="0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9"/>
        <v/>
      </c>
      <c r="C39" s="153">
        <f>IF(D11="","-",+C38+1)</f>
        <v>2029</v>
      </c>
      <c r="D39" s="159">
        <f>IF(F38+SUM(E$17:E38)=D$10,F38,D$10-SUM(E$17:E38))</f>
        <v>176927.26117548562</v>
      </c>
      <c r="E39" s="160">
        <f>IF(+I14&lt;F38,I14,D39)</f>
        <v>9076.8048780487807</v>
      </c>
      <c r="F39" s="159">
        <f t="shared" si="18"/>
        <v>167850.45629743685</v>
      </c>
      <c r="G39" s="161">
        <f t="shared" si="19"/>
        <v>26718.297223216672</v>
      </c>
      <c r="H39" s="142">
        <f t="shared" si="20"/>
        <v>26718.297223216672</v>
      </c>
      <c r="I39" s="156">
        <f t="shared" si="0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9"/>
        <v/>
      </c>
      <c r="C40" s="153">
        <f>IF(D11="","-",+C39+1)</f>
        <v>2030</v>
      </c>
      <c r="D40" s="159">
        <f>IF(F39+SUM(E$17:E39)=D$10,F39,D$10-SUM(E$17:E39))</f>
        <v>167850.45629743685</v>
      </c>
      <c r="E40" s="160">
        <f>IF(+I14&lt;F39,I14,D40)</f>
        <v>9076.8048780487807</v>
      </c>
      <c r="F40" s="159">
        <f t="shared" si="18"/>
        <v>158773.65141938807</v>
      </c>
      <c r="G40" s="161">
        <f t="shared" si="19"/>
        <v>25789.418263472089</v>
      </c>
      <c r="H40" s="142">
        <f t="shared" si="20"/>
        <v>25789.418263472089</v>
      </c>
      <c r="I40" s="156">
        <f t="shared" si="0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9"/>
        <v/>
      </c>
      <c r="C41" s="153">
        <f>IF(D11="","-",+C40+1)</f>
        <v>2031</v>
      </c>
      <c r="D41" s="159">
        <f>IF(F40+SUM(E$17:E40)=D$10,F40,D$10-SUM(E$17:E40))</f>
        <v>158773.65141938807</v>
      </c>
      <c r="E41" s="160">
        <f>IF(+I14&lt;F40,I14,D41)</f>
        <v>9076.8048780487807</v>
      </c>
      <c r="F41" s="159">
        <f t="shared" si="18"/>
        <v>149696.8465413393</v>
      </c>
      <c r="G41" s="161">
        <f t="shared" si="19"/>
        <v>24860.539303727506</v>
      </c>
      <c r="H41" s="142">
        <f t="shared" si="20"/>
        <v>24860.539303727506</v>
      </c>
      <c r="I41" s="156">
        <f t="shared" si="0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9"/>
        <v/>
      </c>
      <c r="C42" s="153">
        <f>IF(D11="","-",+C41+1)</f>
        <v>2032</v>
      </c>
      <c r="D42" s="159">
        <f>IF(F41+SUM(E$17:E41)=D$10,F41,D$10-SUM(E$17:E41))</f>
        <v>149696.8465413393</v>
      </c>
      <c r="E42" s="160">
        <f>IF(+I14&lt;F41,I14,D42)</f>
        <v>9076.8048780487807</v>
      </c>
      <c r="F42" s="159">
        <f t="shared" si="18"/>
        <v>140620.04166329053</v>
      </c>
      <c r="G42" s="161">
        <f t="shared" si="19"/>
        <v>23931.66034398292</v>
      </c>
      <c r="H42" s="142">
        <f t="shared" si="20"/>
        <v>23931.66034398292</v>
      </c>
      <c r="I42" s="156">
        <f t="shared" si="0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9"/>
        <v/>
      </c>
      <c r="C43" s="153">
        <f>IF(D11="","-",+C42+1)</f>
        <v>2033</v>
      </c>
      <c r="D43" s="159">
        <f>IF(F42+SUM(E$17:E42)=D$10,F42,D$10-SUM(E$17:E42))</f>
        <v>140620.04166329053</v>
      </c>
      <c r="E43" s="160">
        <f>IF(+I14&lt;F42,I14,D43)</f>
        <v>9076.8048780487807</v>
      </c>
      <c r="F43" s="159">
        <f t="shared" si="18"/>
        <v>131543.23678524175</v>
      </c>
      <c r="G43" s="161">
        <f t="shared" si="19"/>
        <v>23002.78138423834</v>
      </c>
      <c r="H43" s="142">
        <f t="shared" si="20"/>
        <v>23002.78138423834</v>
      </c>
      <c r="I43" s="156">
        <f t="shared" si="0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9"/>
        <v/>
      </c>
      <c r="C44" s="153">
        <f>IF(D11="","-",+C43+1)</f>
        <v>2034</v>
      </c>
      <c r="D44" s="159">
        <f>IF(F43+SUM(E$17:E43)=D$10,F43,D$10-SUM(E$17:E43))</f>
        <v>131543.23678524175</v>
      </c>
      <c r="E44" s="160">
        <f>IF(+I14&lt;F43,I14,D44)</f>
        <v>9076.8048780487807</v>
      </c>
      <c r="F44" s="159">
        <f t="shared" si="18"/>
        <v>122466.43190719298</v>
      </c>
      <c r="G44" s="161">
        <f t="shared" si="19"/>
        <v>22073.902424493754</v>
      </c>
      <c r="H44" s="142">
        <f t="shared" si="20"/>
        <v>22073.902424493754</v>
      </c>
      <c r="I44" s="156">
        <f t="shared" si="0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9"/>
        <v/>
      </c>
      <c r="C45" s="153">
        <f>IF(D11="","-",+C44+1)</f>
        <v>2035</v>
      </c>
      <c r="D45" s="159">
        <f>IF(F44+SUM(E$17:E44)=D$10,F44,D$10-SUM(E$17:E44))</f>
        <v>122466.43190719298</v>
      </c>
      <c r="E45" s="160">
        <f>IF(+I14&lt;F44,I14,D45)</f>
        <v>9076.8048780487807</v>
      </c>
      <c r="F45" s="159">
        <f t="shared" si="18"/>
        <v>113389.62702914421</v>
      </c>
      <c r="G45" s="161">
        <f t="shared" si="19"/>
        <v>21145.023464749174</v>
      </c>
      <c r="H45" s="142">
        <f t="shared" si="20"/>
        <v>21145.023464749174</v>
      </c>
      <c r="I45" s="156">
        <f t="shared" si="0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9"/>
        <v/>
      </c>
      <c r="C46" s="153">
        <f>IF(D11="","-",+C45+1)</f>
        <v>2036</v>
      </c>
      <c r="D46" s="159">
        <f>IF(F45+SUM(E$17:E45)=D$10,F45,D$10-SUM(E$17:E45))</f>
        <v>113389.62702914421</v>
      </c>
      <c r="E46" s="160">
        <f>IF(+I14&lt;F45,I14,D46)</f>
        <v>9076.8048780487807</v>
      </c>
      <c r="F46" s="159">
        <f t="shared" si="18"/>
        <v>104312.82215109543</v>
      </c>
      <c r="G46" s="161">
        <f t="shared" si="19"/>
        <v>20216.144505004588</v>
      </c>
      <c r="H46" s="142">
        <f t="shared" si="20"/>
        <v>20216.144505004588</v>
      </c>
      <c r="I46" s="156">
        <f t="shared" si="0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9"/>
        <v/>
      </c>
      <c r="C47" s="153">
        <f>IF(D11="","-",+C46+1)</f>
        <v>2037</v>
      </c>
      <c r="D47" s="159">
        <f>IF(F46+SUM(E$17:E46)=D$10,F46,D$10-SUM(E$17:E46))</f>
        <v>104312.82215109543</v>
      </c>
      <c r="E47" s="160">
        <f>IF(+I14&lt;F46,I14,D47)</f>
        <v>9076.8048780487807</v>
      </c>
      <c r="F47" s="159">
        <f t="shared" si="18"/>
        <v>95236.017273046658</v>
      </c>
      <c r="G47" s="161">
        <f t="shared" si="19"/>
        <v>19287.265545260008</v>
      </c>
      <c r="H47" s="142">
        <f t="shared" si="20"/>
        <v>19287.265545260008</v>
      </c>
      <c r="I47" s="156">
        <f t="shared" si="0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9"/>
        <v/>
      </c>
      <c r="C48" s="153">
        <f>IF(D11="","-",+C47+1)</f>
        <v>2038</v>
      </c>
      <c r="D48" s="159">
        <f>IF(F47+SUM(E$17:E47)=D$10,F47,D$10-SUM(E$17:E47))</f>
        <v>95236.017273046658</v>
      </c>
      <c r="E48" s="160">
        <f>IF(+I14&lt;F47,I14,D48)</f>
        <v>9076.8048780487807</v>
      </c>
      <c r="F48" s="159">
        <f t="shared" si="18"/>
        <v>86159.212394997885</v>
      </c>
      <c r="G48" s="161">
        <f t="shared" si="19"/>
        <v>18358.386585515422</v>
      </c>
      <c r="H48" s="142">
        <f t="shared" si="20"/>
        <v>18358.386585515422</v>
      </c>
      <c r="I48" s="156">
        <f t="shared" si="0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7">
      <c r="B49" s="9" t="str">
        <f t="shared" si="9"/>
        <v/>
      </c>
      <c r="C49" s="153">
        <f>IF(D11="","-",+C48+1)</f>
        <v>2039</v>
      </c>
      <c r="D49" s="159">
        <f>IF(F48+SUM(E$17:E48)=D$10,F48,D$10-SUM(E$17:E48))</f>
        <v>86159.212394997885</v>
      </c>
      <c r="E49" s="160">
        <f>IF(+I14&lt;F48,I14,D49)</f>
        <v>9076.8048780487807</v>
      </c>
      <c r="F49" s="159">
        <f t="shared" ref="F49:F72" si="21">+D49-E49</f>
        <v>77082.407516949112</v>
      </c>
      <c r="G49" s="161">
        <f t="shared" si="19"/>
        <v>17429.507625770842</v>
      </c>
      <c r="H49" s="142">
        <f t="shared" si="20"/>
        <v>17429.507625770842</v>
      </c>
      <c r="I49" s="156">
        <f t="shared" ref="I49:I72" si="22">H49-G49</f>
        <v>0</v>
      </c>
      <c r="J49" s="156"/>
      <c r="K49" s="334"/>
      <c r="L49" s="158">
        <f t="shared" ref="L49:L72" si="23">IF(K49&lt;&gt;0,+G49-K49,0)</f>
        <v>0</v>
      </c>
      <c r="M49" s="334"/>
      <c r="N49" s="158">
        <f t="shared" ref="N49:N72" si="24">IF(M49&lt;&gt;0,+H49-M49,0)</f>
        <v>0</v>
      </c>
      <c r="O49" s="158">
        <f t="shared" ref="O49:O72" si="25">+N49-L49</f>
        <v>0</v>
      </c>
      <c r="P49" s="4"/>
    </row>
    <row r="50" spans="2:17">
      <c r="B50" s="9" t="str">
        <f t="shared" si="9"/>
        <v/>
      </c>
      <c r="C50" s="153">
        <f>IF(D11="","-",+C49+1)</f>
        <v>2040</v>
      </c>
      <c r="D50" s="159">
        <f>IF(F49+SUM(E$17:E49)=D$10,F49,D$10-SUM(E$17:E49))</f>
        <v>77082.407516949112</v>
      </c>
      <c r="E50" s="160">
        <f>IF(+I14&lt;F49,I14,D50)</f>
        <v>9076.8048780487807</v>
      </c>
      <c r="F50" s="159">
        <f t="shared" si="21"/>
        <v>68005.602638900338</v>
      </c>
      <c r="G50" s="161">
        <f t="shared" si="19"/>
        <v>16500.628666026256</v>
      </c>
      <c r="H50" s="142">
        <f t="shared" si="20"/>
        <v>16500.628666026256</v>
      </c>
      <c r="I50" s="156">
        <f t="shared" si="22"/>
        <v>0</v>
      </c>
      <c r="J50" s="156"/>
      <c r="K50" s="334"/>
      <c r="L50" s="158">
        <f t="shared" si="23"/>
        <v>0</v>
      </c>
      <c r="M50" s="334"/>
      <c r="N50" s="158">
        <f t="shared" si="24"/>
        <v>0</v>
      </c>
      <c r="O50" s="158">
        <f t="shared" si="25"/>
        <v>0</v>
      </c>
      <c r="P50" s="4"/>
    </row>
    <row r="51" spans="2:17">
      <c r="B51" s="9" t="str">
        <f t="shared" si="9"/>
        <v/>
      </c>
      <c r="C51" s="153">
        <f>IF(D11="","-",+C50+1)</f>
        <v>2041</v>
      </c>
      <c r="D51" s="159">
        <f>IF(F50+SUM(E$17:E50)=D$10,F50,D$10-SUM(E$17:E50))</f>
        <v>68005.602638900338</v>
      </c>
      <c r="E51" s="160">
        <f>IF(+I14&lt;F50,I14,D51)</f>
        <v>9076.8048780487807</v>
      </c>
      <c r="F51" s="159">
        <f t="shared" si="21"/>
        <v>58928.797760851558</v>
      </c>
      <c r="G51" s="161">
        <f t="shared" si="19"/>
        <v>15571.749706281673</v>
      </c>
      <c r="H51" s="142">
        <f t="shared" si="20"/>
        <v>15571.749706281673</v>
      </c>
      <c r="I51" s="156">
        <f t="shared" si="22"/>
        <v>0</v>
      </c>
      <c r="J51" s="156"/>
      <c r="K51" s="334"/>
      <c r="L51" s="158">
        <f t="shared" si="23"/>
        <v>0</v>
      </c>
      <c r="M51" s="334"/>
      <c r="N51" s="158">
        <f t="shared" si="24"/>
        <v>0</v>
      </c>
      <c r="O51" s="158">
        <f t="shared" si="25"/>
        <v>0</v>
      </c>
      <c r="P51" s="4"/>
    </row>
    <row r="52" spans="2:17">
      <c r="B52" s="9" t="str">
        <f t="shared" si="9"/>
        <v/>
      </c>
      <c r="C52" s="153">
        <f>IF(D11="","-",+C51+1)</f>
        <v>2042</v>
      </c>
      <c r="D52" s="159">
        <f>IF(F51+SUM(E$17:E51)=D$10,F51,D$10-SUM(E$17:E51))</f>
        <v>58928.797760851558</v>
      </c>
      <c r="E52" s="160">
        <f>IF(+I14&lt;F51,I14,D52)</f>
        <v>9076.8048780487807</v>
      </c>
      <c r="F52" s="159">
        <f t="shared" si="21"/>
        <v>49851.992882802777</v>
      </c>
      <c r="G52" s="161">
        <f t="shared" si="19"/>
        <v>14642.87074653709</v>
      </c>
      <c r="H52" s="142">
        <f t="shared" si="20"/>
        <v>14642.87074653709</v>
      </c>
      <c r="I52" s="156">
        <f t="shared" si="22"/>
        <v>0</v>
      </c>
      <c r="J52" s="156"/>
      <c r="K52" s="334"/>
      <c r="L52" s="158">
        <f t="shared" si="23"/>
        <v>0</v>
      </c>
      <c r="M52" s="334"/>
      <c r="N52" s="158">
        <f t="shared" si="24"/>
        <v>0</v>
      </c>
      <c r="O52" s="158">
        <f t="shared" si="25"/>
        <v>0</v>
      </c>
      <c r="P52" s="4"/>
    </row>
    <row r="53" spans="2:17">
      <c r="B53" s="9" t="str">
        <f t="shared" si="9"/>
        <v/>
      </c>
      <c r="C53" s="153">
        <f>IF(D11="","-",+C52+1)</f>
        <v>2043</v>
      </c>
      <c r="D53" s="159">
        <f>IF(F52+SUM(E$17:E52)=D$10,F52,D$10-SUM(E$17:E52))</f>
        <v>49851.992882802777</v>
      </c>
      <c r="E53" s="160">
        <f>IF(+I14&lt;F52,I14,D53)</f>
        <v>9076.8048780487807</v>
      </c>
      <c r="F53" s="159">
        <f t="shared" si="21"/>
        <v>40775.188004753996</v>
      </c>
      <c r="G53" s="161">
        <f t="shared" si="19"/>
        <v>13713.991786792507</v>
      </c>
      <c r="H53" s="142">
        <f t="shared" si="20"/>
        <v>13713.991786792507</v>
      </c>
      <c r="I53" s="156">
        <f t="shared" si="22"/>
        <v>0</v>
      </c>
      <c r="J53" s="156"/>
      <c r="K53" s="334"/>
      <c r="L53" s="158">
        <f t="shared" si="23"/>
        <v>0</v>
      </c>
      <c r="M53" s="334"/>
      <c r="N53" s="158">
        <f t="shared" si="24"/>
        <v>0</v>
      </c>
      <c r="O53" s="158">
        <f t="shared" si="25"/>
        <v>0</v>
      </c>
      <c r="P53" s="4"/>
    </row>
    <row r="54" spans="2:17">
      <c r="B54" s="9" t="str">
        <f t="shared" si="9"/>
        <v/>
      </c>
      <c r="C54" s="153">
        <f>IF(D11="","-",+C53+1)</f>
        <v>2044</v>
      </c>
      <c r="D54" s="159">
        <f>IF(F53+SUM(E$17:E53)=D$10,F53,D$10-SUM(E$17:E53))</f>
        <v>40775.188004753996</v>
      </c>
      <c r="E54" s="160">
        <f>IF(+I14&lt;F53,I14,D54)</f>
        <v>9076.8048780487807</v>
      </c>
      <c r="F54" s="159">
        <f t="shared" si="21"/>
        <v>31698.383126705216</v>
      </c>
      <c r="G54" s="161">
        <f t="shared" si="19"/>
        <v>12785.11282704792</v>
      </c>
      <c r="H54" s="142">
        <f t="shared" si="20"/>
        <v>12785.11282704792</v>
      </c>
      <c r="I54" s="156">
        <f t="shared" si="22"/>
        <v>0</v>
      </c>
      <c r="J54" s="156"/>
      <c r="K54" s="334"/>
      <c r="L54" s="158">
        <f t="shared" si="23"/>
        <v>0</v>
      </c>
      <c r="M54" s="334"/>
      <c r="N54" s="158">
        <f t="shared" si="24"/>
        <v>0</v>
      </c>
      <c r="O54" s="158">
        <f t="shared" si="25"/>
        <v>0</v>
      </c>
      <c r="P54" s="4"/>
    </row>
    <row r="55" spans="2:17">
      <c r="B55" s="9" t="str">
        <f t="shared" si="9"/>
        <v/>
      </c>
      <c r="C55" s="153">
        <f>IF(D11="","-",+C54+1)</f>
        <v>2045</v>
      </c>
      <c r="D55" s="159">
        <f>IF(F54+SUM(E$17:E54)=D$10,F54,D$10-SUM(E$17:E54))</f>
        <v>31698.383126705216</v>
      </c>
      <c r="E55" s="160">
        <f>IF(+I14&lt;F54,I14,D55)</f>
        <v>9076.8048780487807</v>
      </c>
      <c r="F55" s="159">
        <f t="shared" si="21"/>
        <v>22621.578248656435</v>
      </c>
      <c r="G55" s="161">
        <f t="shared" si="19"/>
        <v>11856.233867303337</v>
      </c>
      <c r="H55" s="142">
        <f t="shared" si="20"/>
        <v>11856.233867303337</v>
      </c>
      <c r="I55" s="156">
        <f t="shared" si="22"/>
        <v>0</v>
      </c>
      <c r="J55" s="156"/>
      <c r="K55" s="334"/>
      <c r="L55" s="158">
        <f t="shared" si="23"/>
        <v>0</v>
      </c>
      <c r="M55" s="334"/>
      <c r="N55" s="158">
        <f t="shared" si="24"/>
        <v>0</v>
      </c>
      <c r="O55" s="158">
        <f t="shared" si="25"/>
        <v>0</v>
      </c>
      <c r="P55" s="4"/>
    </row>
    <row r="56" spans="2:17">
      <c r="B56" s="9" t="str">
        <f t="shared" si="9"/>
        <v/>
      </c>
      <c r="C56" s="153">
        <f>IF(D11="","-",+C55+1)</f>
        <v>2046</v>
      </c>
      <c r="D56" s="159">
        <f>IF(F55+SUM(E$17:E55)=D$10,F55,D$10-SUM(E$17:E55))</f>
        <v>22621.578248656435</v>
      </c>
      <c r="E56" s="160">
        <f>IF(+I14&lt;F55,I14,D56)</f>
        <v>9076.8048780487807</v>
      </c>
      <c r="F56" s="159">
        <f t="shared" si="21"/>
        <v>13544.773370607654</v>
      </c>
      <c r="G56" s="161">
        <f t="shared" si="19"/>
        <v>10927.354907558754</v>
      </c>
      <c r="H56" s="142">
        <f t="shared" si="20"/>
        <v>10927.354907558754</v>
      </c>
      <c r="I56" s="156">
        <f t="shared" si="22"/>
        <v>0</v>
      </c>
      <c r="J56" s="156"/>
      <c r="K56" s="334"/>
      <c r="L56" s="158">
        <f t="shared" si="23"/>
        <v>0</v>
      </c>
      <c r="M56" s="334"/>
      <c r="N56" s="158">
        <f t="shared" si="24"/>
        <v>0</v>
      </c>
      <c r="O56" s="158">
        <f t="shared" si="25"/>
        <v>0</v>
      </c>
      <c r="P56" s="4"/>
    </row>
    <row r="57" spans="2:17">
      <c r="B57" s="9" t="str">
        <f t="shared" si="9"/>
        <v/>
      </c>
      <c r="C57" s="153">
        <f>IF(D11="","-",+C56+1)</f>
        <v>2047</v>
      </c>
      <c r="D57" s="159">
        <f>IF(F56+SUM(E$17:E56)=D$10,F56,D$10-SUM(E$17:E56))</f>
        <v>13544.773370607654</v>
      </c>
      <c r="E57" s="160">
        <f>IF(+I14&lt;F56,I14,D57)</f>
        <v>9076.8048780487807</v>
      </c>
      <c r="F57" s="159">
        <f t="shared" si="21"/>
        <v>4467.9684925588735</v>
      </c>
      <c r="G57" s="161">
        <f t="shared" si="19"/>
        <v>9998.4759478141696</v>
      </c>
      <c r="H57" s="142">
        <f t="shared" si="20"/>
        <v>9998.4759478141696</v>
      </c>
      <c r="I57" s="156">
        <f t="shared" si="22"/>
        <v>0</v>
      </c>
      <c r="J57" s="156"/>
      <c r="K57" s="334"/>
      <c r="L57" s="158">
        <f t="shared" si="23"/>
        <v>0</v>
      </c>
      <c r="M57" s="334"/>
      <c r="N57" s="158">
        <f t="shared" si="24"/>
        <v>0</v>
      </c>
      <c r="O57" s="158">
        <f t="shared" si="25"/>
        <v>0</v>
      </c>
      <c r="P57" s="4"/>
    </row>
    <row r="58" spans="2:17">
      <c r="B58" s="9" t="str">
        <f t="shared" si="9"/>
        <v/>
      </c>
      <c r="C58" s="153">
        <f>IF(D11="","-",+C57+1)</f>
        <v>2048</v>
      </c>
      <c r="D58" s="159">
        <f>IF(F57+SUM(E$17:E57)=D$10,F57,D$10-SUM(E$17:E57))</f>
        <v>4467.9684925588735</v>
      </c>
      <c r="E58" s="160">
        <f>IF(+I14&lt;F57,I14,D58)</f>
        <v>4467.9684925588735</v>
      </c>
      <c r="F58" s="159">
        <f t="shared" si="21"/>
        <v>0</v>
      </c>
      <c r="G58" s="161">
        <f t="shared" si="19"/>
        <v>4696.5842875054223</v>
      </c>
      <c r="H58" s="142">
        <f t="shared" si="20"/>
        <v>4696.5842875054223</v>
      </c>
      <c r="I58" s="156">
        <f t="shared" si="22"/>
        <v>0</v>
      </c>
      <c r="J58" s="156"/>
      <c r="K58" s="334"/>
      <c r="L58" s="158">
        <f t="shared" si="23"/>
        <v>0</v>
      </c>
      <c r="M58" s="334"/>
      <c r="N58" s="158">
        <f t="shared" si="24"/>
        <v>0</v>
      </c>
      <c r="O58" s="158">
        <f t="shared" si="2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9"/>
        <v/>
      </c>
      <c r="C59" s="153">
        <f>IF(D11="","-",+C58+1)</f>
        <v>2049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21"/>
        <v>0</v>
      </c>
      <c r="G59" s="161">
        <f t="shared" si="19"/>
        <v>0</v>
      </c>
      <c r="H59" s="142">
        <f t="shared" si="20"/>
        <v>0</v>
      </c>
      <c r="I59" s="156">
        <f t="shared" si="22"/>
        <v>0</v>
      </c>
      <c r="J59" s="156"/>
      <c r="K59" s="334"/>
      <c r="L59" s="158">
        <f t="shared" si="23"/>
        <v>0</v>
      </c>
      <c r="M59" s="334"/>
      <c r="N59" s="158">
        <f t="shared" si="24"/>
        <v>0</v>
      </c>
      <c r="O59" s="158">
        <f t="shared" si="25"/>
        <v>0</v>
      </c>
      <c r="P59" s="4"/>
    </row>
    <row r="60" spans="2:17">
      <c r="B60" s="9" t="str">
        <f t="shared" si="9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21"/>
        <v>0</v>
      </c>
      <c r="G60" s="161">
        <f t="shared" si="19"/>
        <v>0</v>
      </c>
      <c r="H60" s="142">
        <f t="shared" si="20"/>
        <v>0</v>
      </c>
      <c r="I60" s="156">
        <f t="shared" si="22"/>
        <v>0</v>
      </c>
      <c r="J60" s="156"/>
      <c r="K60" s="334"/>
      <c r="L60" s="158">
        <f t="shared" si="23"/>
        <v>0</v>
      </c>
      <c r="M60" s="334"/>
      <c r="N60" s="158">
        <f t="shared" si="24"/>
        <v>0</v>
      </c>
      <c r="O60" s="158">
        <f t="shared" si="25"/>
        <v>0</v>
      </c>
      <c r="P60" s="4"/>
    </row>
    <row r="61" spans="2:17">
      <c r="B61" s="9" t="str">
        <f t="shared" si="9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1"/>
        <v>0</v>
      </c>
      <c r="G61" s="163">
        <f t="shared" si="19"/>
        <v>0</v>
      </c>
      <c r="H61" s="142">
        <f t="shared" si="20"/>
        <v>0</v>
      </c>
      <c r="I61" s="156">
        <f t="shared" si="22"/>
        <v>0</v>
      </c>
      <c r="J61" s="156"/>
      <c r="K61" s="334"/>
      <c r="L61" s="158">
        <f t="shared" si="23"/>
        <v>0</v>
      </c>
      <c r="M61" s="334"/>
      <c r="N61" s="158">
        <f t="shared" si="24"/>
        <v>0</v>
      </c>
      <c r="O61" s="158">
        <f t="shared" si="25"/>
        <v>0</v>
      </c>
      <c r="P61" s="4"/>
    </row>
    <row r="62" spans="2:17">
      <c r="B62" s="9" t="str">
        <f t="shared" si="9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1"/>
        <v>0</v>
      </c>
      <c r="G62" s="163">
        <f t="shared" si="19"/>
        <v>0</v>
      </c>
      <c r="H62" s="142">
        <f t="shared" si="20"/>
        <v>0</v>
      </c>
      <c r="I62" s="156">
        <f t="shared" si="22"/>
        <v>0</v>
      </c>
      <c r="J62" s="156"/>
      <c r="K62" s="334"/>
      <c r="L62" s="158">
        <f t="shared" si="23"/>
        <v>0</v>
      </c>
      <c r="M62" s="334"/>
      <c r="N62" s="158">
        <f t="shared" si="24"/>
        <v>0</v>
      </c>
      <c r="O62" s="158">
        <f t="shared" si="25"/>
        <v>0</v>
      </c>
      <c r="P62" s="4"/>
    </row>
    <row r="63" spans="2:17">
      <c r="B63" s="9" t="str">
        <f t="shared" si="9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1"/>
        <v>0</v>
      </c>
      <c r="G63" s="163">
        <f t="shared" si="19"/>
        <v>0</v>
      </c>
      <c r="H63" s="142">
        <f t="shared" si="20"/>
        <v>0</v>
      </c>
      <c r="I63" s="156">
        <f t="shared" si="22"/>
        <v>0</v>
      </c>
      <c r="J63" s="156"/>
      <c r="K63" s="334"/>
      <c r="L63" s="158">
        <f t="shared" si="23"/>
        <v>0</v>
      </c>
      <c r="M63" s="334"/>
      <c r="N63" s="158">
        <f t="shared" si="24"/>
        <v>0</v>
      </c>
      <c r="O63" s="158">
        <f t="shared" si="25"/>
        <v>0</v>
      </c>
      <c r="P63" s="4"/>
    </row>
    <row r="64" spans="2:17">
      <c r="B64" s="9" t="str">
        <f t="shared" si="9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1"/>
        <v>0</v>
      </c>
      <c r="G64" s="163">
        <f t="shared" si="19"/>
        <v>0</v>
      </c>
      <c r="H64" s="142">
        <f t="shared" si="20"/>
        <v>0</v>
      </c>
      <c r="I64" s="156">
        <f t="shared" si="22"/>
        <v>0</v>
      </c>
      <c r="J64" s="156"/>
      <c r="K64" s="334"/>
      <c r="L64" s="158">
        <f t="shared" si="23"/>
        <v>0</v>
      </c>
      <c r="M64" s="334"/>
      <c r="N64" s="158">
        <f t="shared" si="24"/>
        <v>0</v>
      </c>
      <c r="O64" s="158">
        <f t="shared" si="25"/>
        <v>0</v>
      </c>
      <c r="P64" s="4"/>
    </row>
    <row r="65" spans="1:16">
      <c r="B65" s="9" t="str">
        <f t="shared" si="9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1"/>
        <v>0</v>
      </c>
      <c r="G65" s="163">
        <f t="shared" si="19"/>
        <v>0</v>
      </c>
      <c r="H65" s="142">
        <f t="shared" si="20"/>
        <v>0</v>
      </c>
      <c r="I65" s="156">
        <f t="shared" si="22"/>
        <v>0</v>
      </c>
      <c r="J65" s="156"/>
      <c r="K65" s="334"/>
      <c r="L65" s="158">
        <f t="shared" si="23"/>
        <v>0</v>
      </c>
      <c r="M65" s="334"/>
      <c r="N65" s="158">
        <f t="shared" si="24"/>
        <v>0</v>
      </c>
      <c r="O65" s="158">
        <f t="shared" si="25"/>
        <v>0</v>
      </c>
      <c r="P65" s="4"/>
    </row>
    <row r="66" spans="1:16">
      <c r="B66" s="9" t="str">
        <f t="shared" si="9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1"/>
        <v>0</v>
      </c>
      <c r="G66" s="163">
        <f t="shared" si="19"/>
        <v>0</v>
      </c>
      <c r="H66" s="142">
        <f t="shared" si="20"/>
        <v>0</v>
      </c>
      <c r="I66" s="156">
        <f t="shared" si="22"/>
        <v>0</v>
      </c>
      <c r="J66" s="156"/>
      <c r="K66" s="334"/>
      <c r="L66" s="158">
        <f t="shared" si="23"/>
        <v>0</v>
      </c>
      <c r="M66" s="334"/>
      <c r="N66" s="158">
        <f t="shared" si="24"/>
        <v>0</v>
      </c>
      <c r="O66" s="158">
        <f t="shared" si="25"/>
        <v>0</v>
      </c>
      <c r="P66" s="4"/>
    </row>
    <row r="67" spans="1:16">
      <c r="B67" s="9" t="str">
        <f t="shared" si="9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1"/>
        <v>0</v>
      </c>
      <c r="G67" s="163">
        <f t="shared" si="19"/>
        <v>0</v>
      </c>
      <c r="H67" s="142">
        <f t="shared" si="20"/>
        <v>0</v>
      </c>
      <c r="I67" s="156">
        <f t="shared" si="22"/>
        <v>0</v>
      </c>
      <c r="J67" s="156"/>
      <c r="K67" s="334"/>
      <c r="L67" s="158">
        <f t="shared" si="23"/>
        <v>0</v>
      </c>
      <c r="M67" s="334"/>
      <c r="N67" s="158">
        <f t="shared" si="24"/>
        <v>0</v>
      </c>
      <c r="O67" s="158">
        <f t="shared" si="25"/>
        <v>0</v>
      </c>
      <c r="P67" s="4"/>
    </row>
    <row r="68" spans="1:16">
      <c r="B68" s="9" t="str">
        <f t="shared" si="9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1"/>
        <v>0</v>
      </c>
      <c r="G68" s="163">
        <f t="shared" si="19"/>
        <v>0</v>
      </c>
      <c r="H68" s="142">
        <f t="shared" si="20"/>
        <v>0</v>
      </c>
      <c r="I68" s="156">
        <f t="shared" si="22"/>
        <v>0</v>
      </c>
      <c r="J68" s="156"/>
      <c r="K68" s="334"/>
      <c r="L68" s="158">
        <f t="shared" si="23"/>
        <v>0</v>
      </c>
      <c r="M68" s="334"/>
      <c r="N68" s="158">
        <f t="shared" si="24"/>
        <v>0</v>
      </c>
      <c r="O68" s="158">
        <f t="shared" si="25"/>
        <v>0</v>
      </c>
      <c r="P68" s="4"/>
    </row>
    <row r="69" spans="1:16">
      <c r="B69" s="9" t="str">
        <f t="shared" si="9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1"/>
        <v>0</v>
      </c>
      <c r="G69" s="163">
        <f t="shared" si="19"/>
        <v>0</v>
      </c>
      <c r="H69" s="142">
        <f t="shared" si="20"/>
        <v>0</v>
      </c>
      <c r="I69" s="156">
        <f t="shared" si="22"/>
        <v>0</v>
      </c>
      <c r="J69" s="156"/>
      <c r="K69" s="334"/>
      <c r="L69" s="158">
        <f t="shared" si="23"/>
        <v>0</v>
      </c>
      <c r="M69" s="334"/>
      <c r="N69" s="158">
        <f t="shared" si="24"/>
        <v>0</v>
      </c>
      <c r="O69" s="158">
        <f t="shared" si="25"/>
        <v>0</v>
      </c>
      <c r="P69" s="4"/>
    </row>
    <row r="70" spans="1:16">
      <c r="B70" s="9" t="str">
        <f t="shared" si="9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1"/>
        <v>0</v>
      </c>
      <c r="G70" s="163">
        <f t="shared" si="19"/>
        <v>0</v>
      </c>
      <c r="H70" s="142">
        <f t="shared" si="20"/>
        <v>0</v>
      </c>
      <c r="I70" s="156">
        <f t="shared" si="22"/>
        <v>0</v>
      </c>
      <c r="J70" s="156"/>
      <c r="K70" s="334"/>
      <c r="L70" s="158">
        <f t="shared" si="23"/>
        <v>0</v>
      </c>
      <c r="M70" s="334"/>
      <c r="N70" s="158">
        <f t="shared" si="24"/>
        <v>0</v>
      </c>
      <c r="O70" s="158">
        <f t="shared" si="25"/>
        <v>0</v>
      </c>
      <c r="P70" s="4"/>
    </row>
    <row r="71" spans="1:16">
      <c r="B71" s="9" t="str">
        <f t="shared" si="9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1"/>
        <v>0</v>
      </c>
      <c r="G71" s="163">
        <f t="shared" si="19"/>
        <v>0</v>
      </c>
      <c r="H71" s="142">
        <f t="shared" si="20"/>
        <v>0</v>
      </c>
      <c r="I71" s="156">
        <f t="shared" si="22"/>
        <v>0</v>
      </c>
      <c r="J71" s="156"/>
      <c r="K71" s="334"/>
      <c r="L71" s="158">
        <f t="shared" si="23"/>
        <v>0</v>
      </c>
      <c r="M71" s="334"/>
      <c r="N71" s="158">
        <f t="shared" si="24"/>
        <v>0</v>
      </c>
      <c r="O71" s="158">
        <f t="shared" si="25"/>
        <v>0</v>
      </c>
      <c r="P71" s="4"/>
    </row>
    <row r="72" spans="1:16" ht="13.5" thickBot="1">
      <c r="B72" s="9" t="str">
        <f t="shared" si="9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1"/>
        <v>0</v>
      </c>
      <c r="G72" s="167">
        <f t="shared" si="19"/>
        <v>0</v>
      </c>
      <c r="H72" s="124">
        <f t="shared" si="20"/>
        <v>0</v>
      </c>
      <c r="I72" s="168">
        <f t="shared" si="22"/>
        <v>0</v>
      </c>
      <c r="J72" s="156"/>
      <c r="K72" s="335"/>
      <c r="L72" s="169">
        <f t="shared" si="23"/>
        <v>0</v>
      </c>
      <c r="M72" s="335"/>
      <c r="N72" s="169">
        <f t="shared" si="24"/>
        <v>0</v>
      </c>
      <c r="O72" s="169">
        <f t="shared" si="25"/>
        <v>0</v>
      </c>
      <c r="P72" s="4"/>
    </row>
    <row r="73" spans="1:16">
      <c r="C73" s="154" t="s">
        <v>73</v>
      </c>
      <c r="D73" s="111"/>
      <c r="E73" s="111">
        <f>SUM(E17:E72)</f>
        <v>372149</v>
      </c>
      <c r="F73" s="111"/>
      <c r="G73" s="111">
        <f>SUM(G17:G72)</f>
        <v>1259396.3597469255</v>
      </c>
      <c r="H73" s="111">
        <f>SUM(H17:H72)</f>
        <v>1259396.3597469255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15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43676.103252785928</v>
      </c>
      <c r="N87" s="198">
        <f>IF(J92&lt;D11,0,VLOOKUP(J92,C17:O72,11))</f>
        <v>43676.103252785928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37402.514159677034</v>
      </c>
      <c r="N88" s="200">
        <f>IF(J92&lt;D11,0,VLOOKUP(J92,C99:P154,7))</f>
        <v>37402.514159677034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Arsenal Hill 138kV Device (Cap. Bank)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-6273.5890931088943</v>
      </c>
      <c r="N89" s="203">
        <f>+N88-N87</f>
        <v>-6273.5890931088943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TP2004148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372149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8860.6904761904771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2007</v>
      </c>
      <c r="D99" s="357">
        <v>367119</v>
      </c>
      <c r="E99" s="360">
        <v>10058</v>
      </c>
      <c r="F99" s="361">
        <v>357061</v>
      </c>
      <c r="G99" s="365">
        <v>362090</v>
      </c>
      <c r="H99" s="362">
        <v>69474</v>
      </c>
      <c r="I99" s="363">
        <v>69474</v>
      </c>
      <c r="J99" s="403">
        <f t="shared" ref="J99:J130" si="26">+I99-H99</f>
        <v>0</v>
      </c>
      <c r="K99" s="158"/>
      <c r="L99" s="256">
        <v>0</v>
      </c>
      <c r="M99" s="172">
        <f t="shared" ref="M99:M130" si="27">IF(L99&lt;&gt;0,+H99-L99,0)</f>
        <v>0</v>
      </c>
      <c r="N99" s="256">
        <v>0</v>
      </c>
      <c r="O99" s="157">
        <f t="shared" ref="O99:O130" si="28">IF(N99&lt;&gt;0,+I99-N99,0)</f>
        <v>0</v>
      </c>
      <c r="P99" s="157">
        <f t="shared" ref="P99:P130" si="29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2008</v>
      </c>
      <c r="D100" s="357">
        <v>245158</v>
      </c>
      <c r="E100" s="360">
        <v>6701</v>
      </c>
      <c r="F100" s="361">
        <v>238456</v>
      </c>
      <c r="G100" s="361">
        <v>241807</v>
      </c>
      <c r="H100" s="360">
        <v>45246</v>
      </c>
      <c r="I100" s="359">
        <v>45246</v>
      </c>
      <c r="J100" s="403">
        <f t="shared" si="26"/>
        <v>0</v>
      </c>
      <c r="K100" s="158"/>
      <c r="L100" s="258">
        <v>45246</v>
      </c>
      <c r="M100" s="158">
        <f t="shared" si="27"/>
        <v>0</v>
      </c>
      <c r="N100" s="258">
        <v>45246</v>
      </c>
      <c r="O100" s="158">
        <f t="shared" si="28"/>
        <v>0</v>
      </c>
      <c r="P100" s="158">
        <f t="shared" si="29"/>
        <v>0</v>
      </c>
      <c r="Q100" s="1"/>
    </row>
    <row r="101" spans="1:17">
      <c r="B101" s="9" t="str">
        <f t="shared" ref="B101:B154" si="30">IF(D101=F100,"","IU")</f>
        <v>IU</v>
      </c>
      <c r="C101" s="153">
        <f>IF(D93="","-",+C100+1)</f>
        <v>2009</v>
      </c>
      <c r="D101" s="357">
        <v>355390</v>
      </c>
      <c r="E101" s="360">
        <v>9793.394736842105</v>
      </c>
      <c r="F101" s="361">
        <v>345596.60526315792</v>
      </c>
      <c r="G101" s="361">
        <v>350493.30263157899</v>
      </c>
      <c r="H101" s="360">
        <v>60522.976408209717</v>
      </c>
      <c r="I101" s="359">
        <v>60522.976408209717</v>
      </c>
      <c r="J101" s="403">
        <f t="shared" si="26"/>
        <v>0</v>
      </c>
      <c r="K101" s="158"/>
      <c r="L101" s="258">
        <f t="shared" ref="L101:L106" si="31">H101</f>
        <v>60522.976408209717</v>
      </c>
      <c r="M101" s="257">
        <f t="shared" si="27"/>
        <v>0</v>
      </c>
      <c r="N101" s="258">
        <f t="shared" ref="N101:N106" si="32">I101</f>
        <v>60522.976408209717</v>
      </c>
      <c r="O101" s="158">
        <f t="shared" si="28"/>
        <v>0</v>
      </c>
      <c r="P101" s="158">
        <f t="shared" si="29"/>
        <v>0</v>
      </c>
      <c r="Q101" s="1"/>
    </row>
    <row r="102" spans="1:17">
      <c r="B102" s="9" t="str">
        <f t="shared" si="30"/>
        <v/>
      </c>
      <c r="C102" s="153">
        <f>IF(D93="","-",+C101+1)</f>
        <v>2010</v>
      </c>
      <c r="D102" s="357">
        <v>345596.60526315792</v>
      </c>
      <c r="E102" s="360">
        <v>9076.8048780487807</v>
      </c>
      <c r="F102" s="361">
        <v>336519.80038510915</v>
      </c>
      <c r="G102" s="361">
        <v>341058.20282413356</v>
      </c>
      <c r="H102" s="360">
        <v>65380.767354671472</v>
      </c>
      <c r="I102" s="359">
        <v>65380.767354671472</v>
      </c>
      <c r="J102" s="403">
        <f t="shared" si="26"/>
        <v>0</v>
      </c>
      <c r="K102" s="158"/>
      <c r="L102" s="258">
        <f t="shared" si="31"/>
        <v>65380.767354671472</v>
      </c>
      <c r="M102" s="257">
        <f t="shared" si="27"/>
        <v>0</v>
      </c>
      <c r="N102" s="258">
        <f t="shared" si="32"/>
        <v>65380.767354671472</v>
      </c>
      <c r="O102" s="158">
        <f t="shared" si="28"/>
        <v>0</v>
      </c>
      <c r="P102" s="158">
        <f t="shared" si="29"/>
        <v>0</v>
      </c>
      <c r="Q102" s="1"/>
    </row>
    <row r="103" spans="1:17">
      <c r="B103" s="9" t="str">
        <f t="shared" si="30"/>
        <v/>
      </c>
      <c r="C103" s="153">
        <f>IF(D93="","-",+C102+1)</f>
        <v>2011</v>
      </c>
      <c r="D103" s="357">
        <v>336519.80038510915</v>
      </c>
      <c r="E103" s="377">
        <v>8860.6904761904771</v>
      </c>
      <c r="F103" s="361">
        <v>327659.10990891868</v>
      </c>
      <c r="G103" s="361">
        <v>332089.45514701388</v>
      </c>
      <c r="H103" s="360">
        <v>58800.269953257346</v>
      </c>
      <c r="I103" s="359">
        <v>58800.269953257346</v>
      </c>
      <c r="J103" s="403">
        <f t="shared" si="26"/>
        <v>0</v>
      </c>
      <c r="K103" s="158"/>
      <c r="L103" s="258">
        <f t="shared" si="31"/>
        <v>58800.269953257346</v>
      </c>
      <c r="M103" s="257">
        <f t="shared" si="27"/>
        <v>0</v>
      </c>
      <c r="N103" s="258">
        <f t="shared" si="32"/>
        <v>58800.269953257346</v>
      </c>
      <c r="O103" s="158">
        <f t="shared" si="28"/>
        <v>0</v>
      </c>
      <c r="P103" s="158">
        <f t="shared" si="29"/>
        <v>0</v>
      </c>
      <c r="Q103" s="1"/>
    </row>
    <row r="104" spans="1:17">
      <c r="B104" s="9" t="str">
        <f t="shared" si="30"/>
        <v/>
      </c>
      <c r="C104" s="153">
        <f>IF(D93="","-",+C103+1)</f>
        <v>2012</v>
      </c>
      <c r="D104" s="357">
        <v>327659.10990891868</v>
      </c>
      <c r="E104" s="360">
        <v>8860.6904761904771</v>
      </c>
      <c r="F104" s="361">
        <v>318798.4194327282</v>
      </c>
      <c r="G104" s="361">
        <v>323228.76467082347</v>
      </c>
      <c r="H104" s="360">
        <v>56425.074067115129</v>
      </c>
      <c r="I104" s="359">
        <v>56425.074067115129</v>
      </c>
      <c r="J104" s="403">
        <f t="shared" si="26"/>
        <v>0</v>
      </c>
      <c r="K104" s="158"/>
      <c r="L104" s="258">
        <f t="shared" si="31"/>
        <v>56425.074067115129</v>
      </c>
      <c r="M104" s="257">
        <f t="shared" si="27"/>
        <v>0</v>
      </c>
      <c r="N104" s="258">
        <f t="shared" si="32"/>
        <v>56425.074067115129</v>
      </c>
      <c r="O104" s="158">
        <f t="shared" si="28"/>
        <v>0</v>
      </c>
      <c r="P104" s="158">
        <f t="shared" si="29"/>
        <v>0</v>
      </c>
      <c r="Q104" s="1"/>
    </row>
    <row r="105" spans="1:17">
      <c r="B105" s="9" t="str">
        <f t="shared" si="30"/>
        <v/>
      </c>
      <c r="C105" s="153">
        <f>IF(D93="","-",+C104+1)</f>
        <v>2013</v>
      </c>
      <c r="D105" s="357">
        <v>318798.4194327282</v>
      </c>
      <c r="E105" s="360">
        <v>8860.6904761904771</v>
      </c>
      <c r="F105" s="361">
        <v>309937.72895653773</v>
      </c>
      <c r="G105" s="361">
        <v>314368.07419463294</v>
      </c>
      <c r="H105" s="360">
        <v>51392.082385725094</v>
      </c>
      <c r="I105" s="359">
        <v>51392.082385725094</v>
      </c>
      <c r="J105" s="403">
        <v>0</v>
      </c>
      <c r="K105" s="158"/>
      <c r="L105" s="258">
        <f t="shared" si="31"/>
        <v>51392.082385725094</v>
      </c>
      <c r="M105" s="257">
        <f>IF(L105&lt;&gt;0,+H105-L105,0)</f>
        <v>0</v>
      </c>
      <c r="N105" s="258">
        <f t="shared" si="32"/>
        <v>51392.082385725094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30"/>
        <v/>
      </c>
      <c r="C106" s="153">
        <f>IF(D93="","-",+C105+1)</f>
        <v>2014</v>
      </c>
      <c r="D106" s="357">
        <v>309937.72895653773</v>
      </c>
      <c r="E106" s="360">
        <v>8860.6904761904771</v>
      </c>
      <c r="F106" s="361">
        <v>301077.03848034726</v>
      </c>
      <c r="G106" s="361">
        <v>305507.38371844252</v>
      </c>
      <c r="H106" s="360">
        <v>50386.311054794773</v>
      </c>
      <c r="I106" s="359">
        <v>50386.311054794773</v>
      </c>
      <c r="J106" s="158">
        <v>0</v>
      </c>
      <c r="K106" s="158"/>
      <c r="L106" s="258">
        <f t="shared" si="31"/>
        <v>50386.311054794773</v>
      </c>
      <c r="M106" s="257">
        <f>IF(L106&lt;&gt;0,+H106-L106,0)</f>
        <v>0</v>
      </c>
      <c r="N106" s="258">
        <f t="shared" si="32"/>
        <v>50386.311054794773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30"/>
        <v/>
      </c>
      <c r="C107" s="153">
        <f>IF(D93="","-",+C106+1)</f>
        <v>2015</v>
      </c>
      <c r="D107" s="357">
        <v>301077.03848034726</v>
      </c>
      <c r="E107" s="360">
        <v>8860.6904761904771</v>
      </c>
      <c r="F107" s="361">
        <v>292216.34800415678</v>
      </c>
      <c r="G107" s="361">
        <v>296646.69324225199</v>
      </c>
      <c r="H107" s="360">
        <v>47949.4923700488</v>
      </c>
      <c r="I107" s="359">
        <v>47949.4923700488</v>
      </c>
      <c r="J107" s="158">
        <f t="shared" si="26"/>
        <v>0</v>
      </c>
      <c r="K107" s="158"/>
      <c r="L107" s="258">
        <f>H107</f>
        <v>47949.4923700488</v>
      </c>
      <c r="M107" s="257">
        <f>IF(L107&lt;&gt;0,+H107-L107,0)</f>
        <v>0</v>
      </c>
      <c r="N107" s="258">
        <f>I107</f>
        <v>47949.4923700488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30"/>
        <v/>
      </c>
      <c r="C108" s="153">
        <f>IF(D93="","-",+C107+1)</f>
        <v>2016</v>
      </c>
      <c r="D108" s="357">
        <v>292216.34800415678</v>
      </c>
      <c r="E108" s="360">
        <v>8654.6279069767443</v>
      </c>
      <c r="F108" s="361">
        <v>283561.72009718005</v>
      </c>
      <c r="G108" s="361">
        <v>287889.03405066842</v>
      </c>
      <c r="H108" s="360">
        <v>45202.137408056922</v>
      </c>
      <c r="I108" s="359">
        <v>45202.137408056922</v>
      </c>
      <c r="J108" s="158">
        <v>0</v>
      </c>
      <c r="K108" s="158"/>
      <c r="L108" s="258">
        <f>H108</f>
        <v>45202.137408056922</v>
      </c>
      <c r="M108" s="257">
        <f>IF(L108&lt;&gt;0,+H108-L108,0)</f>
        <v>0</v>
      </c>
      <c r="N108" s="258">
        <f>I108</f>
        <v>45202.137408056922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30"/>
        <v/>
      </c>
      <c r="C109" s="153">
        <f>IF(D93="","-",+C108+1)</f>
        <v>2017</v>
      </c>
      <c r="D109" s="357">
        <v>283561.72009718005</v>
      </c>
      <c r="E109" s="360">
        <v>8860.6904761904771</v>
      </c>
      <c r="F109" s="361">
        <v>274701.02962098958</v>
      </c>
      <c r="G109" s="361">
        <v>279131.37485908484</v>
      </c>
      <c r="H109" s="360">
        <v>42767.185465657531</v>
      </c>
      <c r="I109" s="359">
        <v>42767.185465657531</v>
      </c>
      <c r="J109" s="158">
        <f t="shared" si="26"/>
        <v>0</v>
      </c>
      <c r="K109" s="158"/>
      <c r="L109" s="258">
        <f>H109</f>
        <v>42767.185465657531</v>
      </c>
      <c r="M109" s="257">
        <f>IF(L109&lt;&gt;0,+H109-L109,0)</f>
        <v>0</v>
      </c>
      <c r="N109" s="258">
        <f>I109</f>
        <v>42767.185465657531</v>
      </c>
      <c r="O109" s="158">
        <f>IF(N109&lt;&gt;0,+I109-N109,0)</f>
        <v>0</v>
      </c>
      <c r="P109" s="158">
        <f>+O109-M109</f>
        <v>0</v>
      </c>
      <c r="Q109" s="1"/>
    </row>
    <row r="110" spans="1:17">
      <c r="B110" s="9" t="str">
        <f t="shared" si="30"/>
        <v/>
      </c>
      <c r="C110" s="153">
        <f>IF(D93="","-",+C109+1)</f>
        <v>2018</v>
      </c>
      <c r="D110" s="154">
        <f>IF(F109+SUM(E$99:E109)=D$92,F109,D$92-SUM(E$99:E109))</f>
        <v>274701.02962098958</v>
      </c>
      <c r="E110" s="160">
        <f>IF(+J96&lt;F109,J96,D110)</f>
        <v>8860.6904761904771</v>
      </c>
      <c r="F110" s="159">
        <f t="shared" ref="F110:F130" si="33">+D110-E110</f>
        <v>265840.3391447991</v>
      </c>
      <c r="G110" s="159">
        <f t="shared" ref="G110:G130" si="34">+(F110+D110)/2</f>
        <v>270270.68438289431</v>
      </c>
      <c r="H110" s="163">
        <f>+J$94*G110+E110</f>
        <v>37402.514159677034</v>
      </c>
      <c r="I110" s="253">
        <f>+J$95*G110+E110</f>
        <v>37402.514159677034</v>
      </c>
      <c r="J110" s="158">
        <f t="shared" si="26"/>
        <v>0</v>
      </c>
      <c r="K110" s="158"/>
      <c r="L110" s="334"/>
      <c r="M110" s="158">
        <f t="shared" si="27"/>
        <v>0</v>
      </c>
      <c r="N110" s="334"/>
      <c r="O110" s="158">
        <f t="shared" si="28"/>
        <v>0</v>
      </c>
      <c r="P110" s="158">
        <f t="shared" si="29"/>
        <v>0</v>
      </c>
      <c r="Q110" s="1"/>
    </row>
    <row r="111" spans="1:17">
      <c r="B111" s="9" t="str">
        <f t="shared" si="30"/>
        <v/>
      </c>
      <c r="C111" s="153">
        <f>IF(D93="","-",+C110+1)</f>
        <v>2019</v>
      </c>
      <c r="D111" s="154">
        <f>IF(F110+SUM(E$99:E110)=D$92,F110,D$92-SUM(E$99:E110))</f>
        <v>265840.3391447991</v>
      </c>
      <c r="E111" s="160">
        <f>IF(+J96&lt;F110,J96,D111)</f>
        <v>8860.6904761904771</v>
      </c>
      <c r="F111" s="159">
        <f t="shared" si="33"/>
        <v>256979.64866860863</v>
      </c>
      <c r="G111" s="159">
        <f t="shared" si="34"/>
        <v>261409.99390670386</v>
      </c>
      <c r="H111" s="163">
        <f>+J$94*G111+E111</f>
        <v>36466.784611861585</v>
      </c>
      <c r="I111" s="253">
        <f>+J$95*G111+E111</f>
        <v>36466.784611861585</v>
      </c>
      <c r="J111" s="158">
        <f t="shared" si="26"/>
        <v>0</v>
      </c>
      <c r="K111" s="158"/>
      <c r="L111" s="334"/>
      <c r="M111" s="158">
        <f t="shared" si="27"/>
        <v>0</v>
      </c>
      <c r="N111" s="334"/>
      <c r="O111" s="158">
        <f t="shared" si="28"/>
        <v>0</v>
      </c>
      <c r="P111" s="158">
        <f t="shared" si="29"/>
        <v>0</v>
      </c>
      <c r="Q111" s="1"/>
    </row>
    <row r="112" spans="1:17">
      <c r="B112" s="9" t="str">
        <f t="shared" si="30"/>
        <v/>
      </c>
      <c r="C112" s="153">
        <f>IF(D93="","-",+C111+1)</f>
        <v>2020</v>
      </c>
      <c r="D112" s="154">
        <f>IF(F111+SUM(E$99:E111)=D$92,F111,D$92-SUM(E$99:E111))</f>
        <v>256979.64866860863</v>
      </c>
      <c r="E112" s="160">
        <f>IF(+J96&lt;F111,J96,D112)</f>
        <v>8860.6904761904771</v>
      </c>
      <c r="F112" s="159">
        <f t="shared" si="33"/>
        <v>248118.95819241815</v>
      </c>
      <c r="G112" s="159">
        <f t="shared" si="34"/>
        <v>252549.30343051339</v>
      </c>
      <c r="H112" s="163">
        <f>+J$94*G112+E112</f>
        <v>35531.055064046144</v>
      </c>
      <c r="I112" s="253">
        <f>+J$95*G112+E112</f>
        <v>35531.055064046144</v>
      </c>
      <c r="J112" s="158">
        <f t="shared" si="26"/>
        <v>0</v>
      </c>
      <c r="K112" s="158"/>
      <c r="L112" s="334"/>
      <c r="M112" s="158">
        <f t="shared" si="27"/>
        <v>0</v>
      </c>
      <c r="N112" s="334"/>
      <c r="O112" s="158">
        <f t="shared" si="28"/>
        <v>0</v>
      </c>
      <c r="P112" s="158">
        <f t="shared" si="29"/>
        <v>0</v>
      </c>
      <c r="Q112" s="1"/>
    </row>
    <row r="113" spans="2:17">
      <c r="B113" s="9" t="str">
        <f t="shared" si="30"/>
        <v/>
      </c>
      <c r="C113" s="153">
        <f>IF(D93="","-",+C112+1)</f>
        <v>2021</v>
      </c>
      <c r="D113" s="154">
        <f>IF(F112+SUM(E$99:E112)=D$92,F112,D$92-SUM(E$99:E112))</f>
        <v>248118.95819241815</v>
      </c>
      <c r="E113" s="160">
        <f>IF(+J96&lt;F112,J96,D113)</f>
        <v>8860.6904761904771</v>
      </c>
      <c r="F113" s="159">
        <f t="shared" si="33"/>
        <v>239258.26771622768</v>
      </c>
      <c r="G113" s="159">
        <f t="shared" si="34"/>
        <v>243688.61295432292</v>
      </c>
      <c r="H113" s="163">
        <f t="shared" ref="H113:H154" si="35">+J$94*G113+E113</f>
        <v>34595.325516230696</v>
      </c>
      <c r="I113" s="253">
        <f t="shared" ref="I113:I154" si="36">+J$95*G113+E113</f>
        <v>34595.325516230696</v>
      </c>
      <c r="J113" s="158">
        <f t="shared" si="26"/>
        <v>0</v>
      </c>
      <c r="K113" s="158"/>
      <c r="L113" s="334"/>
      <c r="M113" s="158">
        <f t="shared" si="27"/>
        <v>0</v>
      </c>
      <c r="N113" s="334"/>
      <c r="O113" s="158">
        <f t="shared" si="28"/>
        <v>0</v>
      </c>
      <c r="P113" s="158">
        <f t="shared" si="29"/>
        <v>0</v>
      </c>
      <c r="Q113" s="1"/>
    </row>
    <row r="114" spans="2:17">
      <c r="B114" s="9" t="str">
        <f t="shared" si="30"/>
        <v/>
      </c>
      <c r="C114" s="153">
        <f>IF(D93="","-",+C113+1)</f>
        <v>2022</v>
      </c>
      <c r="D114" s="154">
        <f>IF(F113+SUM(E$99:E113)=D$92,F113,D$92-SUM(E$99:E113))</f>
        <v>239258.26771622768</v>
      </c>
      <c r="E114" s="160">
        <f>IF(+J96&lt;F113,J96,D114)</f>
        <v>8860.6904761904771</v>
      </c>
      <c r="F114" s="159">
        <f t="shared" si="33"/>
        <v>230397.57724003721</v>
      </c>
      <c r="G114" s="159">
        <f t="shared" si="34"/>
        <v>234827.92247813244</v>
      </c>
      <c r="H114" s="163">
        <f t="shared" si="35"/>
        <v>33659.595968415248</v>
      </c>
      <c r="I114" s="253">
        <f t="shared" si="36"/>
        <v>33659.595968415248</v>
      </c>
      <c r="J114" s="158">
        <f t="shared" si="26"/>
        <v>0</v>
      </c>
      <c r="K114" s="158"/>
      <c r="L114" s="334"/>
      <c r="M114" s="158">
        <f t="shared" si="27"/>
        <v>0</v>
      </c>
      <c r="N114" s="334"/>
      <c r="O114" s="158">
        <f t="shared" si="28"/>
        <v>0</v>
      </c>
      <c r="P114" s="158">
        <f t="shared" si="29"/>
        <v>0</v>
      </c>
      <c r="Q114" s="1"/>
    </row>
    <row r="115" spans="2:17">
      <c r="B115" s="9" t="str">
        <f t="shared" si="30"/>
        <v/>
      </c>
      <c r="C115" s="153">
        <f>IF(D93="","-",+C114+1)</f>
        <v>2023</v>
      </c>
      <c r="D115" s="154">
        <f>IF(F114+SUM(E$99:E114)=D$92,F114,D$92-SUM(E$99:E114))</f>
        <v>230397.57724003721</v>
      </c>
      <c r="E115" s="160">
        <f>IF(+J96&lt;F114,J96,D115)</f>
        <v>8860.6904761904771</v>
      </c>
      <c r="F115" s="159">
        <f t="shared" si="33"/>
        <v>221536.88676384673</v>
      </c>
      <c r="G115" s="159">
        <f t="shared" si="34"/>
        <v>225967.23200194197</v>
      </c>
      <c r="H115" s="163">
        <f t="shared" si="35"/>
        <v>32723.866420599803</v>
      </c>
      <c r="I115" s="253">
        <f t="shared" si="36"/>
        <v>32723.866420599803</v>
      </c>
      <c r="J115" s="158">
        <f t="shared" si="26"/>
        <v>0</v>
      </c>
      <c r="K115" s="158"/>
      <c r="L115" s="334"/>
      <c r="M115" s="158">
        <f t="shared" si="27"/>
        <v>0</v>
      </c>
      <c r="N115" s="334"/>
      <c r="O115" s="158">
        <f t="shared" si="28"/>
        <v>0</v>
      </c>
      <c r="P115" s="158">
        <f t="shared" si="29"/>
        <v>0</v>
      </c>
      <c r="Q115" s="1"/>
    </row>
    <row r="116" spans="2:17">
      <c r="B116" s="9" t="str">
        <f t="shared" si="30"/>
        <v/>
      </c>
      <c r="C116" s="153">
        <f>IF(D93="","-",+C115+1)</f>
        <v>2024</v>
      </c>
      <c r="D116" s="154">
        <f>IF(F115+SUM(E$99:E115)=D$92,F115,D$92-SUM(E$99:E115))</f>
        <v>221536.88676384673</v>
      </c>
      <c r="E116" s="160">
        <f>IF(+J96&lt;F115,J96,D116)</f>
        <v>8860.6904761904771</v>
      </c>
      <c r="F116" s="159">
        <f t="shared" si="33"/>
        <v>212676.19628765626</v>
      </c>
      <c r="G116" s="159">
        <f t="shared" si="34"/>
        <v>217106.5415257515</v>
      </c>
      <c r="H116" s="163">
        <f t="shared" si="35"/>
        <v>31788.136872784355</v>
      </c>
      <c r="I116" s="253">
        <f t="shared" si="36"/>
        <v>31788.136872784355</v>
      </c>
      <c r="J116" s="158">
        <f t="shared" si="26"/>
        <v>0</v>
      </c>
      <c r="K116" s="158"/>
      <c r="L116" s="334"/>
      <c r="M116" s="158">
        <f t="shared" si="27"/>
        <v>0</v>
      </c>
      <c r="N116" s="334"/>
      <c r="O116" s="158">
        <f t="shared" si="28"/>
        <v>0</v>
      </c>
      <c r="P116" s="158">
        <f t="shared" si="29"/>
        <v>0</v>
      </c>
      <c r="Q116" s="1"/>
    </row>
    <row r="117" spans="2:17">
      <c r="B117" s="9" t="str">
        <f t="shared" si="30"/>
        <v/>
      </c>
      <c r="C117" s="153">
        <f>IF(D93="","-",+C116+1)</f>
        <v>2025</v>
      </c>
      <c r="D117" s="154">
        <f>IF(F116+SUM(E$99:E116)=D$92,F116,D$92-SUM(E$99:E116))</f>
        <v>212676.19628765626</v>
      </c>
      <c r="E117" s="160">
        <f>IF(+J96&lt;F116,J96,D117)</f>
        <v>8860.6904761904771</v>
      </c>
      <c r="F117" s="159">
        <f t="shared" si="33"/>
        <v>203815.50581146579</v>
      </c>
      <c r="G117" s="159">
        <f t="shared" si="34"/>
        <v>208245.85104956102</v>
      </c>
      <c r="H117" s="163">
        <f t="shared" si="35"/>
        <v>30852.40732496891</v>
      </c>
      <c r="I117" s="253">
        <f t="shared" si="36"/>
        <v>30852.40732496891</v>
      </c>
      <c r="J117" s="158">
        <f t="shared" si="26"/>
        <v>0</v>
      </c>
      <c r="K117" s="158"/>
      <c r="L117" s="334"/>
      <c r="M117" s="158">
        <f t="shared" si="27"/>
        <v>0</v>
      </c>
      <c r="N117" s="334"/>
      <c r="O117" s="158">
        <f t="shared" si="28"/>
        <v>0</v>
      </c>
      <c r="P117" s="158">
        <f t="shared" si="29"/>
        <v>0</v>
      </c>
      <c r="Q117" s="1"/>
    </row>
    <row r="118" spans="2:17">
      <c r="B118" s="9" t="str">
        <f t="shared" si="30"/>
        <v/>
      </c>
      <c r="C118" s="153">
        <f>IF(D93="","-",+C117+1)</f>
        <v>2026</v>
      </c>
      <c r="D118" s="154">
        <f>IF(F117+SUM(E$99:E117)=D$92,F117,D$92-SUM(E$99:E117))</f>
        <v>203815.50581146579</v>
      </c>
      <c r="E118" s="160">
        <f>IF(+J96&lt;F117,J96,D118)</f>
        <v>8860.6904761904771</v>
      </c>
      <c r="F118" s="159">
        <f t="shared" si="33"/>
        <v>194954.81533527531</v>
      </c>
      <c r="G118" s="159">
        <f t="shared" si="34"/>
        <v>199385.16057337055</v>
      </c>
      <c r="H118" s="163">
        <f t="shared" si="35"/>
        <v>29916.677777153462</v>
      </c>
      <c r="I118" s="253">
        <f t="shared" si="36"/>
        <v>29916.677777153462</v>
      </c>
      <c r="J118" s="158">
        <f t="shared" si="26"/>
        <v>0</v>
      </c>
      <c r="K118" s="158"/>
      <c r="L118" s="334"/>
      <c r="M118" s="158">
        <f t="shared" si="27"/>
        <v>0</v>
      </c>
      <c r="N118" s="334"/>
      <c r="O118" s="158">
        <f t="shared" si="28"/>
        <v>0</v>
      </c>
      <c r="P118" s="158">
        <f t="shared" si="29"/>
        <v>0</v>
      </c>
      <c r="Q118" s="1"/>
    </row>
    <row r="119" spans="2:17">
      <c r="B119" s="9" t="str">
        <f t="shared" si="30"/>
        <v/>
      </c>
      <c r="C119" s="153">
        <f>IF(D93="","-",+C118+1)</f>
        <v>2027</v>
      </c>
      <c r="D119" s="154">
        <f>IF(F118+SUM(E$99:E118)=D$92,F118,D$92-SUM(E$99:E118))</f>
        <v>194954.81533527531</v>
      </c>
      <c r="E119" s="160">
        <f>IF(+J96&lt;F118,J96,D119)</f>
        <v>8860.6904761904771</v>
      </c>
      <c r="F119" s="159">
        <f t="shared" si="33"/>
        <v>186094.12485908484</v>
      </c>
      <c r="G119" s="159">
        <f t="shared" si="34"/>
        <v>190524.47009718008</v>
      </c>
      <c r="H119" s="163">
        <f t="shared" si="35"/>
        <v>28980.948229338013</v>
      </c>
      <c r="I119" s="253">
        <f t="shared" si="36"/>
        <v>28980.948229338013</v>
      </c>
      <c r="J119" s="158">
        <f t="shared" si="26"/>
        <v>0</v>
      </c>
      <c r="K119" s="158"/>
      <c r="L119" s="334"/>
      <c r="M119" s="158">
        <f t="shared" si="27"/>
        <v>0</v>
      </c>
      <c r="N119" s="334"/>
      <c r="O119" s="158">
        <f t="shared" si="28"/>
        <v>0</v>
      </c>
      <c r="P119" s="158">
        <f t="shared" si="29"/>
        <v>0</v>
      </c>
      <c r="Q119" s="1"/>
    </row>
    <row r="120" spans="2:17">
      <c r="B120" s="9" t="str">
        <f t="shared" si="30"/>
        <v/>
      </c>
      <c r="C120" s="153">
        <f>IF(D93="","-",+C119+1)</f>
        <v>2028</v>
      </c>
      <c r="D120" s="154">
        <f>IF(F119+SUM(E$99:E119)=D$92,F119,D$92-SUM(E$99:E119))</f>
        <v>186094.12485908484</v>
      </c>
      <c r="E120" s="160">
        <f>IF(+J96&lt;F119,J96,D120)</f>
        <v>8860.6904761904771</v>
      </c>
      <c r="F120" s="159">
        <f t="shared" si="33"/>
        <v>177233.43438289437</v>
      </c>
      <c r="G120" s="159">
        <f t="shared" si="34"/>
        <v>181663.7796209896</v>
      </c>
      <c r="H120" s="163">
        <f t="shared" si="35"/>
        <v>28045.218681522569</v>
      </c>
      <c r="I120" s="253">
        <f t="shared" si="36"/>
        <v>28045.218681522569</v>
      </c>
      <c r="J120" s="158">
        <f t="shared" si="26"/>
        <v>0</v>
      </c>
      <c r="K120" s="158"/>
      <c r="L120" s="334"/>
      <c r="M120" s="158">
        <f t="shared" si="27"/>
        <v>0</v>
      </c>
      <c r="N120" s="334"/>
      <c r="O120" s="158">
        <f t="shared" si="28"/>
        <v>0</v>
      </c>
      <c r="P120" s="158">
        <f t="shared" si="29"/>
        <v>0</v>
      </c>
      <c r="Q120" s="1"/>
    </row>
    <row r="121" spans="2:17">
      <c r="B121" s="9" t="str">
        <f t="shared" si="30"/>
        <v/>
      </c>
      <c r="C121" s="153">
        <f>IF(D93="","-",+C120+1)</f>
        <v>2029</v>
      </c>
      <c r="D121" s="154">
        <f>IF(F120+SUM(E$99:E120)=D$92,F120,D$92-SUM(E$99:E120))</f>
        <v>177233.43438289437</v>
      </c>
      <c r="E121" s="160">
        <f>IF(+J96&lt;F120,J96,D121)</f>
        <v>8860.6904761904771</v>
      </c>
      <c r="F121" s="159">
        <f t="shared" si="33"/>
        <v>168372.74390670389</v>
      </c>
      <c r="G121" s="159">
        <f t="shared" si="34"/>
        <v>172803.08914479913</v>
      </c>
      <c r="H121" s="163">
        <f t="shared" si="35"/>
        <v>27109.48913370712</v>
      </c>
      <c r="I121" s="253">
        <f t="shared" si="36"/>
        <v>27109.48913370712</v>
      </c>
      <c r="J121" s="158">
        <f t="shared" si="26"/>
        <v>0</v>
      </c>
      <c r="K121" s="158"/>
      <c r="L121" s="334"/>
      <c r="M121" s="158">
        <f t="shared" si="27"/>
        <v>0</v>
      </c>
      <c r="N121" s="334"/>
      <c r="O121" s="158">
        <f t="shared" si="28"/>
        <v>0</v>
      </c>
      <c r="P121" s="158">
        <f t="shared" si="29"/>
        <v>0</v>
      </c>
      <c r="Q121" s="1"/>
    </row>
    <row r="122" spans="2:17">
      <c r="B122" s="9" t="str">
        <f t="shared" si="30"/>
        <v/>
      </c>
      <c r="C122" s="153">
        <f>IF(D93="","-",+C121+1)</f>
        <v>2030</v>
      </c>
      <c r="D122" s="154">
        <f>IF(F121+SUM(E$99:E121)=D$92,F121,D$92-SUM(E$99:E121))</f>
        <v>168372.74390670389</v>
      </c>
      <c r="E122" s="160">
        <f>IF(+J96&lt;F121,J96,D122)</f>
        <v>8860.6904761904771</v>
      </c>
      <c r="F122" s="159">
        <f t="shared" si="33"/>
        <v>159512.05343051342</v>
      </c>
      <c r="G122" s="159">
        <f t="shared" si="34"/>
        <v>163942.39866860866</v>
      </c>
      <c r="H122" s="163">
        <f t="shared" si="35"/>
        <v>26173.759585891676</v>
      </c>
      <c r="I122" s="253">
        <f t="shared" si="36"/>
        <v>26173.759585891676</v>
      </c>
      <c r="J122" s="158">
        <f t="shared" si="26"/>
        <v>0</v>
      </c>
      <c r="K122" s="158"/>
      <c r="L122" s="334"/>
      <c r="M122" s="158">
        <f t="shared" si="27"/>
        <v>0</v>
      </c>
      <c r="N122" s="334"/>
      <c r="O122" s="158">
        <f t="shared" si="28"/>
        <v>0</v>
      </c>
      <c r="P122" s="158">
        <f t="shared" si="29"/>
        <v>0</v>
      </c>
      <c r="Q122" s="1"/>
    </row>
    <row r="123" spans="2:17">
      <c r="B123" s="9" t="str">
        <f t="shared" si="30"/>
        <v/>
      </c>
      <c r="C123" s="153">
        <f>IF(D93="","-",+C122+1)</f>
        <v>2031</v>
      </c>
      <c r="D123" s="154">
        <f>IF(F122+SUM(E$99:E122)=D$92,F122,D$92-SUM(E$99:E122))</f>
        <v>159512.05343051342</v>
      </c>
      <c r="E123" s="160">
        <f>IF(+J96&lt;F122,J96,D123)</f>
        <v>8860.6904761904771</v>
      </c>
      <c r="F123" s="159">
        <f t="shared" si="33"/>
        <v>150651.36295432295</v>
      </c>
      <c r="G123" s="159">
        <f t="shared" si="34"/>
        <v>155081.70819241818</v>
      </c>
      <c r="H123" s="163">
        <f t="shared" si="35"/>
        <v>25238.030038076227</v>
      </c>
      <c r="I123" s="253">
        <f t="shared" si="36"/>
        <v>25238.030038076227</v>
      </c>
      <c r="J123" s="158">
        <f t="shared" si="26"/>
        <v>0</v>
      </c>
      <c r="K123" s="158"/>
      <c r="L123" s="334"/>
      <c r="M123" s="158">
        <f t="shared" si="27"/>
        <v>0</v>
      </c>
      <c r="N123" s="334"/>
      <c r="O123" s="158">
        <f t="shared" si="28"/>
        <v>0</v>
      </c>
      <c r="P123" s="158">
        <f t="shared" si="29"/>
        <v>0</v>
      </c>
      <c r="Q123" s="1"/>
    </row>
    <row r="124" spans="2:17">
      <c r="B124" s="9" t="str">
        <f t="shared" si="30"/>
        <v/>
      </c>
      <c r="C124" s="153">
        <f>IF(D93="","-",+C123+1)</f>
        <v>2032</v>
      </c>
      <c r="D124" s="154">
        <f>IF(F123+SUM(E$99:E123)=D$92,F123,D$92-SUM(E$99:E123))</f>
        <v>150651.36295432295</v>
      </c>
      <c r="E124" s="160">
        <f>IF(+J96&lt;F123,J96,D124)</f>
        <v>8860.6904761904771</v>
      </c>
      <c r="F124" s="159">
        <f t="shared" si="33"/>
        <v>141790.67247813247</v>
      </c>
      <c r="G124" s="159">
        <f t="shared" si="34"/>
        <v>146221.01771622771</v>
      </c>
      <c r="H124" s="163">
        <f t="shared" si="35"/>
        <v>24302.300490260779</v>
      </c>
      <c r="I124" s="253">
        <f t="shared" si="36"/>
        <v>24302.300490260779</v>
      </c>
      <c r="J124" s="158">
        <f t="shared" si="26"/>
        <v>0</v>
      </c>
      <c r="K124" s="158"/>
      <c r="L124" s="334"/>
      <c r="M124" s="158">
        <f t="shared" si="27"/>
        <v>0</v>
      </c>
      <c r="N124" s="334"/>
      <c r="O124" s="158">
        <f t="shared" si="28"/>
        <v>0</v>
      </c>
      <c r="P124" s="158">
        <f t="shared" si="29"/>
        <v>0</v>
      </c>
      <c r="Q124" s="1"/>
    </row>
    <row r="125" spans="2:17">
      <c r="B125" s="9" t="str">
        <f t="shared" si="30"/>
        <v/>
      </c>
      <c r="C125" s="153">
        <f>IF(D93="","-",+C124+1)</f>
        <v>2033</v>
      </c>
      <c r="D125" s="154">
        <f>IF(F124+SUM(E$99:E124)=D$92,F124,D$92-SUM(E$99:E124))</f>
        <v>141790.67247813247</v>
      </c>
      <c r="E125" s="160">
        <f>IF(+J96&lt;F124,J96,D125)</f>
        <v>8860.6904761904771</v>
      </c>
      <c r="F125" s="159">
        <f t="shared" si="33"/>
        <v>132929.982001942</v>
      </c>
      <c r="G125" s="159">
        <f t="shared" si="34"/>
        <v>137360.32724003724</v>
      </c>
      <c r="H125" s="163">
        <f t="shared" si="35"/>
        <v>23366.570942445334</v>
      </c>
      <c r="I125" s="253">
        <f t="shared" si="36"/>
        <v>23366.570942445334</v>
      </c>
      <c r="J125" s="158">
        <f t="shared" si="26"/>
        <v>0</v>
      </c>
      <c r="K125" s="158"/>
      <c r="L125" s="334"/>
      <c r="M125" s="158">
        <f t="shared" si="27"/>
        <v>0</v>
      </c>
      <c r="N125" s="334"/>
      <c r="O125" s="158">
        <f t="shared" si="28"/>
        <v>0</v>
      </c>
      <c r="P125" s="158">
        <f t="shared" si="29"/>
        <v>0</v>
      </c>
      <c r="Q125" s="1"/>
    </row>
    <row r="126" spans="2:17">
      <c r="B126" s="9" t="str">
        <f t="shared" si="30"/>
        <v/>
      </c>
      <c r="C126" s="153">
        <f>IF(D93="","-",+C125+1)</f>
        <v>2034</v>
      </c>
      <c r="D126" s="154">
        <f>IF(F125+SUM(E$99:E125)=D$92,F125,D$92-SUM(E$99:E125))</f>
        <v>132929.982001942</v>
      </c>
      <c r="E126" s="160">
        <f>IF(+J96&lt;F125,J96,D126)</f>
        <v>8860.6904761904771</v>
      </c>
      <c r="F126" s="159">
        <f t="shared" si="33"/>
        <v>124069.29152575153</v>
      </c>
      <c r="G126" s="159">
        <f t="shared" si="34"/>
        <v>128499.63676384676</v>
      </c>
      <c r="H126" s="163">
        <f t="shared" si="35"/>
        <v>22430.84139462989</v>
      </c>
      <c r="I126" s="253">
        <f t="shared" si="36"/>
        <v>22430.84139462989</v>
      </c>
      <c r="J126" s="158">
        <f t="shared" si="26"/>
        <v>0</v>
      </c>
      <c r="K126" s="158"/>
      <c r="L126" s="334"/>
      <c r="M126" s="158">
        <f t="shared" si="27"/>
        <v>0</v>
      </c>
      <c r="N126" s="334"/>
      <c r="O126" s="158">
        <f t="shared" si="28"/>
        <v>0</v>
      </c>
      <c r="P126" s="158">
        <f t="shared" si="29"/>
        <v>0</v>
      </c>
      <c r="Q126" s="1"/>
    </row>
    <row r="127" spans="2:17">
      <c r="B127" s="9" t="str">
        <f t="shared" si="30"/>
        <v/>
      </c>
      <c r="C127" s="153">
        <f>IF(D93="","-",+C126+1)</f>
        <v>2035</v>
      </c>
      <c r="D127" s="154">
        <f>IF(F126+SUM(E$99:E126)=D$92,F126,D$92-SUM(E$99:E126))</f>
        <v>124069.29152575153</v>
      </c>
      <c r="E127" s="160">
        <f>IF(+J96&lt;F126,J96,D127)</f>
        <v>8860.6904761904771</v>
      </c>
      <c r="F127" s="159">
        <f t="shared" si="33"/>
        <v>115208.60104956105</v>
      </c>
      <c r="G127" s="159">
        <f t="shared" si="34"/>
        <v>119638.94628765629</v>
      </c>
      <c r="H127" s="163">
        <f t="shared" si="35"/>
        <v>21495.111846814441</v>
      </c>
      <c r="I127" s="253">
        <f t="shared" si="36"/>
        <v>21495.111846814441</v>
      </c>
      <c r="J127" s="158">
        <f t="shared" si="26"/>
        <v>0</v>
      </c>
      <c r="K127" s="158"/>
      <c r="L127" s="334"/>
      <c r="M127" s="158">
        <f t="shared" si="27"/>
        <v>0</v>
      </c>
      <c r="N127" s="334"/>
      <c r="O127" s="158">
        <f t="shared" si="28"/>
        <v>0</v>
      </c>
      <c r="P127" s="158">
        <f t="shared" si="29"/>
        <v>0</v>
      </c>
      <c r="Q127" s="1"/>
    </row>
    <row r="128" spans="2:17">
      <c r="B128" s="9" t="str">
        <f t="shared" si="30"/>
        <v/>
      </c>
      <c r="C128" s="153">
        <f>IF(D93="","-",+C127+1)</f>
        <v>2036</v>
      </c>
      <c r="D128" s="154">
        <f>IF(F127+SUM(E$99:E127)=D$92,F127,D$92-SUM(E$99:E127))</f>
        <v>115208.60104956105</v>
      </c>
      <c r="E128" s="160">
        <f>IF(+J96&lt;F127,J96,D128)</f>
        <v>8860.6904761904771</v>
      </c>
      <c r="F128" s="159">
        <f t="shared" si="33"/>
        <v>106347.91057337058</v>
      </c>
      <c r="G128" s="159">
        <f t="shared" si="34"/>
        <v>110778.25581146582</v>
      </c>
      <c r="H128" s="163">
        <f t="shared" si="35"/>
        <v>20559.382298998993</v>
      </c>
      <c r="I128" s="253">
        <f t="shared" si="36"/>
        <v>20559.382298998993</v>
      </c>
      <c r="J128" s="158">
        <f t="shared" si="26"/>
        <v>0</v>
      </c>
      <c r="K128" s="158"/>
      <c r="L128" s="334"/>
      <c r="M128" s="158">
        <f t="shared" si="27"/>
        <v>0</v>
      </c>
      <c r="N128" s="334"/>
      <c r="O128" s="158">
        <f t="shared" si="28"/>
        <v>0</v>
      </c>
      <c r="P128" s="158">
        <f t="shared" si="29"/>
        <v>0</v>
      </c>
      <c r="Q128" s="1"/>
    </row>
    <row r="129" spans="2:17">
      <c r="B129" s="9" t="str">
        <f t="shared" si="30"/>
        <v/>
      </c>
      <c r="C129" s="153">
        <f>IF(D93="","-",+C128+1)</f>
        <v>2037</v>
      </c>
      <c r="D129" s="154">
        <f>IF(F128+SUM(E$99:E128)=D$92,F128,D$92-SUM(E$99:E128))</f>
        <v>106347.91057337058</v>
      </c>
      <c r="E129" s="160">
        <f>IF(+J96&lt;F128,J96,D129)</f>
        <v>8860.6904761904771</v>
      </c>
      <c r="F129" s="159">
        <f t="shared" si="33"/>
        <v>97487.220097180107</v>
      </c>
      <c r="G129" s="159">
        <f t="shared" si="34"/>
        <v>101917.56533527534</v>
      </c>
      <c r="H129" s="163">
        <f t="shared" si="35"/>
        <v>19623.652751183545</v>
      </c>
      <c r="I129" s="253">
        <f t="shared" si="36"/>
        <v>19623.652751183545</v>
      </c>
      <c r="J129" s="158">
        <f t="shared" si="26"/>
        <v>0</v>
      </c>
      <c r="K129" s="158"/>
      <c r="L129" s="334"/>
      <c r="M129" s="158">
        <f t="shared" si="27"/>
        <v>0</v>
      </c>
      <c r="N129" s="334"/>
      <c r="O129" s="158">
        <f t="shared" si="28"/>
        <v>0</v>
      </c>
      <c r="P129" s="158">
        <f t="shared" si="29"/>
        <v>0</v>
      </c>
      <c r="Q129" s="1"/>
    </row>
    <row r="130" spans="2:17">
      <c r="B130" s="9" t="str">
        <f t="shared" si="30"/>
        <v/>
      </c>
      <c r="C130" s="153">
        <f>IF(D93="","-",+C129+1)</f>
        <v>2038</v>
      </c>
      <c r="D130" s="154">
        <f>IF(F129+SUM(E$99:E129)=D$92,F129,D$92-SUM(E$99:E129))</f>
        <v>97487.220097180107</v>
      </c>
      <c r="E130" s="160">
        <f>IF(+J96&lt;F129,J96,D130)</f>
        <v>8860.6904761904771</v>
      </c>
      <c r="F130" s="159">
        <f t="shared" si="33"/>
        <v>88626.529620989633</v>
      </c>
      <c r="G130" s="159">
        <f t="shared" si="34"/>
        <v>93056.87485908487</v>
      </c>
      <c r="H130" s="163">
        <f t="shared" si="35"/>
        <v>18687.9232033681</v>
      </c>
      <c r="I130" s="253">
        <f t="shared" si="36"/>
        <v>18687.9232033681</v>
      </c>
      <c r="J130" s="158">
        <f t="shared" si="26"/>
        <v>0</v>
      </c>
      <c r="K130" s="158"/>
      <c r="L130" s="334"/>
      <c r="M130" s="158">
        <f t="shared" si="27"/>
        <v>0</v>
      </c>
      <c r="N130" s="334"/>
      <c r="O130" s="158">
        <f t="shared" si="28"/>
        <v>0</v>
      </c>
      <c r="P130" s="158">
        <f t="shared" si="29"/>
        <v>0</v>
      </c>
      <c r="Q130" s="1"/>
    </row>
    <row r="131" spans="2:17">
      <c r="B131" s="9" t="str">
        <f t="shared" si="30"/>
        <v/>
      </c>
      <c r="C131" s="153">
        <f>IF(D93="","-",+C130+1)</f>
        <v>2039</v>
      </c>
      <c r="D131" s="154">
        <f>IF(F130+SUM(E$99:E130)=D$92,F130,D$92-SUM(E$99:E130))</f>
        <v>88626.529620989633</v>
      </c>
      <c r="E131" s="160">
        <f>IF(+J96&lt;F130,J96,D131)</f>
        <v>8860.6904761904771</v>
      </c>
      <c r="F131" s="159">
        <f t="shared" ref="F131:F154" si="37">+D131-E131</f>
        <v>79765.83914479916</v>
      </c>
      <c r="G131" s="159">
        <f t="shared" ref="G131:G154" si="38">+(F131+D131)/2</f>
        <v>84196.184382894397</v>
      </c>
      <c r="H131" s="163">
        <f t="shared" si="35"/>
        <v>17752.193655552655</v>
      </c>
      <c r="I131" s="253">
        <f t="shared" si="36"/>
        <v>17752.193655552655</v>
      </c>
      <c r="J131" s="158">
        <f t="shared" ref="J131:J154" si="39">+I131-H131</f>
        <v>0</v>
      </c>
      <c r="K131" s="158"/>
      <c r="L131" s="334"/>
      <c r="M131" s="158">
        <f t="shared" ref="M131:M154" si="40">IF(L131&lt;&gt;0,+H131-L131,0)</f>
        <v>0</v>
      </c>
      <c r="N131" s="334"/>
      <c r="O131" s="158">
        <f t="shared" ref="O131:O154" si="41">IF(N131&lt;&gt;0,+I131-N131,0)</f>
        <v>0</v>
      </c>
      <c r="P131" s="158">
        <f t="shared" ref="P131:P154" si="42">+O131-M131</f>
        <v>0</v>
      </c>
      <c r="Q131" s="1"/>
    </row>
    <row r="132" spans="2:17">
      <c r="B132" s="9" t="str">
        <f t="shared" si="30"/>
        <v/>
      </c>
      <c r="C132" s="153">
        <f>IF(D93="","-",+C131+1)</f>
        <v>2040</v>
      </c>
      <c r="D132" s="154">
        <f>IF(F131+SUM(E$99:E131)=D$92,F131,D$92-SUM(E$99:E131))</f>
        <v>79765.83914479916</v>
      </c>
      <c r="E132" s="160">
        <f>IF(+J96&lt;F131,J96,D132)</f>
        <v>8860.6904761904771</v>
      </c>
      <c r="F132" s="159">
        <f t="shared" si="37"/>
        <v>70905.148668608686</v>
      </c>
      <c r="G132" s="159">
        <f t="shared" si="38"/>
        <v>75335.493906703923</v>
      </c>
      <c r="H132" s="163">
        <f t="shared" si="35"/>
        <v>16816.464107737207</v>
      </c>
      <c r="I132" s="253">
        <f t="shared" si="36"/>
        <v>16816.464107737207</v>
      </c>
      <c r="J132" s="158">
        <f t="shared" si="39"/>
        <v>0</v>
      </c>
      <c r="K132" s="158"/>
      <c r="L132" s="334"/>
      <c r="M132" s="158">
        <f t="shared" si="40"/>
        <v>0</v>
      </c>
      <c r="N132" s="334"/>
      <c r="O132" s="158">
        <f t="shared" si="41"/>
        <v>0</v>
      </c>
      <c r="P132" s="158">
        <f t="shared" si="42"/>
        <v>0</v>
      </c>
      <c r="Q132" s="1"/>
    </row>
    <row r="133" spans="2:17">
      <c r="B133" s="9" t="str">
        <f t="shared" si="30"/>
        <v/>
      </c>
      <c r="C133" s="153">
        <f>IF(D93="","-",+C132+1)</f>
        <v>2041</v>
      </c>
      <c r="D133" s="154">
        <f>IF(F132+SUM(E$99:E132)=D$92,F132,D$92-SUM(E$99:E132))</f>
        <v>70905.148668608686</v>
      </c>
      <c r="E133" s="160">
        <f>IF(+J96&lt;F132,J96,D133)</f>
        <v>8860.6904761904771</v>
      </c>
      <c r="F133" s="159">
        <f t="shared" si="37"/>
        <v>62044.458192418213</v>
      </c>
      <c r="G133" s="159">
        <f t="shared" si="38"/>
        <v>66474.80343051345</v>
      </c>
      <c r="H133" s="163">
        <f t="shared" si="35"/>
        <v>15880.734559921761</v>
      </c>
      <c r="I133" s="253">
        <f t="shared" si="36"/>
        <v>15880.734559921761</v>
      </c>
      <c r="J133" s="158">
        <f t="shared" si="39"/>
        <v>0</v>
      </c>
      <c r="K133" s="158"/>
      <c r="L133" s="334"/>
      <c r="M133" s="158">
        <f t="shared" si="40"/>
        <v>0</v>
      </c>
      <c r="N133" s="334"/>
      <c r="O133" s="158">
        <f t="shared" si="41"/>
        <v>0</v>
      </c>
      <c r="P133" s="158">
        <f t="shared" si="42"/>
        <v>0</v>
      </c>
      <c r="Q133" s="1"/>
    </row>
    <row r="134" spans="2:17">
      <c r="B134" s="9" t="str">
        <f t="shared" si="30"/>
        <v/>
      </c>
      <c r="C134" s="153">
        <f>IF(D93="","-",+C133+1)</f>
        <v>2042</v>
      </c>
      <c r="D134" s="154">
        <f>IF(F133+SUM(E$99:E133)=D$92,F133,D$92-SUM(E$99:E133))</f>
        <v>62044.458192418213</v>
      </c>
      <c r="E134" s="160">
        <f>IF(+J96&lt;F133,J96,D134)</f>
        <v>8860.6904761904771</v>
      </c>
      <c r="F134" s="159">
        <f t="shared" si="37"/>
        <v>53183.76771622774</v>
      </c>
      <c r="G134" s="159">
        <f t="shared" si="38"/>
        <v>57614.112954322976</v>
      </c>
      <c r="H134" s="163">
        <f t="shared" si="35"/>
        <v>14945.005012106314</v>
      </c>
      <c r="I134" s="253">
        <f t="shared" si="36"/>
        <v>14945.005012106314</v>
      </c>
      <c r="J134" s="158">
        <f t="shared" si="39"/>
        <v>0</v>
      </c>
      <c r="K134" s="158"/>
      <c r="L134" s="334"/>
      <c r="M134" s="158">
        <f t="shared" si="40"/>
        <v>0</v>
      </c>
      <c r="N134" s="334"/>
      <c r="O134" s="158">
        <f t="shared" si="41"/>
        <v>0</v>
      </c>
      <c r="P134" s="158">
        <f t="shared" si="42"/>
        <v>0</v>
      </c>
      <c r="Q134" s="1"/>
    </row>
    <row r="135" spans="2:17">
      <c r="B135" s="9" t="str">
        <f t="shared" si="30"/>
        <v/>
      </c>
      <c r="C135" s="153">
        <f>IF(D93="","-",+C134+1)</f>
        <v>2043</v>
      </c>
      <c r="D135" s="154">
        <f>IF(F134+SUM(E$99:E134)=D$92,F134,D$92-SUM(E$99:E134))</f>
        <v>53183.76771622774</v>
      </c>
      <c r="E135" s="160">
        <f>IF(+J96&lt;F134,J96,D135)</f>
        <v>8860.6904761904771</v>
      </c>
      <c r="F135" s="159">
        <f t="shared" si="37"/>
        <v>44323.077240037266</v>
      </c>
      <c r="G135" s="159">
        <f t="shared" si="38"/>
        <v>48753.422478132503</v>
      </c>
      <c r="H135" s="163">
        <f t="shared" si="35"/>
        <v>14009.275464290866</v>
      </c>
      <c r="I135" s="253">
        <f t="shared" si="36"/>
        <v>14009.275464290866</v>
      </c>
      <c r="J135" s="158">
        <f t="shared" si="39"/>
        <v>0</v>
      </c>
      <c r="K135" s="158"/>
      <c r="L135" s="334"/>
      <c r="M135" s="158">
        <f t="shared" si="40"/>
        <v>0</v>
      </c>
      <c r="N135" s="334"/>
      <c r="O135" s="158">
        <f t="shared" si="41"/>
        <v>0</v>
      </c>
      <c r="P135" s="158">
        <f t="shared" si="42"/>
        <v>0</v>
      </c>
      <c r="Q135" s="1"/>
    </row>
    <row r="136" spans="2:17">
      <c r="B136" s="9" t="str">
        <f t="shared" si="30"/>
        <v/>
      </c>
      <c r="C136" s="153">
        <f>IF(D93="","-",+C135+1)</f>
        <v>2044</v>
      </c>
      <c r="D136" s="154">
        <f>IF(F135+SUM(E$99:E135)=D$92,F135,D$92-SUM(E$99:E135))</f>
        <v>44323.077240037266</v>
      </c>
      <c r="E136" s="160">
        <f>IF(+J96&lt;F135,J96,D136)</f>
        <v>8860.6904761904771</v>
      </c>
      <c r="F136" s="159">
        <f t="shared" si="37"/>
        <v>35462.386763846793</v>
      </c>
      <c r="G136" s="159">
        <f t="shared" si="38"/>
        <v>39892.732001942029</v>
      </c>
      <c r="H136" s="163">
        <f t="shared" si="35"/>
        <v>13073.545916475421</v>
      </c>
      <c r="I136" s="253">
        <f t="shared" si="36"/>
        <v>13073.545916475421</v>
      </c>
      <c r="J136" s="158">
        <f t="shared" si="39"/>
        <v>0</v>
      </c>
      <c r="K136" s="158"/>
      <c r="L136" s="334"/>
      <c r="M136" s="158">
        <f t="shared" si="40"/>
        <v>0</v>
      </c>
      <c r="N136" s="334"/>
      <c r="O136" s="158">
        <f t="shared" si="41"/>
        <v>0</v>
      </c>
      <c r="P136" s="158">
        <f t="shared" si="42"/>
        <v>0</v>
      </c>
      <c r="Q136" s="1"/>
    </row>
    <row r="137" spans="2:17">
      <c r="B137" s="9" t="str">
        <f t="shared" si="30"/>
        <v/>
      </c>
      <c r="C137" s="153">
        <f>IF(D93="","-",+C136+1)</f>
        <v>2045</v>
      </c>
      <c r="D137" s="154">
        <f>IF(F136+SUM(E$99:E136)=D$92,F136,D$92-SUM(E$99:E136))</f>
        <v>35462.386763846793</v>
      </c>
      <c r="E137" s="160">
        <f>IF(+J96&lt;F136,J96,D137)</f>
        <v>8860.6904761904771</v>
      </c>
      <c r="F137" s="159">
        <f t="shared" si="37"/>
        <v>26601.696287656316</v>
      </c>
      <c r="G137" s="159">
        <f t="shared" si="38"/>
        <v>31032.041525751556</v>
      </c>
      <c r="H137" s="163">
        <f t="shared" si="35"/>
        <v>12137.816368659973</v>
      </c>
      <c r="I137" s="253">
        <f t="shared" si="36"/>
        <v>12137.816368659973</v>
      </c>
      <c r="J137" s="158">
        <f t="shared" si="39"/>
        <v>0</v>
      </c>
      <c r="K137" s="158"/>
      <c r="L137" s="334"/>
      <c r="M137" s="158">
        <f t="shared" si="40"/>
        <v>0</v>
      </c>
      <c r="N137" s="334"/>
      <c r="O137" s="158">
        <f t="shared" si="41"/>
        <v>0</v>
      </c>
      <c r="P137" s="158">
        <f t="shared" si="42"/>
        <v>0</v>
      </c>
      <c r="Q137" s="1"/>
    </row>
    <row r="138" spans="2:17">
      <c r="B138" s="9" t="str">
        <f t="shared" si="30"/>
        <v/>
      </c>
      <c r="C138" s="153">
        <f>IF(D93="","-",+C137+1)</f>
        <v>2046</v>
      </c>
      <c r="D138" s="154">
        <f>IF(F137+SUM(E$99:E137)=D$92,F137,D$92-SUM(E$99:E137))</f>
        <v>26601.696287656316</v>
      </c>
      <c r="E138" s="160">
        <f>IF(+J96&lt;F137,J96,D138)</f>
        <v>8860.6904761904771</v>
      </c>
      <c r="F138" s="159">
        <f t="shared" si="37"/>
        <v>17741.005811465839</v>
      </c>
      <c r="G138" s="159">
        <f t="shared" si="38"/>
        <v>22171.351049561075</v>
      </c>
      <c r="H138" s="163">
        <f t="shared" si="35"/>
        <v>11202.086820844526</v>
      </c>
      <c r="I138" s="253">
        <f t="shared" si="36"/>
        <v>11202.086820844526</v>
      </c>
      <c r="J138" s="158">
        <f t="shared" si="39"/>
        <v>0</v>
      </c>
      <c r="K138" s="158"/>
      <c r="L138" s="334"/>
      <c r="M138" s="158">
        <f t="shared" si="40"/>
        <v>0</v>
      </c>
      <c r="N138" s="334"/>
      <c r="O138" s="158">
        <f t="shared" si="41"/>
        <v>0</v>
      </c>
      <c r="P138" s="158">
        <f t="shared" si="42"/>
        <v>0</v>
      </c>
      <c r="Q138" s="1"/>
    </row>
    <row r="139" spans="2:17">
      <c r="B139" s="9" t="str">
        <f t="shared" si="30"/>
        <v/>
      </c>
      <c r="C139" s="153">
        <f>IF(D93="","-",+C138+1)</f>
        <v>2047</v>
      </c>
      <c r="D139" s="154">
        <f>IF(F138+SUM(E$99:E138)=D$92,F138,D$92-SUM(E$99:E138))</f>
        <v>17741.005811465839</v>
      </c>
      <c r="E139" s="160">
        <f>IF(+J96&lt;F138,J96,D139)</f>
        <v>8860.6904761904771</v>
      </c>
      <c r="F139" s="159">
        <f t="shared" si="37"/>
        <v>8880.3153352753616</v>
      </c>
      <c r="G139" s="159">
        <f t="shared" si="38"/>
        <v>13310.6605733706</v>
      </c>
      <c r="H139" s="163">
        <f t="shared" si="35"/>
        <v>10266.357273029078</v>
      </c>
      <c r="I139" s="253">
        <f t="shared" si="36"/>
        <v>10266.357273029078</v>
      </c>
      <c r="J139" s="158">
        <f t="shared" si="39"/>
        <v>0</v>
      </c>
      <c r="K139" s="158"/>
      <c r="L139" s="334"/>
      <c r="M139" s="158">
        <f t="shared" si="40"/>
        <v>0</v>
      </c>
      <c r="N139" s="334"/>
      <c r="O139" s="158">
        <f t="shared" si="41"/>
        <v>0</v>
      </c>
      <c r="P139" s="158">
        <f t="shared" si="42"/>
        <v>0</v>
      </c>
      <c r="Q139" s="1"/>
    </row>
    <row r="140" spans="2:17">
      <c r="B140" s="9" t="str">
        <f t="shared" si="30"/>
        <v/>
      </c>
      <c r="C140" s="153">
        <f>IF(D93="","-",+C139+1)</f>
        <v>2048</v>
      </c>
      <c r="D140" s="154">
        <f>IF(F139+SUM(E$99:E139)=D$92,F139,D$92-SUM(E$99:E139))</f>
        <v>8880.3153352753616</v>
      </c>
      <c r="E140" s="160">
        <f>IF(+J96&lt;F139,J96,D140)</f>
        <v>8860.6904761904771</v>
      </c>
      <c r="F140" s="159">
        <f t="shared" si="37"/>
        <v>19.62485908488452</v>
      </c>
      <c r="G140" s="159">
        <f t="shared" si="38"/>
        <v>4449.970097180123</v>
      </c>
      <c r="H140" s="163">
        <f t="shared" si="35"/>
        <v>9330.6277252136315</v>
      </c>
      <c r="I140" s="253">
        <f t="shared" si="36"/>
        <v>9330.6277252136315</v>
      </c>
      <c r="J140" s="158">
        <f t="shared" si="39"/>
        <v>0</v>
      </c>
      <c r="K140" s="158"/>
      <c r="L140" s="334"/>
      <c r="M140" s="158">
        <f t="shared" si="40"/>
        <v>0</v>
      </c>
      <c r="N140" s="334"/>
      <c r="O140" s="158">
        <f t="shared" si="41"/>
        <v>0</v>
      </c>
      <c r="P140" s="158">
        <f t="shared" si="42"/>
        <v>0</v>
      </c>
      <c r="Q140" s="1"/>
    </row>
    <row r="141" spans="2:17">
      <c r="B141" s="9" t="str">
        <f t="shared" si="30"/>
        <v/>
      </c>
      <c r="C141" s="153">
        <f>IF(D93="","-",+C140+1)</f>
        <v>2049</v>
      </c>
      <c r="D141" s="154">
        <f>IF(F140+SUM(E$99:E140)=D$92,F140,D$92-SUM(E$99:E140))</f>
        <v>19.62485908488452</v>
      </c>
      <c r="E141" s="160">
        <f>IF(+J96&lt;F140,J96,D141)</f>
        <v>19.62485908488452</v>
      </c>
      <c r="F141" s="159">
        <f t="shared" si="37"/>
        <v>0</v>
      </c>
      <c r="G141" s="159">
        <f t="shared" si="38"/>
        <v>9.8124295424422598</v>
      </c>
      <c r="H141" s="163">
        <f t="shared" si="35"/>
        <v>20.6610966426</v>
      </c>
      <c r="I141" s="253">
        <f t="shared" si="36"/>
        <v>20.6610966426</v>
      </c>
      <c r="J141" s="158">
        <f t="shared" si="39"/>
        <v>0</v>
      </c>
      <c r="K141" s="158"/>
      <c r="L141" s="334"/>
      <c r="M141" s="158">
        <f t="shared" si="40"/>
        <v>0</v>
      </c>
      <c r="N141" s="334"/>
      <c r="O141" s="158">
        <f t="shared" si="41"/>
        <v>0</v>
      </c>
      <c r="P141" s="158">
        <f t="shared" si="42"/>
        <v>0</v>
      </c>
      <c r="Q141" s="1"/>
    </row>
    <row r="142" spans="2:17">
      <c r="B142" s="9" t="str">
        <f t="shared" si="30"/>
        <v/>
      </c>
      <c r="C142" s="153">
        <f>IF(D93="","-",+C141+1)</f>
        <v>2050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7"/>
        <v>0</v>
      </c>
      <c r="G142" s="159">
        <f t="shared" si="38"/>
        <v>0</v>
      </c>
      <c r="H142" s="163">
        <f t="shared" si="35"/>
        <v>0</v>
      </c>
      <c r="I142" s="253">
        <f t="shared" si="36"/>
        <v>0</v>
      </c>
      <c r="J142" s="158">
        <f t="shared" si="39"/>
        <v>0</v>
      </c>
      <c r="K142" s="158"/>
      <c r="L142" s="334"/>
      <c r="M142" s="158">
        <f t="shared" si="40"/>
        <v>0</v>
      </c>
      <c r="N142" s="334"/>
      <c r="O142" s="158">
        <f t="shared" si="41"/>
        <v>0</v>
      </c>
      <c r="P142" s="158">
        <f t="shared" si="42"/>
        <v>0</v>
      </c>
      <c r="Q142" s="1"/>
    </row>
    <row r="143" spans="2:17">
      <c r="B143" s="9" t="str">
        <f t="shared" si="30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7"/>
        <v>0</v>
      </c>
      <c r="G143" s="159">
        <f t="shared" si="38"/>
        <v>0</v>
      </c>
      <c r="H143" s="163">
        <f t="shared" si="35"/>
        <v>0</v>
      </c>
      <c r="I143" s="253">
        <f t="shared" si="36"/>
        <v>0</v>
      </c>
      <c r="J143" s="158">
        <f t="shared" si="39"/>
        <v>0</v>
      </c>
      <c r="K143" s="158"/>
      <c r="L143" s="334"/>
      <c r="M143" s="158">
        <f t="shared" si="40"/>
        <v>0</v>
      </c>
      <c r="N143" s="334"/>
      <c r="O143" s="158">
        <f t="shared" si="41"/>
        <v>0</v>
      </c>
      <c r="P143" s="158">
        <f t="shared" si="42"/>
        <v>0</v>
      </c>
      <c r="Q143" s="1"/>
    </row>
    <row r="144" spans="2:17">
      <c r="B144" s="9" t="str">
        <f t="shared" si="30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7"/>
        <v>0</v>
      </c>
      <c r="G144" s="159">
        <f t="shared" si="38"/>
        <v>0</v>
      </c>
      <c r="H144" s="163">
        <f t="shared" si="35"/>
        <v>0</v>
      </c>
      <c r="I144" s="253">
        <f t="shared" si="36"/>
        <v>0</v>
      </c>
      <c r="J144" s="158">
        <f t="shared" si="39"/>
        <v>0</v>
      </c>
      <c r="K144" s="158"/>
      <c r="L144" s="334"/>
      <c r="M144" s="158">
        <f t="shared" si="40"/>
        <v>0</v>
      </c>
      <c r="N144" s="334"/>
      <c r="O144" s="158">
        <f t="shared" si="41"/>
        <v>0</v>
      </c>
      <c r="P144" s="158">
        <f t="shared" si="42"/>
        <v>0</v>
      </c>
      <c r="Q144" s="1"/>
    </row>
    <row r="145" spans="2:17">
      <c r="B145" s="9" t="str">
        <f t="shared" si="30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7"/>
        <v>0</v>
      </c>
      <c r="G145" s="159">
        <f t="shared" si="38"/>
        <v>0</v>
      </c>
      <c r="H145" s="163">
        <f t="shared" si="35"/>
        <v>0</v>
      </c>
      <c r="I145" s="253">
        <f t="shared" si="36"/>
        <v>0</v>
      </c>
      <c r="J145" s="158">
        <f t="shared" si="39"/>
        <v>0</v>
      </c>
      <c r="K145" s="158"/>
      <c r="L145" s="334"/>
      <c r="M145" s="158">
        <f t="shared" si="40"/>
        <v>0</v>
      </c>
      <c r="N145" s="334"/>
      <c r="O145" s="158">
        <f t="shared" si="41"/>
        <v>0</v>
      </c>
      <c r="P145" s="158">
        <f t="shared" si="42"/>
        <v>0</v>
      </c>
      <c r="Q145" s="1"/>
    </row>
    <row r="146" spans="2:17">
      <c r="B146" s="9" t="str">
        <f t="shared" si="30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7"/>
        <v>0</v>
      </c>
      <c r="G146" s="159">
        <f t="shared" si="38"/>
        <v>0</v>
      </c>
      <c r="H146" s="163">
        <f t="shared" si="35"/>
        <v>0</v>
      </c>
      <c r="I146" s="253">
        <f t="shared" si="36"/>
        <v>0</v>
      </c>
      <c r="J146" s="158">
        <f t="shared" si="39"/>
        <v>0</v>
      </c>
      <c r="K146" s="158"/>
      <c r="L146" s="334"/>
      <c r="M146" s="158">
        <f t="shared" si="40"/>
        <v>0</v>
      </c>
      <c r="N146" s="334"/>
      <c r="O146" s="158">
        <f t="shared" si="41"/>
        <v>0</v>
      </c>
      <c r="P146" s="158">
        <f t="shared" si="42"/>
        <v>0</v>
      </c>
      <c r="Q146" s="1"/>
    </row>
    <row r="147" spans="2:17">
      <c r="B147" s="9" t="str">
        <f t="shared" si="30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7"/>
        <v>0</v>
      </c>
      <c r="G147" s="159">
        <f t="shared" si="38"/>
        <v>0</v>
      </c>
      <c r="H147" s="163">
        <f t="shared" si="35"/>
        <v>0</v>
      </c>
      <c r="I147" s="253">
        <f t="shared" si="36"/>
        <v>0</v>
      </c>
      <c r="J147" s="158">
        <f t="shared" si="39"/>
        <v>0</v>
      </c>
      <c r="K147" s="158"/>
      <c r="L147" s="334"/>
      <c r="M147" s="158">
        <f t="shared" si="40"/>
        <v>0</v>
      </c>
      <c r="N147" s="334"/>
      <c r="O147" s="158">
        <f t="shared" si="41"/>
        <v>0</v>
      </c>
      <c r="P147" s="158">
        <f t="shared" si="42"/>
        <v>0</v>
      </c>
      <c r="Q147" s="1"/>
    </row>
    <row r="148" spans="2:17">
      <c r="B148" s="9" t="str">
        <f t="shared" si="30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7"/>
        <v>0</v>
      </c>
      <c r="G148" s="159">
        <f t="shared" si="38"/>
        <v>0</v>
      </c>
      <c r="H148" s="163">
        <f t="shared" si="35"/>
        <v>0</v>
      </c>
      <c r="I148" s="253">
        <f t="shared" si="36"/>
        <v>0</v>
      </c>
      <c r="J148" s="158">
        <f t="shared" si="39"/>
        <v>0</v>
      </c>
      <c r="K148" s="158"/>
      <c r="L148" s="334"/>
      <c r="M148" s="158">
        <f t="shared" si="40"/>
        <v>0</v>
      </c>
      <c r="N148" s="334"/>
      <c r="O148" s="158">
        <f t="shared" si="41"/>
        <v>0</v>
      </c>
      <c r="P148" s="158">
        <f t="shared" si="42"/>
        <v>0</v>
      </c>
      <c r="Q148" s="1"/>
    </row>
    <row r="149" spans="2:17">
      <c r="B149" s="9" t="str">
        <f t="shared" si="30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7"/>
        <v>0</v>
      </c>
      <c r="G149" s="159">
        <f t="shared" si="38"/>
        <v>0</v>
      </c>
      <c r="H149" s="163">
        <f t="shared" si="35"/>
        <v>0</v>
      </c>
      <c r="I149" s="253">
        <f t="shared" si="36"/>
        <v>0</v>
      </c>
      <c r="J149" s="158">
        <f t="shared" si="39"/>
        <v>0</v>
      </c>
      <c r="K149" s="158"/>
      <c r="L149" s="334"/>
      <c r="M149" s="158">
        <f t="shared" si="40"/>
        <v>0</v>
      </c>
      <c r="N149" s="334"/>
      <c r="O149" s="158">
        <f t="shared" si="41"/>
        <v>0</v>
      </c>
      <c r="P149" s="158">
        <f t="shared" si="42"/>
        <v>0</v>
      </c>
      <c r="Q149" s="1"/>
    </row>
    <row r="150" spans="2:17">
      <c r="B150" s="9" t="str">
        <f t="shared" si="30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7"/>
        <v>0</v>
      </c>
      <c r="G150" s="159">
        <f t="shared" si="38"/>
        <v>0</v>
      </c>
      <c r="H150" s="163">
        <f t="shared" si="35"/>
        <v>0</v>
      </c>
      <c r="I150" s="253">
        <f t="shared" si="36"/>
        <v>0</v>
      </c>
      <c r="J150" s="158">
        <f t="shared" si="39"/>
        <v>0</v>
      </c>
      <c r="K150" s="158"/>
      <c r="L150" s="334"/>
      <c r="M150" s="158">
        <f t="shared" si="40"/>
        <v>0</v>
      </c>
      <c r="N150" s="334"/>
      <c r="O150" s="158">
        <f t="shared" si="41"/>
        <v>0</v>
      </c>
      <c r="P150" s="158">
        <f t="shared" si="42"/>
        <v>0</v>
      </c>
      <c r="Q150" s="1"/>
    </row>
    <row r="151" spans="2:17">
      <c r="B151" s="9" t="str">
        <f t="shared" si="30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7"/>
        <v>0</v>
      </c>
      <c r="G151" s="159">
        <f t="shared" si="38"/>
        <v>0</v>
      </c>
      <c r="H151" s="163">
        <f t="shared" si="35"/>
        <v>0</v>
      </c>
      <c r="I151" s="253">
        <f t="shared" si="36"/>
        <v>0</v>
      </c>
      <c r="J151" s="158">
        <f t="shared" si="39"/>
        <v>0</v>
      </c>
      <c r="K151" s="158"/>
      <c r="L151" s="334"/>
      <c r="M151" s="158">
        <f t="shared" si="40"/>
        <v>0</v>
      </c>
      <c r="N151" s="334"/>
      <c r="O151" s="158">
        <f t="shared" si="41"/>
        <v>0</v>
      </c>
      <c r="P151" s="158">
        <f t="shared" si="42"/>
        <v>0</v>
      </c>
      <c r="Q151" s="1"/>
    </row>
    <row r="152" spans="2:17">
      <c r="B152" s="9" t="str">
        <f t="shared" si="30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7"/>
        <v>0</v>
      </c>
      <c r="G152" s="159">
        <f t="shared" si="38"/>
        <v>0</v>
      </c>
      <c r="H152" s="163">
        <f t="shared" si="35"/>
        <v>0</v>
      </c>
      <c r="I152" s="253">
        <f t="shared" si="36"/>
        <v>0</v>
      </c>
      <c r="J152" s="158">
        <f t="shared" si="39"/>
        <v>0</v>
      </c>
      <c r="K152" s="158"/>
      <c r="L152" s="334"/>
      <c r="M152" s="158">
        <f t="shared" si="40"/>
        <v>0</v>
      </c>
      <c r="N152" s="334"/>
      <c r="O152" s="158">
        <f t="shared" si="41"/>
        <v>0</v>
      </c>
      <c r="P152" s="158">
        <f t="shared" si="42"/>
        <v>0</v>
      </c>
      <c r="Q152" s="1"/>
    </row>
    <row r="153" spans="2:17">
      <c r="B153" s="9" t="str">
        <f t="shared" si="30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7"/>
        <v>0</v>
      </c>
      <c r="G153" s="159">
        <f t="shared" si="38"/>
        <v>0</v>
      </c>
      <c r="H153" s="163">
        <f t="shared" si="35"/>
        <v>0</v>
      </c>
      <c r="I153" s="253">
        <f t="shared" si="36"/>
        <v>0</v>
      </c>
      <c r="J153" s="158">
        <f t="shared" si="39"/>
        <v>0</v>
      </c>
      <c r="K153" s="158"/>
      <c r="L153" s="334"/>
      <c r="M153" s="158">
        <f t="shared" si="40"/>
        <v>0</v>
      </c>
      <c r="N153" s="334"/>
      <c r="O153" s="158">
        <f t="shared" si="41"/>
        <v>0</v>
      </c>
      <c r="P153" s="158">
        <f t="shared" si="42"/>
        <v>0</v>
      </c>
      <c r="Q153" s="1"/>
    </row>
    <row r="154" spans="2:17" ht="13.5" thickBot="1">
      <c r="B154" s="9" t="str">
        <f t="shared" si="30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7"/>
        <v>0</v>
      </c>
      <c r="G154" s="165">
        <f t="shared" si="38"/>
        <v>0</v>
      </c>
      <c r="H154" s="167">
        <f t="shared" si="35"/>
        <v>0</v>
      </c>
      <c r="I154" s="254">
        <f t="shared" si="36"/>
        <v>0</v>
      </c>
      <c r="J154" s="169">
        <f t="shared" si="39"/>
        <v>0</v>
      </c>
      <c r="K154" s="158"/>
      <c r="L154" s="335"/>
      <c r="M154" s="169">
        <f t="shared" si="40"/>
        <v>0</v>
      </c>
      <c r="N154" s="335"/>
      <c r="O154" s="169">
        <f t="shared" si="41"/>
        <v>0</v>
      </c>
      <c r="P154" s="169">
        <f t="shared" si="42"/>
        <v>0</v>
      </c>
      <c r="Q154" s="1"/>
    </row>
    <row r="155" spans="2:17">
      <c r="C155" s="154" t="s">
        <v>73</v>
      </c>
      <c r="D155" s="111"/>
      <c r="E155" s="111">
        <f>SUM(E99:E154)</f>
        <v>372149.00000000006</v>
      </c>
      <c r="F155" s="111"/>
      <c r="G155" s="111"/>
      <c r="H155" s="111">
        <f>SUM(H99:H154)</f>
        <v>1317930.6567799845</v>
      </c>
      <c r="I155" s="111">
        <f>SUM(I99:I154)</f>
        <v>1317930.6567799845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8" priority="1" stopIfTrue="1" operator="equal">
      <formula>$I$10</formula>
    </cfRule>
  </conditionalFormatting>
  <conditionalFormatting sqref="C99:C154">
    <cfRule type="cellIs" dxfId="13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Q162"/>
  <sheetViews>
    <sheetView view="pageBreakPreview" topLeftCell="A58" zoomScale="75" zoomScaleNormal="100" zoomScaleSheetLayoutView="75" workbookViewId="0">
      <selection activeCell="D17" sqref="D17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16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38593.612729387853</v>
      </c>
      <c r="P5" s="1"/>
    </row>
    <row r="6" spans="1:17" ht="15.75">
      <c r="C6" s="8"/>
      <c r="D6" s="248" t="s">
        <v>259</v>
      </c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38593.612729387853</v>
      </c>
      <c r="O6" s="1"/>
      <c r="P6" s="1"/>
    </row>
    <row r="7" spans="1:17" ht="13.5" thickBot="1">
      <c r="C7" s="121" t="s">
        <v>44</v>
      </c>
      <c r="D7" s="273" t="s">
        <v>228</v>
      </c>
      <c r="E7" s="1"/>
      <c r="F7" s="1"/>
      <c r="G7" s="1"/>
      <c r="H7" s="337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157</v>
      </c>
      <c r="E9" s="401" t="s">
        <v>409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389326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9495.7560975609758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310667</v>
      </c>
      <c r="E17" s="358">
        <v>0</v>
      </c>
      <c r="F17" s="357">
        <v>310667</v>
      </c>
      <c r="G17" s="358">
        <v>44663</v>
      </c>
      <c r="H17" s="359">
        <v>44663</v>
      </c>
      <c r="I17" s="404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310667</v>
      </c>
      <c r="E18" s="360">
        <v>8175</v>
      </c>
      <c r="F18" s="361">
        <v>302492</v>
      </c>
      <c r="G18" s="360">
        <v>51663</v>
      </c>
      <c r="H18" s="359">
        <v>51663</v>
      </c>
      <c r="I18" s="404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361">
        <v>302492</v>
      </c>
      <c r="E19" s="360">
        <v>8175.4473684210525</v>
      </c>
      <c r="F19" s="361">
        <v>294316.55263157893</v>
      </c>
      <c r="G19" s="360">
        <v>50487.866330718665</v>
      </c>
      <c r="H19" s="359">
        <v>50487.866330718665</v>
      </c>
      <c r="I19" s="405">
        <v>0</v>
      </c>
      <c r="J19" s="156"/>
      <c r="K19" s="258">
        <f t="shared" ref="K19:K24" si="4">G19</f>
        <v>50487.866330718665</v>
      </c>
      <c r="L19" s="257">
        <f t="shared" si="1"/>
        <v>0</v>
      </c>
      <c r="M19" s="258">
        <f t="shared" ref="M19:M24" si="5">H19</f>
        <v>50487.866330718665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2011</v>
      </c>
      <c r="D20" s="361">
        <v>372975.55263157893</v>
      </c>
      <c r="E20" s="360">
        <v>9495.7560975609758</v>
      </c>
      <c r="F20" s="361">
        <v>363479.79653401795</v>
      </c>
      <c r="G20" s="360">
        <v>66268.459500863828</v>
      </c>
      <c r="H20" s="359">
        <v>66268.459500863828</v>
      </c>
      <c r="I20" s="368">
        <v>0</v>
      </c>
      <c r="J20" s="156"/>
      <c r="K20" s="258">
        <f t="shared" si="4"/>
        <v>66268.459500863828</v>
      </c>
      <c r="L20" s="257">
        <f t="shared" si="1"/>
        <v>0</v>
      </c>
      <c r="M20" s="258">
        <f t="shared" si="5"/>
        <v>66268.459500863828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363479.79653401795</v>
      </c>
      <c r="E21" s="377">
        <v>9269.6666666666661</v>
      </c>
      <c r="F21" s="361">
        <v>354210.12986735126</v>
      </c>
      <c r="G21" s="360">
        <v>61947.846793824669</v>
      </c>
      <c r="H21" s="359">
        <v>61947.846793824669</v>
      </c>
      <c r="I21" s="368">
        <v>0</v>
      </c>
      <c r="J21" s="156"/>
      <c r="K21" s="258">
        <f t="shared" si="4"/>
        <v>61947.846793824669</v>
      </c>
      <c r="L21" s="257">
        <f t="shared" si="1"/>
        <v>0</v>
      </c>
      <c r="M21" s="258">
        <f t="shared" si="5"/>
        <v>61947.846793824669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354210.12986735126</v>
      </c>
      <c r="E22" s="397">
        <v>9269.6666666666661</v>
      </c>
      <c r="F22" s="396">
        <v>344940.46320068458</v>
      </c>
      <c r="G22" s="397">
        <v>57556.875600006118</v>
      </c>
      <c r="H22" s="395">
        <v>57556.875600006118</v>
      </c>
      <c r="I22" s="398">
        <v>0</v>
      </c>
      <c r="J22" s="156"/>
      <c r="K22" s="258">
        <f t="shared" si="4"/>
        <v>57556.875600006118</v>
      </c>
      <c r="L22" s="257">
        <f t="shared" ref="L22:L27" si="7">IF(K22&lt;&gt;0,+G22-K22,0)</f>
        <v>0</v>
      </c>
      <c r="M22" s="258">
        <f t="shared" si="5"/>
        <v>57556.875600006118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344940.46320068458</v>
      </c>
      <c r="E23" s="397">
        <v>9269.6666666666661</v>
      </c>
      <c r="F23" s="396">
        <v>335670.79653401789</v>
      </c>
      <c r="G23" s="397">
        <v>54555.18443175155</v>
      </c>
      <c r="H23" s="395">
        <v>54555.18443175155</v>
      </c>
      <c r="I23" s="398">
        <v>0</v>
      </c>
      <c r="J23" s="156"/>
      <c r="K23" s="258">
        <f t="shared" si="4"/>
        <v>54555.18443175155</v>
      </c>
      <c r="L23" s="257">
        <f t="shared" si="7"/>
        <v>0</v>
      </c>
      <c r="M23" s="258">
        <f t="shared" si="5"/>
        <v>54555.18443175155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335670.79653401789</v>
      </c>
      <c r="E24" s="397">
        <v>9269.6666666666661</v>
      </c>
      <c r="F24" s="396">
        <v>326401.12986735121</v>
      </c>
      <c r="G24" s="397">
        <v>52258.262513897615</v>
      </c>
      <c r="H24" s="395">
        <v>52258.262513897615</v>
      </c>
      <c r="I24" s="156">
        <v>0</v>
      </c>
      <c r="J24" s="156"/>
      <c r="K24" s="258">
        <f t="shared" si="4"/>
        <v>52258.262513897615</v>
      </c>
      <c r="L24" s="257">
        <f t="shared" si="7"/>
        <v>0</v>
      </c>
      <c r="M24" s="258">
        <f t="shared" si="5"/>
        <v>52258.262513897615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326401.12986735121</v>
      </c>
      <c r="E25" s="397">
        <v>9269.6666666666661</v>
      </c>
      <c r="F25" s="396">
        <v>317131.46320068452</v>
      </c>
      <c r="G25" s="397">
        <v>50522.11947752475</v>
      </c>
      <c r="H25" s="395">
        <v>50522.11947752475</v>
      </c>
      <c r="I25" s="156">
        <f t="shared" si="0"/>
        <v>0</v>
      </c>
      <c r="J25" s="156"/>
      <c r="K25" s="258">
        <f>G25</f>
        <v>50522.11947752475</v>
      </c>
      <c r="L25" s="257">
        <f t="shared" si="7"/>
        <v>0</v>
      </c>
      <c r="M25" s="258">
        <f>H25</f>
        <v>50522.11947752475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317131.46320068452</v>
      </c>
      <c r="E26" s="397">
        <v>9054.0930232558148</v>
      </c>
      <c r="F26" s="396">
        <v>308077.3701774287</v>
      </c>
      <c r="G26" s="397">
        <v>47783.446226544533</v>
      </c>
      <c r="H26" s="395">
        <v>47783.446226544533</v>
      </c>
      <c r="I26" s="156">
        <v>0</v>
      </c>
      <c r="J26" s="156"/>
      <c r="K26" s="258">
        <f>G26</f>
        <v>47783.446226544533</v>
      </c>
      <c r="L26" s="257">
        <f t="shared" si="7"/>
        <v>0</v>
      </c>
      <c r="M26" s="258">
        <f>H26</f>
        <v>47783.446226544533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308077.3701774287</v>
      </c>
      <c r="E27" s="397">
        <v>9495.7560975609758</v>
      </c>
      <c r="F27" s="396">
        <v>298581.61407986772</v>
      </c>
      <c r="G27" s="397">
        <v>48047.144578018066</v>
      </c>
      <c r="H27" s="395">
        <v>48047.144578018066</v>
      </c>
      <c r="I27" s="156">
        <f t="shared" si="0"/>
        <v>0</v>
      </c>
      <c r="J27" s="156"/>
      <c r="K27" s="258">
        <f>G27</f>
        <v>48047.144578018066</v>
      </c>
      <c r="L27" s="257">
        <f t="shared" si="7"/>
        <v>0</v>
      </c>
      <c r="M27" s="258">
        <f>H27</f>
        <v>48047.144578018066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396">
        <v>298581.61407986772</v>
      </c>
      <c r="E28" s="397">
        <v>9495.7560975609758</v>
      </c>
      <c r="F28" s="396">
        <v>289085.85798230674</v>
      </c>
      <c r="G28" s="397">
        <v>46840.290013156024</v>
      </c>
      <c r="H28" s="395">
        <v>46840.290013156024</v>
      </c>
      <c r="I28" s="156">
        <f t="shared" si="0"/>
        <v>0</v>
      </c>
      <c r="J28" s="156"/>
      <c r="K28" s="258">
        <f>G28</f>
        <v>46840.290013156024</v>
      </c>
      <c r="L28" s="257">
        <f t="shared" ref="L28" si="10">IF(K28&lt;&gt;0,+G28-K28,0)</f>
        <v>0</v>
      </c>
      <c r="M28" s="258">
        <f>H28</f>
        <v>46840.290013156024</v>
      </c>
      <c r="N28" s="158">
        <f t="shared" ref="N28" si="11">IF(M28&lt;&gt;0,+H28-M28,0)</f>
        <v>0</v>
      </c>
      <c r="O28" s="158">
        <f t="shared" ref="O28" si="12">+N28-L28</f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289085.85798230674</v>
      </c>
      <c r="E29" s="160">
        <f>IF(+I14&lt;F28,I14,D29)</f>
        <v>9495.7560975609758</v>
      </c>
      <c r="F29" s="159">
        <f t="shared" ref="F29:F48" si="13">+D29-E29</f>
        <v>279590.10188474576</v>
      </c>
      <c r="G29" s="161">
        <f t="shared" ref="G29:G72" si="14">+I$12*((D29+F29)/2)+E29</f>
        <v>38593.612729387853</v>
      </c>
      <c r="H29" s="142">
        <f t="shared" ref="H29:H72" si="15">+I$13*((D29+F29)/2)+E29</f>
        <v>38593.612729387853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279590.10188474576</v>
      </c>
      <c r="E30" s="160">
        <f>IF(+I14&lt;F29,I14,D30)</f>
        <v>9495.7560975609758</v>
      </c>
      <c r="F30" s="159">
        <f t="shared" si="13"/>
        <v>270094.34578718478</v>
      </c>
      <c r="G30" s="161">
        <f t="shared" si="14"/>
        <v>37621.860205851524</v>
      </c>
      <c r="H30" s="142">
        <f t="shared" si="15"/>
        <v>37621.860205851524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270094.34578718478</v>
      </c>
      <c r="E31" s="160">
        <f>IF(+I14&lt;F30,I14,D31)</f>
        <v>9495.7560975609758</v>
      </c>
      <c r="F31" s="159">
        <f t="shared" si="13"/>
        <v>260598.5896896238</v>
      </c>
      <c r="G31" s="161">
        <f t="shared" si="14"/>
        <v>36650.107682315196</v>
      </c>
      <c r="H31" s="142">
        <f t="shared" si="15"/>
        <v>36650.107682315196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260598.5896896238</v>
      </c>
      <c r="E32" s="160">
        <f>IF(+I14&lt;F31,I14,D32)</f>
        <v>9495.7560975609758</v>
      </c>
      <c r="F32" s="159">
        <f t="shared" si="13"/>
        <v>251102.83359206282</v>
      </c>
      <c r="G32" s="161">
        <f t="shared" si="14"/>
        <v>35678.355158778875</v>
      </c>
      <c r="H32" s="142">
        <f t="shared" si="15"/>
        <v>35678.355158778875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251102.83359206282</v>
      </c>
      <c r="E33" s="160">
        <f>IF(+I14&lt;F32,I14,D33)</f>
        <v>9495.7560975609758</v>
      </c>
      <c r="F33" s="159">
        <f t="shared" si="13"/>
        <v>241607.07749450183</v>
      </c>
      <c r="G33" s="161">
        <f t="shared" si="14"/>
        <v>34706.602635242547</v>
      </c>
      <c r="H33" s="142">
        <f t="shared" si="15"/>
        <v>34706.602635242547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241607.07749450183</v>
      </c>
      <c r="E34" s="160">
        <f>IF(+I14&lt;F33,I14,D34)</f>
        <v>9495.7560975609758</v>
      </c>
      <c r="F34" s="159">
        <f t="shared" si="13"/>
        <v>232111.32139694085</v>
      </c>
      <c r="G34" s="161">
        <f t="shared" si="14"/>
        <v>33734.850111706219</v>
      </c>
      <c r="H34" s="142">
        <f t="shared" si="15"/>
        <v>33734.850111706219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232111.32139694085</v>
      </c>
      <c r="E35" s="160">
        <f>IF(+I14&lt;F34,I14,D35)</f>
        <v>9495.7560975609758</v>
      </c>
      <c r="F35" s="159">
        <f t="shared" si="13"/>
        <v>222615.56529937987</v>
      </c>
      <c r="G35" s="161">
        <f t="shared" si="14"/>
        <v>32763.097588169898</v>
      </c>
      <c r="H35" s="142">
        <f t="shared" si="15"/>
        <v>32763.097588169898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222615.56529937987</v>
      </c>
      <c r="E36" s="160">
        <f>IF(+I14&lt;F35,I14,D36)</f>
        <v>9495.7560975609758</v>
      </c>
      <c r="F36" s="159">
        <f t="shared" si="13"/>
        <v>213119.80920181889</v>
      </c>
      <c r="G36" s="161">
        <f t="shared" si="14"/>
        <v>31791.34506463357</v>
      </c>
      <c r="H36" s="142">
        <f t="shared" si="15"/>
        <v>31791.34506463357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213119.80920181889</v>
      </c>
      <c r="E37" s="160">
        <f>IF(+I14&lt;F36,I14,D37)</f>
        <v>9495.7560975609758</v>
      </c>
      <c r="F37" s="159">
        <f t="shared" si="13"/>
        <v>203624.05310425791</v>
      </c>
      <c r="G37" s="161">
        <f t="shared" si="14"/>
        <v>30819.592541097241</v>
      </c>
      <c r="H37" s="142">
        <f t="shared" si="15"/>
        <v>30819.592541097241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203624.05310425791</v>
      </c>
      <c r="E38" s="160">
        <f>IF(+I14&lt;F37,I14,D38)</f>
        <v>9495.7560975609758</v>
      </c>
      <c r="F38" s="159">
        <f t="shared" si="13"/>
        <v>194128.29700669693</v>
      </c>
      <c r="G38" s="161">
        <f t="shared" si="14"/>
        <v>29847.84001756092</v>
      </c>
      <c r="H38" s="142">
        <f t="shared" si="15"/>
        <v>29847.84001756092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194128.29700669693</v>
      </c>
      <c r="E39" s="160">
        <f>IF(+I14&lt;F38,I14,D39)</f>
        <v>9495.7560975609758</v>
      </c>
      <c r="F39" s="159">
        <f t="shared" si="13"/>
        <v>184632.54090913595</v>
      </c>
      <c r="G39" s="161">
        <f t="shared" si="14"/>
        <v>28876.087494024592</v>
      </c>
      <c r="H39" s="142">
        <f t="shared" si="15"/>
        <v>28876.087494024592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184632.54090913595</v>
      </c>
      <c r="E40" s="160">
        <f>IF(+I14&lt;F39,I14,D40)</f>
        <v>9495.7560975609758</v>
      </c>
      <c r="F40" s="159">
        <f t="shared" si="13"/>
        <v>175136.78481157497</v>
      </c>
      <c r="G40" s="161">
        <f t="shared" si="14"/>
        <v>27904.334970488264</v>
      </c>
      <c r="H40" s="142">
        <f t="shared" si="15"/>
        <v>27904.334970488264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175136.78481157497</v>
      </c>
      <c r="E41" s="160">
        <f>IF(+I14&lt;F40,I14,D41)</f>
        <v>9495.7560975609758</v>
      </c>
      <c r="F41" s="159">
        <f t="shared" si="13"/>
        <v>165641.02871401398</v>
      </c>
      <c r="G41" s="161">
        <f t="shared" si="14"/>
        <v>26932.582446951943</v>
      </c>
      <c r="H41" s="142">
        <f t="shared" si="15"/>
        <v>26932.582446951943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165641.02871401398</v>
      </c>
      <c r="E42" s="160">
        <f>IF(+I14&lt;F41,I14,D42)</f>
        <v>9495.7560975609758</v>
      </c>
      <c r="F42" s="159">
        <f t="shared" si="13"/>
        <v>156145.272616453</v>
      </c>
      <c r="G42" s="161">
        <f t="shared" si="14"/>
        <v>25960.829923415615</v>
      </c>
      <c r="H42" s="142">
        <f t="shared" si="15"/>
        <v>25960.829923415615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156145.272616453</v>
      </c>
      <c r="E43" s="160">
        <f>IF(+I14&lt;F42,I14,D43)</f>
        <v>9495.7560975609758</v>
      </c>
      <c r="F43" s="159">
        <f t="shared" si="13"/>
        <v>146649.51651889202</v>
      </c>
      <c r="G43" s="161">
        <f t="shared" si="14"/>
        <v>24989.07739987929</v>
      </c>
      <c r="H43" s="142">
        <f t="shared" si="15"/>
        <v>24989.07739987929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146649.51651889202</v>
      </c>
      <c r="E44" s="160">
        <f>IF(+I14&lt;F43,I14,D44)</f>
        <v>9495.7560975609758</v>
      </c>
      <c r="F44" s="159">
        <f t="shared" si="13"/>
        <v>137153.76042133104</v>
      </c>
      <c r="G44" s="161">
        <f t="shared" si="14"/>
        <v>24017.324876342966</v>
      </c>
      <c r="H44" s="142">
        <f t="shared" si="15"/>
        <v>24017.324876342966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137153.76042133104</v>
      </c>
      <c r="E45" s="160">
        <f>IF(+I14&lt;F44,I14,D45)</f>
        <v>9495.7560975609758</v>
      </c>
      <c r="F45" s="159">
        <f t="shared" si="13"/>
        <v>127658.00432377006</v>
      </c>
      <c r="G45" s="161">
        <f t="shared" si="14"/>
        <v>23045.572352806637</v>
      </c>
      <c r="H45" s="142">
        <f t="shared" si="15"/>
        <v>23045.572352806637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127658.00432377006</v>
      </c>
      <c r="E46" s="160">
        <f>IF(+I14&lt;F45,I14,D46)</f>
        <v>9495.7560975609758</v>
      </c>
      <c r="F46" s="159">
        <f t="shared" si="13"/>
        <v>118162.24822620908</v>
      </c>
      <c r="G46" s="161">
        <f t="shared" si="14"/>
        <v>22073.819829270313</v>
      </c>
      <c r="H46" s="142">
        <f t="shared" si="15"/>
        <v>22073.819829270313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118162.24822620908</v>
      </c>
      <c r="E47" s="160">
        <f>IF(+I14&lt;F46,I14,D47)</f>
        <v>9495.7560975609758</v>
      </c>
      <c r="F47" s="159">
        <f t="shared" si="13"/>
        <v>108666.4921286481</v>
      </c>
      <c r="G47" s="161">
        <f t="shared" si="14"/>
        <v>21102.067305733988</v>
      </c>
      <c r="H47" s="142">
        <f t="shared" si="15"/>
        <v>21102.067305733988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108666.4921286481</v>
      </c>
      <c r="E48" s="160">
        <f>IF(+I14&lt;F47,I14,D48)</f>
        <v>9495.7560975609758</v>
      </c>
      <c r="F48" s="159">
        <f t="shared" si="13"/>
        <v>99170.736031087115</v>
      </c>
      <c r="G48" s="161">
        <f t="shared" si="14"/>
        <v>20130.31478219766</v>
      </c>
      <c r="H48" s="142">
        <f t="shared" si="15"/>
        <v>20130.31478219766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99170.736031087115</v>
      </c>
      <c r="E49" s="160">
        <f>IF(+I14&lt;F48,I14,D49)</f>
        <v>9495.7560975609758</v>
      </c>
      <c r="F49" s="159">
        <f t="shared" ref="F49:F72" si="16">+D49-E49</f>
        <v>89674.979933526134</v>
      </c>
      <c r="G49" s="161">
        <f t="shared" si="14"/>
        <v>19158.562258661335</v>
      </c>
      <c r="H49" s="142">
        <f t="shared" si="15"/>
        <v>19158.562258661335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89674.979933526134</v>
      </c>
      <c r="E50" s="160">
        <f>IF(+I14&lt;F49,I14,D50)</f>
        <v>9495.7560975609758</v>
      </c>
      <c r="F50" s="159">
        <f t="shared" si="16"/>
        <v>80179.223835965153</v>
      </c>
      <c r="G50" s="161">
        <f t="shared" si="14"/>
        <v>18186.809735125011</v>
      </c>
      <c r="H50" s="142">
        <f t="shared" si="15"/>
        <v>18186.809735125011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80179.223835965153</v>
      </c>
      <c r="E51" s="160">
        <f>IF(+I14&lt;F50,I14,D51)</f>
        <v>9495.7560975609758</v>
      </c>
      <c r="F51" s="159">
        <f t="shared" si="16"/>
        <v>70683.467738404172</v>
      </c>
      <c r="G51" s="161">
        <f t="shared" si="14"/>
        <v>17215.057211588683</v>
      </c>
      <c r="H51" s="142">
        <f t="shared" si="15"/>
        <v>17215.057211588683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70683.467738404172</v>
      </c>
      <c r="E52" s="160">
        <f>IF(+I14&lt;F51,I14,D52)</f>
        <v>9495.7560975609758</v>
      </c>
      <c r="F52" s="159">
        <f t="shared" si="16"/>
        <v>61187.711640843198</v>
      </c>
      <c r="G52" s="161">
        <f t="shared" si="14"/>
        <v>16243.304688052358</v>
      </c>
      <c r="H52" s="142">
        <f t="shared" si="15"/>
        <v>16243.304688052358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61187.711640843198</v>
      </c>
      <c r="E53" s="160">
        <f>IF(+I14&lt;F52,I14,D53)</f>
        <v>9495.7560975609758</v>
      </c>
      <c r="F53" s="159">
        <f t="shared" si="16"/>
        <v>51691.955543282224</v>
      </c>
      <c r="G53" s="161">
        <f t="shared" si="14"/>
        <v>15271.552164516033</v>
      </c>
      <c r="H53" s="142">
        <f t="shared" si="15"/>
        <v>15271.552164516033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51691.955543282224</v>
      </c>
      <c r="E54" s="160">
        <f>IF(+I14&lt;F53,I14,D54)</f>
        <v>9495.7560975609758</v>
      </c>
      <c r="F54" s="159">
        <f t="shared" si="16"/>
        <v>42196.19944572125</v>
      </c>
      <c r="G54" s="161">
        <f t="shared" si="14"/>
        <v>14299.799640979709</v>
      </c>
      <c r="H54" s="142">
        <f t="shared" si="15"/>
        <v>14299.799640979709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42196.19944572125</v>
      </c>
      <c r="E55" s="160">
        <f>IF(+I14&lt;F54,I14,D55)</f>
        <v>9495.7560975609758</v>
      </c>
      <c r="F55" s="159">
        <f t="shared" si="16"/>
        <v>32700.443348160275</v>
      </c>
      <c r="G55" s="161">
        <f t="shared" si="14"/>
        <v>13328.047117443384</v>
      </c>
      <c r="H55" s="142">
        <f t="shared" si="15"/>
        <v>13328.047117443384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32700.443348160275</v>
      </c>
      <c r="E56" s="160">
        <f>IF(+I14&lt;F55,I14,D56)</f>
        <v>9495.7560975609758</v>
      </c>
      <c r="F56" s="159">
        <f t="shared" si="16"/>
        <v>23204.687250599301</v>
      </c>
      <c r="G56" s="161">
        <f t="shared" si="14"/>
        <v>12356.29459390706</v>
      </c>
      <c r="H56" s="142">
        <f t="shared" si="15"/>
        <v>12356.29459390706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23204.687250599301</v>
      </c>
      <c r="E57" s="160">
        <f>IF(+I14&lt;F56,I14,D57)</f>
        <v>9495.7560975609758</v>
      </c>
      <c r="F57" s="159">
        <f t="shared" si="16"/>
        <v>13708.931153038326</v>
      </c>
      <c r="G57" s="161">
        <f t="shared" si="14"/>
        <v>11384.542070370735</v>
      </c>
      <c r="H57" s="142">
        <f t="shared" si="15"/>
        <v>11384.542070370735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13708.931153038326</v>
      </c>
      <c r="E58" s="160">
        <f>IF(+I14&lt;F57,I14,D58)</f>
        <v>9495.7560975609758</v>
      </c>
      <c r="F58" s="159">
        <f t="shared" si="16"/>
        <v>4213.1750554773498</v>
      </c>
      <c r="G58" s="161">
        <f t="shared" si="14"/>
        <v>10412.789546834409</v>
      </c>
      <c r="H58" s="142">
        <f t="shared" si="15"/>
        <v>10412.789546834409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4213.1750554773498</v>
      </c>
      <c r="E59" s="160">
        <f>IF(+I14&lt;F58,I14,D59)</f>
        <v>4213.1750554773498</v>
      </c>
      <c r="F59" s="159">
        <f t="shared" si="16"/>
        <v>0</v>
      </c>
      <c r="G59" s="161">
        <f t="shared" si="14"/>
        <v>4428.7536492299851</v>
      </c>
      <c r="H59" s="142">
        <f t="shared" si="15"/>
        <v>4428.7536492299851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14"/>
        <v>0</v>
      </c>
      <c r="H60" s="142">
        <f t="shared" si="15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389325.99999999988</v>
      </c>
      <c r="F73" s="111"/>
      <c r="G73" s="111">
        <f>SUM(G17:G72)</f>
        <v>1372118.2832588677</v>
      </c>
      <c r="H73" s="111">
        <f>SUM(H17:H72)</f>
        <v>1372118.2832588677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16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48047.144578018066</v>
      </c>
      <c r="N87" s="198">
        <f>IF(J92&lt;D11,0,VLOOKUP(J92,C17:O72,11))</f>
        <v>48047.144578018066</v>
      </c>
      <c r="O87" s="199">
        <f>+N87-M87</f>
        <v>0</v>
      </c>
      <c r="P87" s="1"/>
      <c r="Q87" s="1"/>
    </row>
    <row r="88" spans="1:17" ht="15.75">
      <c r="C88" s="8"/>
      <c r="D88" s="248" t="s">
        <v>258</v>
      </c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41983.22941148797</v>
      </c>
      <c r="N88" s="200">
        <f>IF(J92&lt;D11,0,VLOOKUP(J92,C99:P154,7))</f>
        <v>41983.22941148797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Daingerfield - Jenkins REC 69 kV CB Repl**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-6063.915166530096</v>
      </c>
      <c r="N89" s="203">
        <f>+N88-N87</f>
        <v>-6063.915166530096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TP2008017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389326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9269.6666666666661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0</v>
      </c>
      <c r="F99" s="361">
        <v>0</v>
      </c>
      <c r="G99" s="365">
        <v>0</v>
      </c>
      <c r="H99" s="362">
        <v>0</v>
      </c>
      <c r="I99" s="363">
        <v>0</v>
      </c>
      <c r="J99" s="403">
        <f t="shared" ref="J99:J130" si="21">+I99-H99</f>
        <v>0</v>
      </c>
      <c r="K99" s="158"/>
      <c r="L99" s="256">
        <v>0</v>
      </c>
      <c r="M99" s="157">
        <f t="shared" ref="M99:M130" si="22">IF(L99&lt;&gt;0,+H99-L99,0)</f>
        <v>0</v>
      </c>
      <c r="N99" s="256">
        <v>0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2009</v>
      </c>
      <c r="D100" s="357">
        <v>0</v>
      </c>
      <c r="E100" s="360">
        <v>0</v>
      </c>
      <c r="F100" s="361">
        <v>0</v>
      </c>
      <c r="G100" s="361">
        <v>0</v>
      </c>
      <c r="H100" s="360">
        <v>0</v>
      </c>
      <c r="I100" s="359">
        <v>0</v>
      </c>
      <c r="J100" s="403">
        <f t="shared" si="21"/>
        <v>0</v>
      </c>
      <c r="K100" s="158"/>
      <c r="L100" s="258">
        <f t="shared" ref="L100:L105" si="25">H100</f>
        <v>0</v>
      </c>
      <c r="M100" s="257">
        <f t="shared" si="22"/>
        <v>0</v>
      </c>
      <c r="N100" s="258">
        <f t="shared" ref="N100:N105" si="26">I100</f>
        <v>0</v>
      </c>
      <c r="O100" s="158">
        <f t="shared" si="23"/>
        <v>0</v>
      </c>
      <c r="P100" s="158">
        <f t="shared" si="24"/>
        <v>0</v>
      </c>
      <c r="Q100" s="1"/>
    </row>
    <row r="101" spans="1:17">
      <c r="B101" s="9" t="str">
        <f t="shared" ref="B101:B154" si="27">IF(D101=F100,"","IU")</f>
        <v>IU</v>
      </c>
      <c r="C101" s="153">
        <f>IF(D93="","-",+C100+1)</f>
        <v>2010</v>
      </c>
      <c r="D101" s="357">
        <v>389326</v>
      </c>
      <c r="E101" s="360">
        <v>10245</v>
      </c>
      <c r="F101" s="361">
        <v>379081</v>
      </c>
      <c r="G101" s="361">
        <v>384203.5</v>
      </c>
      <c r="H101" s="360">
        <v>73671.650548973092</v>
      </c>
      <c r="I101" s="359">
        <v>73671.650548973092</v>
      </c>
      <c r="J101" s="403">
        <f t="shared" si="21"/>
        <v>0</v>
      </c>
      <c r="K101" s="158"/>
      <c r="L101" s="258">
        <f t="shared" si="25"/>
        <v>73671.650548973092</v>
      </c>
      <c r="M101" s="257">
        <f t="shared" si="22"/>
        <v>0</v>
      </c>
      <c r="N101" s="258">
        <f t="shared" si="26"/>
        <v>73671.650548973092</v>
      </c>
      <c r="O101" s="158">
        <f t="shared" si="23"/>
        <v>0</v>
      </c>
      <c r="P101" s="158">
        <f t="shared" si="24"/>
        <v>0</v>
      </c>
      <c r="Q101" s="1"/>
    </row>
    <row r="102" spans="1:17">
      <c r="B102" s="9" t="str">
        <f t="shared" si="27"/>
        <v/>
      </c>
      <c r="C102" s="153">
        <f>IF(D93="","-",+C101+1)</f>
        <v>2011</v>
      </c>
      <c r="D102" s="357">
        <v>379081</v>
      </c>
      <c r="E102" s="377">
        <v>9269.6666666666661</v>
      </c>
      <c r="F102" s="361">
        <v>369811.33333333331</v>
      </c>
      <c r="G102" s="361">
        <v>374446.16666666663</v>
      </c>
      <c r="H102" s="360">
        <v>65578.844240085236</v>
      </c>
      <c r="I102" s="359">
        <v>65578.844240085236</v>
      </c>
      <c r="J102" s="403">
        <f t="shared" si="21"/>
        <v>0</v>
      </c>
      <c r="K102" s="158"/>
      <c r="L102" s="258">
        <f t="shared" si="25"/>
        <v>65578.844240085236</v>
      </c>
      <c r="M102" s="257">
        <f t="shared" si="22"/>
        <v>0</v>
      </c>
      <c r="N102" s="258">
        <f t="shared" si="26"/>
        <v>65578.844240085236</v>
      </c>
      <c r="O102" s="158">
        <f t="shared" si="23"/>
        <v>0</v>
      </c>
      <c r="P102" s="158">
        <f t="shared" si="24"/>
        <v>0</v>
      </c>
      <c r="Q102" s="1"/>
    </row>
    <row r="103" spans="1:17">
      <c r="B103" s="9" t="str">
        <f t="shared" si="27"/>
        <v/>
      </c>
      <c r="C103" s="153">
        <f>IF(D93="","-",+C102+1)</f>
        <v>2012</v>
      </c>
      <c r="D103" s="357">
        <v>369811.33333333331</v>
      </c>
      <c r="E103" s="360">
        <v>9269.6666666666661</v>
      </c>
      <c r="F103" s="361">
        <v>360541.66666666663</v>
      </c>
      <c r="G103" s="361">
        <v>365176.5</v>
      </c>
      <c r="H103" s="360">
        <v>63006.82444122398</v>
      </c>
      <c r="I103" s="359">
        <v>63006.82444122398</v>
      </c>
      <c r="J103" s="403">
        <f t="shared" si="21"/>
        <v>0</v>
      </c>
      <c r="K103" s="158"/>
      <c r="L103" s="258">
        <f t="shared" si="25"/>
        <v>63006.82444122398</v>
      </c>
      <c r="M103" s="257">
        <f t="shared" si="22"/>
        <v>0</v>
      </c>
      <c r="N103" s="258">
        <f t="shared" si="26"/>
        <v>63006.82444122398</v>
      </c>
      <c r="O103" s="158">
        <f t="shared" si="23"/>
        <v>0</v>
      </c>
      <c r="P103" s="158">
        <f t="shared" si="24"/>
        <v>0</v>
      </c>
      <c r="Q103" s="1"/>
    </row>
    <row r="104" spans="1:17">
      <c r="B104" s="9" t="str">
        <f t="shared" si="27"/>
        <v/>
      </c>
      <c r="C104" s="153">
        <f>IF(D93="","-",+C103+1)</f>
        <v>2013</v>
      </c>
      <c r="D104" s="357">
        <v>360541.66666666663</v>
      </c>
      <c r="E104" s="360">
        <v>9269.6666666666661</v>
      </c>
      <c r="F104" s="361">
        <v>351271.99999999994</v>
      </c>
      <c r="G104" s="361">
        <v>355906.83333333326</v>
      </c>
      <c r="H104" s="360">
        <v>57420.908011898166</v>
      </c>
      <c r="I104" s="359">
        <v>57420.908011898166</v>
      </c>
      <c r="J104" s="403">
        <v>0</v>
      </c>
      <c r="K104" s="158"/>
      <c r="L104" s="258">
        <f t="shared" si="25"/>
        <v>57420.908011898166</v>
      </c>
      <c r="M104" s="257">
        <f>IF(L104&lt;&gt;0,+H104-L104,0)</f>
        <v>0</v>
      </c>
      <c r="N104" s="258">
        <f t="shared" si="26"/>
        <v>57420.908011898166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7"/>
        <v/>
      </c>
      <c r="C105" s="153">
        <f>IF(D93="","-",+C104+1)</f>
        <v>2014</v>
      </c>
      <c r="D105" s="357">
        <v>351271.99999999994</v>
      </c>
      <c r="E105" s="360">
        <v>9269.6666666666661</v>
      </c>
      <c r="F105" s="361">
        <v>342002.33333333326</v>
      </c>
      <c r="G105" s="361">
        <v>346637.16666666663</v>
      </c>
      <c r="H105" s="360">
        <v>56385.789642955569</v>
      </c>
      <c r="I105" s="359">
        <v>56385.789642955569</v>
      </c>
      <c r="J105" s="158">
        <v>0</v>
      </c>
      <c r="K105" s="158"/>
      <c r="L105" s="258">
        <f t="shared" si="25"/>
        <v>56385.789642955569</v>
      </c>
      <c r="M105" s="257">
        <f>IF(L105&lt;&gt;0,+H105-L105,0)</f>
        <v>0</v>
      </c>
      <c r="N105" s="258">
        <f t="shared" si="26"/>
        <v>56385.789642955569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/>
      </c>
      <c r="C106" s="153">
        <f>IF(D93="","-",+C105+1)</f>
        <v>2015</v>
      </c>
      <c r="D106" s="357">
        <v>342002.33333333326</v>
      </c>
      <c r="E106" s="360">
        <v>9269.6666666666661</v>
      </c>
      <c r="F106" s="361">
        <v>332732.66666666657</v>
      </c>
      <c r="G106" s="361">
        <v>337367.49999999988</v>
      </c>
      <c r="H106" s="360">
        <v>53724.203573157785</v>
      </c>
      <c r="I106" s="359">
        <v>53724.203573157785</v>
      </c>
      <c r="J106" s="158">
        <f t="shared" si="21"/>
        <v>0</v>
      </c>
      <c r="K106" s="158"/>
      <c r="L106" s="258">
        <f>H106</f>
        <v>53724.203573157785</v>
      </c>
      <c r="M106" s="257">
        <f>IF(L106&lt;&gt;0,+H106-L106,0)</f>
        <v>0</v>
      </c>
      <c r="N106" s="258">
        <f>I106</f>
        <v>53724.203573157785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/>
      </c>
      <c r="C107" s="153">
        <f>IF(D93="","-",+C106+1)</f>
        <v>2016</v>
      </c>
      <c r="D107" s="357">
        <v>332732.66666666657</v>
      </c>
      <c r="E107" s="360">
        <v>9054.0930232558148</v>
      </c>
      <c r="F107" s="361">
        <v>323678.57364341075</v>
      </c>
      <c r="G107" s="361">
        <v>328205.62015503866</v>
      </c>
      <c r="H107" s="360">
        <v>50719.792658112536</v>
      </c>
      <c r="I107" s="359">
        <v>50719.792658112536</v>
      </c>
      <c r="J107" s="158">
        <v>0</v>
      </c>
      <c r="K107" s="158"/>
      <c r="L107" s="258">
        <f>H107</f>
        <v>50719.792658112536</v>
      </c>
      <c r="M107" s="257">
        <f>IF(L107&lt;&gt;0,+H107-L107,0)</f>
        <v>0</v>
      </c>
      <c r="N107" s="258">
        <f>I107</f>
        <v>50719.792658112536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/>
      </c>
      <c r="C108" s="153">
        <f>IF(D93="","-",+C107+1)</f>
        <v>2017</v>
      </c>
      <c r="D108" s="357">
        <v>323678.57364341075</v>
      </c>
      <c r="E108" s="360">
        <v>9269.6666666666661</v>
      </c>
      <c r="F108" s="361">
        <v>314408.90697674407</v>
      </c>
      <c r="G108" s="361">
        <v>319043.74031007744</v>
      </c>
      <c r="H108" s="360">
        <v>48024.374867081598</v>
      </c>
      <c r="I108" s="359">
        <v>48024.374867081598</v>
      </c>
      <c r="J108" s="158">
        <f t="shared" si="21"/>
        <v>0</v>
      </c>
      <c r="K108" s="158"/>
      <c r="L108" s="258">
        <f>H108</f>
        <v>48024.374867081598</v>
      </c>
      <c r="M108" s="257">
        <f>IF(L108&lt;&gt;0,+H108-L108,0)</f>
        <v>0</v>
      </c>
      <c r="N108" s="258">
        <f>I108</f>
        <v>48024.374867081598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7"/>
        <v/>
      </c>
      <c r="C109" s="153">
        <f>IF(D93="","-",+C108+1)</f>
        <v>2018</v>
      </c>
      <c r="D109" s="154">
        <f>IF(F108+SUM(E$99:E108)=D$92,F108,D$92-SUM(E$99:E108))</f>
        <v>314408.90697674407</v>
      </c>
      <c r="E109" s="160">
        <f>IF(+J96&lt;F108,J96,D109)</f>
        <v>9269.6666666666661</v>
      </c>
      <c r="F109" s="159">
        <f t="shared" ref="F109:F130" si="28">+D109-E109</f>
        <v>305139.24031007738</v>
      </c>
      <c r="G109" s="159">
        <f t="shared" ref="G109:G130" si="29">+(F109+D109)/2</f>
        <v>309774.07364341069</v>
      </c>
      <c r="H109" s="163">
        <f>+J$94*G109+E109</f>
        <v>41983.22941148797</v>
      </c>
      <c r="I109" s="253">
        <f>+J$95*G109+E109</f>
        <v>41983.22941148797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7"/>
        <v/>
      </c>
      <c r="C110" s="153">
        <f>IF(D93="","-",+C109+1)</f>
        <v>2019</v>
      </c>
      <c r="D110" s="154">
        <f>IF(F109+SUM(E$99:E109)=D$92,F109,D$92-SUM(E$99:E109))</f>
        <v>305139.24031007738</v>
      </c>
      <c r="E110" s="160">
        <f>IF(+J96&lt;F109,J96,D110)</f>
        <v>9269.6666666666661</v>
      </c>
      <c r="F110" s="159">
        <f t="shared" si="28"/>
        <v>295869.57364341069</v>
      </c>
      <c r="G110" s="159">
        <f t="shared" si="29"/>
        <v>300504.40697674407</v>
      </c>
      <c r="H110" s="163">
        <f>+J$94*G110+E110</f>
        <v>41004.310102467134</v>
      </c>
      <c r="I110" s="253">
        <f>+J$95*G110+E110</f>
        <v>41004.310102467134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7"/>
        <v/>
      </c>
      <c r="C111" s="153">
        <f>IF(D93="","-",+C110+1)</f>
        <v>2020</v>
      </c>
      <c r="D111" s="154">
        <f>IF(F110+SUM(E$99:E110)=D$92,F110,D$92-SUM(E$99:E110))</f>
        <v>295869.57364341069</v>
      </c>
      <c r="E111" s="160">
        <f>IF(+J96&lt;F110,J96,D111)</f>
        <v>9269.6666666666661</v>
      </c>
      <c r="F111" s="159">
        <f t="shared" si="28"/>
        <v>286599.90697674401</v>
      </c>
      <c r="G111" s="159">
        <f t="shared" si="29"/>
        <v>291234.74031007732</v>
      </c>
      <c r="H111" s="163">
        <f>+J$94*G111+E111</f>
        <v>40025.390793446284</v>
      </c>
      <c r="I111" s="253">
        <f>+J$95*G111+E111</f>
        <v>40025.390793446284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7"/>
        <v/>
      </c>
      <c r="C112" s="153">
        <f>IF(D93="","-",+C111+1)</f>
        <v>2021</v>
      </c>
      <c r="D112" s="154">
        <f>IF(F111+SUM(E$99:E111)=D$92,F111,D$92-SUM(E$99:E111))</f>
        <v>286599.90697674401</v>
      </c>
      <c r="E112" s="160">
        <f>IF(+J96&lt;F111,J96,D112)</f>
        <v>9269.6666666666661</v>
      </c>
      <c r="F112" s="159">
        <f t="shared" si="28"/>
        <v>277330.24031007732</v>
      </c>
      <c r="G112" s="159">
        <f t="shared" si="29"/>
        <v>281965.07364341069</v>
      </c>
      <c r="H112" s="163">
        <f>+J$94*G112+E112</f>
        <v>39046.471484425449</v>
      </c>
      <c r="I112" s="253">
        <f>+J$95*G112+E112</f>
        <v>39046.471484425449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7"/>
        <v/>
      </c>
      <c r="C113" s="153">
        <f>IF(D93="","-",+C112+1)</f>
        <v>2022</v>
      </c>
      <c r="D113" s="154">
        <f>IF(F112+SUM(E$99:E112)=D$92,F112,D$92-SUM(E$99:E112))</f>
        <v>277330.24031007732</v>
      </c>
      <c r="E113" s="160">
        <f>IF(+J96&lt;F112,J96,D113)</f>
        <v>9269.6666666666661</v>
      </c>
      <c r="F113" s="159">
        <f t="shared" si="28"/>
        <v>268060.57364341064</v>
      </c>
      <c r="G113" s="159">
        <f t="shared" si="29"/>
        <v>272695.40697674395</v>
      </c>
      <c r="H113" s="163">
        <f t="shared" ref="H113:H154" si="30">+J$94*G113+E113</f>
        <v>38067.552175404599</v>
      </c>
      <c r="I113" s="253">
        <f t="shared" ref="I113:I154" si="31">+J$95*G113+E113</f>
        <v>38067.552175404599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7"/>
        <v/>
      </c>
      <c r="C114" s="153">
        <f>IF(D93="","-",+C113+1)</f>
        <v>2023</v>
      </c>
      <c r="D114" s="154">
        <f>IF(F113+SUM(E$99:E113)=D$92,F113,D$92-SUM(E$99:E113))</f>
        <v>268060.57364341064</v>
      </c>
      <c r="E114" s="160">
        <f>IF(+J96&lt;F113,J96,D114)</f>
        <v>9269.6666666666661</v>
      </c>
      <c r="F114" s="159">
        <f t="shared" si="28"/>
        <v>258790.90697674398</v>
      </c>
      <c r="G114" s="159">
        <f t="shared" si="29"/>
        <v>263425.74031007732</v>
      </c>
      <c r="H114" s="163">
        <f t="shared" si="30"/>
        <v>37088.632866383763</v>
      </c>
      <c r="I114" s="253">
        <f t="shared" si="31"/>
        <v>37088.632866383763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7"/>
        <v/>
      </c>
      <c r="C115" s="153">
        <f>IF(D93="","-",+C114+1)</f>
        <v>2024</v>
      </c>
      <c r="D115" s="154">
        <f>IF(F114+SUM(E$99:E114)=D$92,F114,D$92-SUM(E$99:E114))</f>
        <v>258790.90697674398</v>
      </c>
      <c r="E115" s="160">
        <f>IF(+J96&lt;F114,J96,D115)</f>
        <v>9269.6666666666661</v>
      </c>
      <c r="F115" s="159">
        <f t="shared" si="28"/>
        <v>249521.24031007732</v>
      </c>
      <c r="G115" s="159">
        <f t="shared" si="29"/>
        <v>254156.07364341064</v>
      </c>
      <c r="H115" s="163">
        <f t="shared" si="30"/>
        <v>36109.71355736292</v>
      </c>
      <c r="I115" s="253">
        <f t="shared" si="31"/>
        <v>36109.71355736292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7"/>
        <v/>
      </c>
      <c r="C116" s="153">
        <f>IF(D93="","-",+C115+1)</f>
        <v>2025</v>
      </c>
      <c r="D116" s="154">
        <f>IF(F115+SUM(E$99:E115)=D$92,F115,D$92-SUM(E$99:E115))</f>
        <v>249521.24031007732</v>
      </c>
      <c r="E116" s="160">
        <f>IF(+J96&lt;F115,J96,D116)</f>
        <v>9269.6666666666661</v>
      </c>
      <c r="F116" s="159">
        <f t="shared" si="28"/>
        <v>240251.57364341067</v>
      </c>
      <c r="G116" s="159">
        <f t="shared" si="29"/>
        <v>244886.40697674401</v>
      </c>
      <c r="H116" s="163">
        <f t="shared" si="30"/>
        <v>35130.794248342085</v>
      </c>
      <c r="I116" s="253">
        <f t="shared" si="31"/>
        <v>35130.794248342085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7"/>
        <v/>
      </c>
      <c r="C117" s="153">
        <f>IF(D93="","-",+C116+1)</f>
        <v>2026</v>
      </c>
      <c r="D117" s="154">
        <f>IF(F116+SUM(E$99:E116)=D$92,F116,D$92-SUM(E$99:E116))</f>
        <v>240251.57364341067</v>
      </c>
      <c r="E117" s="160">
        <f>IF(+J96&lt;F116,J96,D117)</f>
        <v>9269.6666666666661</v>
      </c>
      <c r="F117" s="159">
        <f t="shared" si="28"/>
        <v>230981.90697674401</v>
      </c>
      <c r="G117" s="159">
        <f t="shared" si="29"/>
        <v>235616.74031007732</v>
      </c>
      <c r="H117" s="163">
        <f t="shared" si="30"/>
        <v>34151.874939321242</v>
      </c>
      <c r="I117" s="253">
        <f t="shared" si="31"/>
        <v>34151.874939321242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7"/>
        <v/>
      </c>
      <c r="C118" s="153">
        <f>IF(D93="","-",+C117+1)</f>
        <v>2027</v>
      </c>
      <c r="D118" s="154">
        <f>IF(F117+SUM(E$99:E117)=D$92,F117,D$92-SUM(E$99:E117))</f>
        <v>230981.90697674401</v>
      </c>
      <c r="E118" s="160">
        <f>IF(+J96&lt;F117,J96,D118)</f>
        <v>9269.6666666666661</v>
      </c>
      <c r="F118" s="159">
        <f t="shared" si="28"/>
        <v>221712.24031007735</v>
      </c>
      <c r="G118" s="159">
        <f t="shared" si="29"/>
        <v>226347.07364341069</v>
      </c>
      <c r="H118" s="163">
        <f t="shared" si="30"/>
        <v>33172.955630300406</v>
      </c>
      <c r="I118" s="253">
        <f t="shared" si="31"/>
        <v>33172.955630300406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7"/>
        <v/>
      </c>
      <c r="C119" s="153">
        <f>IF(D93="","-",+C118+1)</f>
        <v>2028</v>
      </c>
      <c r="D119" s="154">
        <f>IF(F118+SUM(E$99:E118)=D$92,F118,D$92-SUM(E$99:E118))</f>
        <v>221712.24031007735</v>
      </c>
      <c r="E119" s="160">
        <f>IF(+J96&lt;F118,J96,D119)</f>
        <v>9269.6666666666661</v>
      </c>
      <c r="F119" s="159">
        <f t="shared" si="28"/>
        <v>212442.57364341069</v>
      </c>
      <c r="G119" s="159">
        <f t="shared" si="29"/>
        <v>217077.40697674401</v>
      </c>
      <c r="H119" s="163">
        <f t="shared" si="30"/>
        <v>32194.036321279564</v>
      </c>
      <c r="I119" s="253">
        <f t="shared" si="31"/>
        <v>32194.036321279564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7"/>
        <v/>
      </c>
      <c r="C120" s="153">
        <f>IF(D93="","-",+C119+1)</f>
        <v>2029</v>
      </c>
      <c r="D120" s="154">
        <f>IF(F119+SUM(E$99:E119)=D$92,F119,D$92-SUM(E$99:E119))</f>
        <v>212442.57364341069</v>
      </c>
      <c r="E120" s="160">
        <f>IF(+J96&lt;F119,J96,D120)</f>
        <v>9269.6666666666661</v>
      </c>
      <c r="F120" s="159">
        <f t="shared" si="28"/>
        <v>203172.90697674404</v>
      </c>
      <c r="G120" s="159">
        <f t="shared" si="29"/>
        <v>207807.74031007738</v>
      </c>
      <c r="H120" s="163">
        <f t="shared" si="30"/>
        <v>31215.117012258728</v>
      </c>
      <c r="I120" s="253">
        <f t="shared" si="31"/>
        <v>31215.117012258728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7"/>
        <v/>
      </c>
      <c r="C121" s="153">
        <f>IF(D93="","-",+C120+1)</f>
        <v>2030</v>
      </c>
      <c r="D121" s="154">
        <f>IF(F120+SUM(E$99:E120)=D$92,F120,D$92-SUM(E$99:E120))</f>
        <v>203172.90697674404</v>
      </c>
      <c r="E121" s="160">
        <f>IF(+J96&lt;F120,J96,D121)</f>
        <v>9269.6666666666661</v>
      </c>
      <c r="F121" s="159">
        <f t="shared" si="28"/>
        <v>193903.24031007738</v>
      </c>
      <c r="G121" s="159">
        <f t="shared" si="29"/>
        <v>198538.07364341069</v>
      </c>
      <c r="H121" s="163">
        <f t="shared" si="30"/>
        <v>30236.197703237885</v>
      </c>
      <c r="I121" s="253">
        <f t="shared" si="31"/>
        <v>30236.197703237885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7"/>
        <v/>
      </c>
      <c r="C122" s="153">
        <f>IF(D93="","-",+C121+1)</f>
        <v>2031</v>
      </c>
      <c r="D122" s="154">
        <f>IF(F121+SUM(E$99:E121)=D$92,F121,D$92-SUM(E$99:E121))</f>
        <v>193903.24031007738</v>
      </c>
      <c r="E122" s="160">
        <f>IF(+J96&lt;F121,J96,D122)</f>
        <v>9269.6666666666661</v>
      </c>
      <c r="F122" s="159">
        <f t="shared" si="28"/>
        <v>184633.57364341072</v>
      </c>
      <c r="G122" s="159">
        <f t="shared" si="29"/>
        <v>189268.40697674407</v>
      </c>
      <c r="H122" s="163">
        <f t="shared" si="30"/>
        <v>29257.27839421705</v>
      </c>
      <c r="I122" s="253">
        <f t="shared" si="31"/>
        <v>29257.27839421705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7"/>
        <v/>
      </c>
      <c r="C123" s="153">
        <f>IF(D93="","-",+C122+1)</f>
        <v>2032</v>
      </c>
      <c r="D123" s="154">
        <f>IF(F122+SUM(E$99:E122)=D$92,F122,D$92-SUM(E$99:E122))</f>
        <v>184633.57364341072</v>
      </c>
      <c r="E123" s="160">
        <f>IF(+J96&lt;F122,J96,D123)</f>
        <v>9269.6666666666661</v>
      </c>
      <c r="F123" s="159">
        <f t="shared" si="28"/>
        <v>175363.90697674407</v>
      </c>
      <c r="G123" s="159">
        <f t="shared" si="29"/>
        <v>179998.74031007738</v>
      </c>
      <c r="H123" s="163">
        <f t="shared" si="30"/>
        <v>28278.359085196207</v>
      </c>
      <c r="I123" s="253">
        <f t="shared" si="31"/>
        <v>28278.359085196207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7"/>
        <v/>
      </c>
      <c r="C124" s="153">
        <f>IF(D93="","-",+C123+1)</f>
        <v>2033</v>
      </c>
      <c r="D124" s="154">
        <f>IF(F123+SUM(E$99:E123)=D$92,F123,D$92-SUM(E$99:E123))</f>
        <v>175363.90697674407</v>
      </c>
      <c r="E124" s="160">
        <f>IF(+J96&lt;F123,J96,D124)</f>
        <v>9269.6666666666661</v>
      </c>
      <c r="F124" s="159">
        <f t="shared" si="28"/>
        <v>166094.24031007741</v>
      </c>
      <c r="G124" s="159">
        <f t="shared" si="29"/>
        <v>170729.07364341075</v>
      </c>
      <c r="H124" s="163">
        <f t="shared" si="30"/>
        <v>27299.439776175364</v>
      </c>
      <c r="I124" s="253">
        <f t="shared" si="31"/>
        <v>27299.439776175364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7"/>
        <v/>
      </c>
      <c r="C125" s="153">
        <f>IF(D93="","-",+C124+1)</f>
        <v>2034</v>
      </c>
      <c r="D125" s="154">
        <f>IF(F124+SUM(E$99:E124)=D$92,F124,D$92-SUM(E$99:E124))</f>
        <v>166094.24031007741</v>
      </c>
      <c r="E125" s="160">
        <f>IF(+J96&lt;F124,J96,D125)</f>
        <v>9269.6666666666661</v>
      </c>
      <c r="F125" s="159">
        <f t="shared" si="28"/>
        <v>156824.57364341075</v>
      </c>
      <c r="G125" s="159">
        <f t="shared" si="29"/>
        <v>161459.40697674407</v>
      </c>
      <c r="H125" s="163">
        <f t="shared" si="30"/>
        <v>26320.520467154529</v>
      </c>
      <c r="I125" s="253">
        <f t="shared" si="31"/>
        <v>26320.520467154529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7"/>
        <v/>
      </c>
      <c r="C126" s="153">
        <f>IF(D93="","-",+C125+1)</f>
        <v>2035</v>
      </c>
      <c r="D126" s="154">
        <f>IF(F125+SUM(E$99:E125)=D$92,F125,D$92-SUM(E$99:E125))</f>
        <v>156824.57364341075</v>
      </c>
      <c r="E126" s="160">
        <f>IF(+J96&lt;F125,J96,D126)</f>
        <v>9269.6666666666661</v>
      </c>
      <c r="F126" s="159">
        <f t="shared" si="28"/>
        <v>147554.9069767441</v>
      </c>
      <c r="G126" s="159">
        <f t="shared" si="29"/>
        <v>152189.74031007744</v>
      </c>
      <c r="H126" s="163">
        <f t="shared" si="30"/>
        <v>25341.60115813369</v>
      </c>
      <c r="I126" s="253">
        <f t="shared" si="31"/>
        <v>25341.60115813369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7"/>
        <v/>
      </c>
      <c r="C127" s="153">
        <f>IF(D93="","-",+C126+1)</f>
        <v>2036</v>
      </c>
      <c r="D127" s="154">
        <f>IF(F126+SUM(E$99:E126)=D$92,F126,D$92-SUM(E$99:E126))</f>
        <v>147554.9069767441</v>
      </c>
      <c r="E127" s="160">
        <f>IF(+J96&lt;F126,J96,D127)</f>
        <v>9269.6666666666661</v>
      </c>
      <c r="F127" s="159">
        <f t="shared" si="28"/>
        <v>138285.24031007744</v>
      </c>
      <c r="G127" s="159">
        <f t="shared" si="29"/>
        <v>142920.07364341075</v>
      </c>
      <c r="H127" s="163">
        <f t="shared" si="30"/>
        <v>24362.681849112847</v>
      </c>
      <c r="I127" s="253">
        <f t="shared" si="31"/>
        <v>24362.681849112847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7"/>
        <v/>
      </c>
      <c r="C128" s="153">
        <f>IF(D93="","-",+C127+1)</f>
        <v>2037</v>
      </c>
      <c r="D128" s="154">
        <f>IF(F127+SUM(E$99:E127)=D$92,F127,D$92-SUM(E$99:E127))</f>
        <v>138285.24031007744</v>
      </c>
      <c r="E128" s="160">
        <f>IF(+J96&lt;F127,J96,D128)</f>
        <v>9269.6666666666661</v>
      </c>
      <c r="F128" s="159">
        <f t="shared" si="28"/>
        <v>129015.57364341077</v>
      </c>
      <c r="G128" s="159">
        <f t="shared" si="29"/>
        <v>133650.4069767441</v>
      </c>
      <c r="H128" s="163">
        <f t="shared" si="30"/>
        <v>23383.762540092008</v>
      </c>
      <c r="I128" s="253">
        <f t="shared" si="31"/>
        <v>23383.762540092008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7"/>
        <v/>
      </c>
      <c r="C129" s="153">
        <f>IF(D93="","-",+C128+1)</f>
        <v>2038</v>
      </c>
      <c r="D129" s="154">
        <f>IF(F128+SUM(E$99:E128)=D$92,F128,D$92-SUM(E$99:E128))</f>
        <v>129015.57364341077</v>
      </c>
      <c r="E129" s="160">
        <f>IF(+J96&lt;F128,J96,D129)</f>
        <v>9269.6666666666661</v>
      </c>
      <c r="F129" s="159">
        <f t="shared" si="28"/>
        <v>119745.9069767441</v>
      </c>
      <c r="G129" s="159">
        <f t="shared" si="29"/>
        <v>124380.74031007744</v>
      </c>
      <c r="H129" s="163">
        <f t="shared" si="30"/>
        <v>22404.843231071169</v>
      </c>
      <c r="I129" s="253">
        <f t="shared" si="31"/>
        <v>22404.843231071169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7"/>
        <v/>
      </c>
      <c r="C130" s="153">
        <f>IF(D93="","-",+C129+1)</f>
        <v>2039</v>
      </c>
      <c r="D130" s="154">
        <f>IF(F129+SUM(E$99:E129)=D$92,F129,D$92-SUM(E$99:E129))</f>
        <v>119745.9069767441</v>
      </c>
      <c r="E130" s="160">
        <f>IF(+J96&lt;F129,J96,D130)</f>
        <v>9269.6666666666661</v>
      </c>
      <c r="F130" s="159">
        <f t="shared" si="28"/>
        <v>110476.24031007742</v>
      </c>
      <c r="G130" s="159">
        <f t="shared" si="29"/>
        <v>115111.07364341075</v>
      </c>
      <c r="H130" s="163">
        <f t="shared" si="30"/>
        <v>21425.923922050326</v>
      </c>
      <c r="I130" s="253">
        <f t="shared" si="31"/>
        <v>21425.923922050326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7"/>
        <v/>
      </c>
      <c r="C131" s="153">
        <f>IF(D93="","-",+C130+1)</f>
        <v>2040</v>
      </c>
      <c r="D131" s="154">
        <f>IF(F130+SUM(E$99:E130)=D$92,F130,D$92-SUM(E$99:E130))</f>
        <v>110476.24031007742</v>
      </c>
      <c r="E131" s="160">
        <f>IF(+J96&lt;F130,J96,D131)</f>
        <v>9269.6666666666661</v>
      </c>
      <c r="F131" s="159">
        <f t="shared" ref="F131:F154" si="32">+D131-E131</f>
        <v>101206.57364341075</v>
      </c>
      <c r="G131" s="159">
        <f t="shared" ref="G131:G154" si="33">+(F131+D131)/2</f>
        <v>105841.4069767441</v>
      </c>
      <c r="H131" s="163">
        <f t="shared" si="30"/>
        <v>20447.004613029487</v>
      </c>
      <c r="I131" s="253">
        <f t="shared" si="31"/>
        <v>20447.004613029487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2041</v>
      </c>
      <c r="D132" s="154">
        <f>IF(F131+SUM(E$99:E131)=D$92,F131,D$92-SUM(E$99:E131))</f>
        <v>101206.57364341075</v>
      </c>
      <c r="E132" s="160">
        <f>IF(+J96&lt;F131,J96,D132)</f>
        <v>9269.6666666666661</v>
      </c>
      <c r="F132" s="159">
        <f t="shared" si="32"/>
        <v>91936.906976744081</v>
      </c>
      <c r="G132" s="159">
        <f t="shared" si="33"/>
        <v>96571.74031007741</v>
      </c>
      <c r="H132" s="163">
        <f t="shared" si="30"/>
        <v>19468.085304008644</v>
      </c>
      <c r="I132" s="253">
        <f t="shared" si="31"/>
        <v>19468.085304008644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7"/>
        <v/>
      </c>
      <c r="C133" s="153">
        <f>IF(D93="","-",+C132+1)</f>
        <v>2042</v>
      </c>
      <c r="D133" s="154">
        <f>IF(F132+SUM(E$99:E132)=D$92,F132,D$92-SUM(E$99:E132))</f>
        <v>91936.906976744081</v>
      </c>
      <c r="E133" s="160">
        <f>IF(+J96&lt;F132,J96,D133)</f>
        <v>9269.6666666666661</v>
      </c>
      <c r="F133" s="159">
        <f t="shared" si="32"/>
        <v>82667.24031007741</v>
      </c>
      <c r="G133" s="159">
        <f t="shared" si="33"/>
        <v>87302.073643410753</v>
      </c>
      <c r="H133" s="163">
        <f t="shared" si="30"/>
        <v>18489.165994987805</v>
      </c>
      <c r="I133" s="253">
        <f t="shared" si="31"/>
        <v>18489.165994987805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7"/>
        <v/>
      </c>
      <c r="C134" s="153">
        <f>IF(D93="","-",+C133+1)</f>
        <v>2043</v>
      </c>
      <c r="D134" s="154">
        <f>IF(F133+SUM(E$99:E133)=D$92,F133,D$92-SUM(E$99:E133))</f>
        <v>82667.24031007741</v>
      </c>
      <c r="E134" s="160">
        <f>IF(+J96&lt;F133,J96,D134)</f>
        <v>9269.6666666666661</v>
      </c>
      <c r="F134" s="159">
        <f t="shared" si="32"/>
        <v>73397.573643410738</v>
      </c>
      <c r="G134" s="159">
        <f t="shared" si="33"/>
        <v>78032.406976744067</v>
      </c>
      <c r="H134" s="163">
        <f t="shared" si="30"/>
        <v>17510.246685966962</v>
      </c>
      <c r="I134" s="253">
        <f t="shared" si="31"/>
        <v>17510.246685966962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7"/>
        <v/>
      </c>
      <c r="C135" s="153">
        <f>IF(D93="","-",+C134+1)</f>
        <v>2044</v>
      </c>
      <c r="D135" s="154">
        <f>IF(F134+SUM(E$99:E134)=D$92,F134,D$92-SUM(E$99:E134))</f>
        <v>73397.573643410738</v>
      </c>
      <c r="E135" s="160">
        <f>IF(+J96&lt;F134,J96,D135)</f>
        <v>9269.6666666666661</v>
      </c>
      <c r="F135" s="159">
        <f t="shared" si="32"/>
        <v>64127.906976744074</v>
      </c>
      <c r="G135" s="159">
        <f t="shared" si="33"/>
        <v>68762.74031007741</v>
      </c>
      <c r="H135" s="163">
        <f t="shared" si="30"/>
        <v>16531.327376946123</v>
      </c>
      <c r="I135" s="253">
        <f t="shared" si="31"/>
        <v>16531.327376946123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7"/>
        <v/>
      </c>
      <c r="C136" s="153">
        <f>IF(D93="","-",+C135+1)</f>
        <v>2045</v>
      </c>
      <c r="D136" s="154">
        <f>IF(F135+SUM(E$99:E135)=D$92,F135,D$92-SUM(E$99:E135))</f>
        <v>64127.906976744074</v>
      </c>
      <c r="E136" s="160">
        <f>IF(+J96&lt;F135,J96,D136)</f>
        <v>9269.6666666666661</v>
      </c>
      <c r="F136" s="159">
        <f t="shared" si="32"/>
        <v>54858.24031007741</v>
      </c>
      <c r="G136" s="159">
        <f t="shared" si="33"/>
        <v>59493.073643410738</v>
      </c>
      <c r="H136" s="163">
        <f t="shared" si="30"/>
        <v>15552.40806792528</v>
      </c>
      <c r="I136" s="253">
        <f t="shared" si="31"/>
        <v>15552.40806792528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7"/>
        <v/>
      </c>
      <c r="C137" s="153">
        <f>IF(D93="","-",+C136+1)</f>
        <v>2046</v>
      </c>
      <c r="D137" s="154">
        <f>IF(F136+SUM(E$99:E136)=D$92,F136,D$92-SUM(E$99:E136))</f>
        <v>54858.24031007741</v>
      </c>
      <c r="E137" s="160">
        <f>IF(+J96&lt;F136,J96,D137)</f>
        <v>9269.6666666666661</v>
      </c>
      <c r="F137" s="159">
        <f t="shared" si="32"/>
        <v>45588.573643410746</v>
      </c>
      <c r="G137" s="159">
        <f t="shared" si="33"/>
        <v>50223.406976744081</v>
      </c>
      <c r="H137" s="163">
        <f t="shared" si="30"/>
        <v>14573.488758904441</v>
      </c>
      <c r="I137" s="253">
        <f t="shared" si="31"/>
        <v>14573.488758904441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7"/>
        <v/>
      </c>
      <c r="C138" s="153">
        <f>IF(D93="","-",+C137+1)</f>
        <v>2047</v>
      </c>
      <c r="D138" s="154">
        <f>IF(F137+SUM(E$99:E137)=D$92,F137,D$92-SUM(E$99:E137))</f>
        <v>45588.573643410746</v>
      </c>
      <c r="E138" s="160">
        <f>IF(+J96&lt;F137,J96,D138)</f>
        <v>9269.6666666666661</v>
      </c>
      <c r="F138" s="159">
        <f t="shared" si="32"/>
        <v>36318.906976744081</v>
      </c>
      <c r="G138" s="159">
        <f t="shared" si="33"/>
        <v>40953.74031007741</v>
      </c>
      <c r="H138" s="163">
        <f t="shared" si="30"/>
        <v>13594.569449883602</v>
      </c>
      <c r="I138" s="253">
        <f t="shared" si="31"/>
        <v>13594.569449883602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7"/>
        <v/>
      </c>
      <c r="C139" s="153">
        <f>IF(D93="","-",+C138+1)</f>
        <v>2048</v>
      </c>
      <c r="D139" s="154">
        <f>IF(F138+SUM(E$99:E138)=D$92,F138,D$92-SUM(E$99:E138))</f>
        <v>36318.906976744081</v>
      </c>
      <c r="E139" s="160">
        <f>IF(+J96&lt;F138,J96,D139)</f>
        <v>9269.6666666666661</v>
      </c>
      <c r="F139" s="159">
        <f t="shared" si="32"/>
        <v>27049.240310077417</v>
      </c>
      <c r="G139" s="159">
        <f t="shared" si="33"/>
        <v>31684.073643410749</v>
      </c>
      <c r="H139" s="163">
        <f t="shared" si="30"/>
        <v>12615.650140862761</v>
      </c>
      <c r="I139" s="253">
        <f t="shared" si="31"/>
        <v>12615.650140862761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7"/>
        <v/>
      </c>
      <c r="C140" s="153">
        <f>IF(D93="","-",+C139+1)</f>
        <v>2049</v>
      </c>
      <c r="D140" s="154">
        <f>IF(F139+SUM(E$99:E139)=D$92,F139,D$92-SUM(E$99:E139))</f>
        <v>27049.240310077417</v>
      </c>
      <c r="E140" s="160">
        <f>IF(+J96&lt;F139,J96,D140)</f>
        <v>9269.6666666666661</v>
      </c>
      <c r="F140" s="159">
        <f t="shared" si="32"/>
        <v>17779.573643410753</v>
      </c>
      <c r="G140" s="159">
        <f t="shared" si="33"/>
        <v>22414.406976744085</v>
      </c>
      <c r="H140" s="163">
        <f t="shared" si="30"/>
        <v>11636.730831841922</v>
      </c>
      <c r="I140" s="253">
        <f t="shared" si="31"/>
        <v>11636.730831841922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7"/>
        <v/>
      </c>
      <c r="C141" s="153">
        <f>IF(D93="","-",+C140+1)</f>
        <v>2050</v>
      </c>
      <c r="D141" s="154">
        <f>IF(F140+SUM(E$99:E140)=D$92,F140,D$92-SUM(E$99:E140))</f>
        <v>17779.573643410753</v>
      </c>
      <c r="E141" s="160">
        <f>IF(+J96&lt;F140,J96,D141)</f>
        <v>9269.6666666666661</v>
      </c>
      <c r="F141" s="159">
        <f t="shared" si="32"/>
        <v>8509.9069767440869</v>
      </c>
      <c r="G141" s="159">
        <f t="shared" si="33"/>
        <v>13144.740310077421</v>
      </c>
      <c r="H141" s="163">
        <f t="shared" si="30"/>
        <v>10657.811522821081</v>
      </c>
      <c r="I141" s="253">
        <f t="shared" si="31"/>
        <v>10657.811522821081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7"/>
        <v/>
      </c>
      <c r="C142" s="153">
        <f>IF(D93="","-",+C141+1)</f>
        <v>2051</v>
      </c>
      <c r="D142" s="154">
        <f>IF(F141+SUM(E$99:E141)=D$92,F141,D$92-SUM(E$99:E141))</f>
        <v>8509.9069767440869</v>
      </c>
      <c r="E142" s="160">
        <f>IF(+J96&lt;F141,J96,D142)</f>
        <v>8509.9069767440869</v>
      </c>
      <c r="F142" s="159">
        <f t="shared" si="32"/>
        <v>0</v>
      </c>
      <c r="G142" s="159">
        <f t="shared" si="33"/>
        <v>4254.9534883720435</v>
      </c>
      <c r="H142" s="163">
        <f t="shared" si="30"/>
        <v>8959.2495775660846</v>
      </c>
      <c r="I142" s="253">
        <f t="shared" si="31"/>
        <v>8959.2495775660846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7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2"/>
        <v>0</v>
      </c>
      <c r="G143" s="159">
        <f t="shared" si="33"/>
        <v>0</v>
      </c>
      <c r="H143" s="163">
        <f t="shared" si="30"/>
        <v>0</v>
      </c>
      <c r="I143" s="253">
        <f t="shared" si="31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7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2"/>
        <v>0</v>
      </c>
      <c r="G144" s="159">
        <f t="shared" si="33"/>
        <v>0</v>
      </c>
      <c r="H144" s="163">
        <f t="shared" si="30"/>
        <v>0</v>
      </c>
      <c r="I144" s="253">
        <f t="shared" si="31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7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2"/>
        <v>0</v>
      </c>
      <c r="G145" s="159">
        <f t="shared" si="33"/>
        <v>0</v>
      </c>
      <c r="H145" s="163">
        <f t="shared" si="30"/>
        <v>0</v>
      </c>
      <c r="I145" s="253">
        <f t="shared" si="31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7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2"/>
        <v>0</v>
      </c>
      <c r="G146" s="159">
        <f t="shared" si="33"/>
        <v>0</v>
      </c>
      <c r="H146" s="163">
        <f t="shared" si="30"/>
        <v>0</v>
      </c>
      <c r="I146" s="253">
        <f t="shared" si="31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7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2"/>
        <v>0</v>
      </c>
      <c r="G147" s="159">
        <f t="shared" si="33"/>
        <v>0</v>
      </c>
      <c r="H147" s="163">
        <f t="shared" si="30"/>
        <v>0</v>
      </c>
      <c r="I147" s="253">
        <f t="shared" si="31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7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2"/>
        <v>0</v>
      </c>
      <c r="G148" s="159">
        <f t="shared" si="33"/>
        <v>0</v>
      </c>
      <c r="H148" s="163">
        <f t="shared" si="30"/>
        <v>0</v>
      </c>
      <c r="I148" s="253">
        <f t="shared" si="31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7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2"/>
        <v>0</v>
      </c>
      <c r="G149" s="159">
        <f t="shared" si="33"/>
        <v>0</v>
      </c>
      <c r="H149" s="163">
        <f t="shared" si="30"/>
        <v>0</v>
      </c>
      <c r="I149" s="253">
        <f t="shared" si="31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7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2"/>
        <v>0</v>
      </c>
      <c r="G150" s="159">
        <f t="shared" si="33"/>
        <v>0</v>
      </c>
      <c r="H150" s="163">
        <f t="shared" si="30"/>
        <v>0</v>
      </c>
      <c r="I150" s="253">
        <f t="shared" si="31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7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2"/>
        <v>0</v>
      </c>
      <c r="G151" s="159">
        <f t="shared" si="33"/>
        <v>0</v>
      </c>
      <c r="H151" s="163">
        <f t="shared" si="30"/>
        <v>0</v>
      </c>
      <c r="I151" s="253">
        <f t="shared" si="31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7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2"/>
        <v>0</v>
      </c>
      <c r="G152" s="159">
        <f t="shared" si="33"/>
        <v>0</v>
      </c>
      <c r="H152" s="163">
        <f t="shared" si="30"/>
        <v>0</v>
      </c>
      <c r="I152" s="253">
        <f t="shared" si="31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7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2"/>
        <v>0</v>
      </c>
      <c r="G153" s="159">
        <f t="shared" si="33"/>
        <v>0</v>
      </c>
      <c r="H153" s="163">
        <f t="shared" si="30"/>
        <v>0</v>
      </c>
      <c r="I153" s="253">
        <f t="shared" si="31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2"/>
        <v>0</v>
      </c>
      <c r="G154" s="165">
        <f t="shared" si="33"/>
        <v>0</v>
      </c>
      <c r="H154" s="167">
        <f t="shared" si="30"/>
        <v>0</v>
      </c>
      <c r="I154" s="254">
        <f t="shared" si="31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389326</v>
      </c>
      <c r="F155" s="111"/>
      <c r="G155" s="111"/>
      <c r="H155" s="111">
        <f>SUM(H99:H154)</f>
        <v>1346068.8129771529</v>
      </c>
      <c r="I155" s="111">
        <f>SUM(I99:I154)</f>
        <v>1346068.8129771529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6" priority="1" stopIfTrue="1" operator="equal">
      <formula>$I$10</formula>
    </cfRule>
  </conditionalFormatting>
  <conditionalFormatting sqref="C99:C154">
    <cfRule type="cellIs" dxfId="13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R131"/>
  <sheetViews>
    <sheetView topLeftCell="D91" zoomScale="80" zoomScaleNormal="80" zoomScaleSheetLayoutView="75" workbookViewId="0">
      <selection sqref="A1:I1"/>
    </sheetView>
  </sheetViews>
  <sheetFormatPr defaultRowHeight="12.75" customHeight="1"/>
  <cols>
    <col min="1" max="1" width="11.85546875" customWidth="1"/>
    <col min="2" max="2" width="6.7109375" customWidth="1"/>
    <col min="3" max="3" width="23.28515625" customWidth="1"/>
    <col min="4" max="4" width="17.7109375" customWidth="1"/>
    <col min="5" max="5" width="22" customWidth="1"/>
    <col min="6" max="8" width="17.7109375" customWidth="1"/>
    <col min="9" max="9" width="16.140625" customWidth="1"/>
    <col min="10" max="10" width="17.7109375" customWidth="1"/>
    <col min="11" max="11" width="16.140625" customWidth="1"/>
    <col min="12" max="12" width="17.7109375" customWidth="1"/>
    <col min="13" max="13" width="16.7109375" customWidth="1"/>
    <col min="14" max="14" width="16.85546875" customWidth="1"/>
    <col min="15" max="15" width="3.5703125" bestFit="1" customWidth="1"/>
    <col min="16" max="16" width="14.28515625" customWidth="1"/>
    <col min="17" max="17" width="15.42578125" customWidth="1"/>
    <col min="18" max="18" width="81.85546875" bestFit="1" customWidth="1"/>
    <col min="22" max="22" width="9.140625" customWidth="1"/>
  </cols>
  <sheetData>
    <row r="1" spans="1:17" ht="18">
      <c r="A1" s="487" t="s">
        <v>105</v>
      </c>
      <c r="B1" s="488"/>
      <c r="C1" s="488"/>
      <c r="D1" s="488"/>
      <c r="E1" s="488"/>
      <c r="F1" s="488"/>
      <c r="G1" s="488"/>
      <c r="H1" s="488"/>
      <c r="I1" s="488"/>
    </row>
    <row r="2" spans="1:17" ht="18">
      <c r="A2" s="489" t="str">
        <f>"Actual/Projected "&amp;K17&amp;" Rate Year Cost of Service Formula Rate"</f>
        <v>Actual/Projected 2020 Rate Year Cost of Service Formula Rate</v>
      </c>
      <c r="B2" s="489"/>
      <c r="C2" s="489"/>
      <c r="D2" s="489"/>
      <c r="E2" s="489"/>
      <c r="F2" s="489"/>
      <c r="G2" s="489"/>
      <c r="H2" s="489"/>
      <c r="I2" s="489"/>
    </row>
    <row r="3" spans="1:17" ht="18">
      <c r="A3" s="490" t="s">
        <v>120</v>
      </c>
      <c r="B3" s="489"/>
      <c r="C3" s="489"/>
      <c r="D3" s="489"/>
      <c r="E3" s="489"/>
      <c r="F3" s="489"/>
      <c r="G3" s="489"/>
      <c r="H3" s="489"/>
      <c r="I3" s="489"/>
      <c r="P3" s="459" t="s">
        <v>466</v>
      </c>
    </row>
    <row r="4" spans="1:17" ht="18">
      <c r="A4" s="491" t="str">
        <f>+SWE.Sch.11.Rates!H7</f>
        <v>SOUTHWESTERN ELECTRIC POWER COMPANY</v>
      </c>
      <c r="B4" s="492"/>
      <c r="C4" s="492"/>
      <c r="D4" s="492"/>
      <c r="E4" s="492"/>
      <c r="F4" s="492"/>
      <c r="G4" s="492"/>
      <c r="H4" s="492"/>
      <c r="I4" s="492"/>
      <c r="Q4" s="336"/>
    </row>
    <row r="5" spans="1:17">
      <c r="D5" s="9"/>
      <c r="H5" s="10"/>
    </row>
    <row r="6" spans="1:17" ht="37.5" customHeight="1">
      <c r="A6" s="464" t="s">
        <v>468</v>
      </c>
      <c r="B6" s="5" t="s">
        <v>0</v>
      </c>
      <c r="C6" s="485" t="str">
        <f>"Calculate Return and Income Taxes with "&amp;F11&amp;" basis point ROE increase for Projects Qualified for Incentive."</f>
        <v>Calculate Return and Income Taxes with 0 basis point ROE increase for Projects Qualified for Incentive.</v>
      </c>
      <c r="D6" s="486"/>
      <c r="E6" s="486"/>
      <c r="F6" s="486"/>
      <c r="G6" s="486"/>
      <c r="H6" s="486"/>
      <c r="J6" s="493" t="s">
        <v>465</v>
      </c>
      <c r="K6" s="493"/>
      <c r="L6" s="493"/>
      <c r="M6" s="493"/>
      <c r="N6" s="493"/>
    </row>
    <row r="7" spans="1:17">
      <c r="A7" s="464" t="s">
        <v>469</v>
      </c>
      <c r="D7" s="9"/>
      <c r="H7" s="10"/>
      <c r="J7" s="493"/>
      <c r="K7" s="493"/>
      <c r="L7" s="493"/>
      <c r="M7" s="493"/>
      <c r="N7" s="493"/>
    </row>
    <row r="8" spans="1:17" ht="15.75">
      <c r="A8" s="18"/>
      <c r="C8" s="8" t="str">
        <f>"A.   Determine 'R' with hypothetical "&amp;F11&amp;" basis point increase in ROE for Identified Projects"</f>
        <v>A.   Determine 'R' with hypothetical 0 basis point increase in ROE for Identified Projects</v>
      </c>
      <c r="D8" s="9"/>
      <c r="H8" s="10"/>
      <c r="J8" s="493"/>
      <c r="K8" s="493"/>
      <c r="L8" s="493"/>
      <c r="M8" s="493"/>
      <c r="N8" s="493"/>
    </row>
    <row r="9" spans="1:17">
      <c r="A9" s="18"/>
      <c r="D9" s="9"/>
      <c r="H9" s="10"/>
    </row>
    <row r="10" spans="1:17">
      <c r="A10" s="59">
        <v>1</v>
      </c>
      <c r="C10" s="11" t="str">
        <f>R99</f>
        <v xml:space="preserve">   ROE w/o incentives  (TCOS, ln 143)</v>
      </c>
      <c r="D10" s="9"/>
      <c r="E10" s="12"/>
      <c r="F10" s="13">
        <f>+Q99</f>
        <v>0.105</v>
      </c>
      <c r="G10" s="14"/>
      <c r="H10" s="15"/>
      <c r="I10" s="16"/>
      <c r="J10" s="16"/>
      <c r="K10" s="16"/>
      <c r="L10" s="16"/>
      <c r="M10" s="16"/>
      <c r="N10" s="12"/>
      <c r="O10" s="16"/>
      <c r="P10" s="1"/>
    </row>
    <row r="11" spans="1:17" ht="14.25">
      <c r="A11" s="59">
        <f>+A10+1</f>
        <v>2</v>
      </c>
      <c r="C11" s="11" t="s">
        <v>1</v>
      </c>
      <c r="D11" s="9"/>
      <c r="E11" s="12"/>
      <c r="F11" s="460">
        <f>+Q100</f>
        <v>0</v>
      </c>
      <c r="G11" t="s">
        <v>150</v>
      </c>
      <c r="J11" s="16"/>
      <c r="K11" s="16"/>
      <c r="L11" s="16"/>
      <c r="M11" s="16"/>
      <c r="N11" s="12"/>
      <c r="O11" s="16"/>
      <c r="P11" s="1"/>
    </row>
    <row r="12" spans="1:17" ht="13.5" thickBot="1">
      <c r="A12" s="59">
        <f>+A11+1</f>
        <v>3</v>
      </c>
      <c r="C12" s="11" t="str">
        <f>"   ROE with additional "&amp;F11&amp;" basis point incentive"</f>
        <v xml:space="preserve">   ROE with additional 0 basis point incentive</v>
      </c>
      <c r="D12" s="12"/>
      <c r="E12" s="12"/>
      <c r="F12" s="19">
        <f>IF((F10+(F11/10000)&gt;0.1245),"ERROR",F10+(F11/10000))</f>
        <v>0.105</v>
      </c>
      <c r="G12" s="20" t="s">
        <v>464</v>
      </c>
      <c r="H12" s="16"/>
      <c r="I12" s="16"/>
      <c r="J12" s="16"/>
      <c r="K12" s="16"/>
      <c r="L12" s="16"/>
      <c r="M12" s="16"/>
      <c r="N12" s="12"/>
      <c r="O12" s="16"/>
      <c r="P12" s="1"/>
    </row>
    <row r="13" spans="1:17">
      <c r="A13" s="59">
        <f t="shared" ref="A13:A18" si="0">+A12+1</f>
        <v>4</v>
      </c>
      <c r="C13" s="11" t="s">
        <v>467</v>
      </c>
      <c r="D13" s="9"/>
      <c r="E13" s="12"/>
      <c r="F13" s="19"/>
      <c r="G13" s="12"/>
      <c r="H13" s="16"/>
      <c r="I13" s="16"/>
      <c r="J13" s="479" t="s">
        <v>2</v>
      </c>
      <c r="K13" s="480"/>
      <c r="L13" s="480"/>
      <c r="M13" s="480"/>
      <c r="N13" s="481"/>
      <c r="O13" s="16"/>
      <c r="P13" s="1"/>
    </row>
    <row r="14" spans="1:17">
      <c r="A14" s="59">
        <f t="shared" si="0"/>
        <v>5</v>
      </c>
      <c r="C14" s="17"/>
      <c r="D14" s="22" t="s">
        <v>3</v>
      </c>
      <c r="E14" s="22" t="s">
        <v>4</v>
      </c>
      <c r="F14" s="23" t="s">
        <v>5</v>
      </c>
      <c r="G14" s="12"/>
      <c r="H14" s="16"/>
      <c r="I14" s="16"/>
      <c r="J14" s="482"/>
      <c r="K14" s="483"/>
      <c r="L14" s="483"/>
      <c r="M14" s="483"/>
      <c r="N14" s="484"/>
      <c r="O14" s="16"/>
      <c r="P14" s="1"/>
    </row>
    <row r="15" spans="1:17">
      <c r="A15" s="59">
        <f t="shared" si="0"/>
        <v>6</v>
      </c>
      <c r="C15" s="24" t="s">
        <v>6</v>
      </c>
      <c r="D15" s="25">
        <f>+Q101</f>
        <v>0.51313488485101577</v>
      </c>
      <c r="E15" s="463">
        <f>+Q102</f>
        <v>4.3139678204954304E-2</v>
      </c>
      <c r="F15" s="461">
        <f>E15*D15</f>
        <v>2.2136473808209101E-2</v>
      </c>
      <c r="G15" s="12"/>
      <c r="H15" s="16"/>
      <c r="I15" s="27"/>
      <c r="J15" s="29"/>
      <c r="K15" s="30"/>
      <c r="L15" s="17" t="s">
        <v>7</v>
      </c>
      <c r="M15" s="17" t="s">
        <v>8</v>
      </c>
      <c r="N15" s="31" t="s">
        <v>9</v>
      </c>
      <c r="O15" s="16"/>
      <c r="P15" s="1"/>
    </row>
    <row r="16" spans="1:17">
      <c r="A16" s="59">
        <f t="shared" si="0"/>
        <v>7</v>
      </c>
      <c r="C16" s="24" t="s">
        <v>10</v>
      </c>
      <c r="D16" s="25">
        <f>+Q103</f>
        <v>0</v>
      </c>
      <c r="E16" s="463">
        <f>+Q104</f>
        <v>0</v>
      </c>
      <c r="F16" s="461">
        <f>E16*D16</f>
        <v>0</v>
      </c>
      <c r="G16" s="33"/>
      <c r="H16" s="33"/>
      <c r="I16" s="34"/>
      <c r="J16" s="36"/>
      <c r="K16" s="7"/>
      <c r="L16" s="7"/>
      <c r="M16" s="7"/>
      <c r="N16" s="37"/>
      <c r="O16" s="33"/>
      <c r="P16" s="1"/>
    </row>
    <row r="17" spans="1:16" ht="13.5" thickBot="1">
      <c r="A17" s="59">
        <f t="shared" si="0"/>
        <v>8</v>
      </c>
      <c r="C17" s="38" t="s">
        <v>11</v>
      </c>
      <c r="D17" s="25">
        <f>+Q105</f>
        <v>0.48686511514898423</v>
      </c>
      <c r="E17" s="463">
        <f>+F12</f>
        <v>0.105</v>
      </c>
      <c r="F17" s="462">
        <f>E17*D17</f>
        <v>5.1120837090643342E-2</v>
      </c>
      <c r="G17" s="33"/>
      <c r="H17" s="33"/>
      <c r="I17" s="19"/>
      <c r="J17" s="39" t="s">
        <v>12</v>
      </c>
      <c r="K17" s="221">
        <f>Q98</f>
        <v>2020</v>
      </c>
      <c r="L17" s="41">
        <f>SUM('S.001:S.xyz - blank'!N5)</f>
        <v>79416494.826505467</v>
      </c>
      <c r="M17" s="41">
        <f>SUM('S.001:S.xyz - blank'!N6)</f>
        <v>79416494.826505467</v>
      </c>
      <c r="N17" s="42">
        <f>+M17-L17</f>
        <v>0</v>
      </c>
      <c r="O17" s="34"/>
      <c r="P17" s="1"/>
    </row>
    <row r="18" spans="1:16">
      <c r="A18" s="59">
        <f t="shared" si="0"/>
        <v>9</v>
      </c>
      <c r="C18" s="11"/>
      <c r="D18" s="12"/>
      <c r="E18" s="43" t="s">
        <v>13</v>
      </c>
      <c r="F18" s="461">
        <f>SUM(F15:F17)</f>
        <v>7.3257310898852443E-2</v>
      </c>
      <c r="G18" s="33"/>
      <c r="H18" s="33"/>
      <c r="I18" s="34"/>
      <c r="L18" s="226" t="str">
        <f>IF(L17=SUM('S.001:S.xyz - blank'!N5),"","ERROR")</f>
        <v/>
      </c>
      <c r="M18" s="226" t="str">
        <f>IF(M17=SUM('S.001:S.xyz - blank'!N6),"","ERROR")</f>
        <v/>
      </c>
      <c r="N18" s="226" t="str">
        <f>IF(N17=SUM('S.001:S.xyz - blank'!N7),"","ERROR")</f>
        <v/>
      </c>
      <c r="O18" s="33"/>
      <c r="P18" s="1"/>
    </row>
    <row r="19" spans="1:16">
      <c r="D19" s="44"/>
      <c r="E19" s="44"/>
      <c r="F19" s="33"/>
      <c r="G19" s="33"/>
      <c r="H19" s="33"/>
      <c r="I19" s="33"/>
      <c r="J19" s="46" t="s">
        <v>14</v>
      </c>
      <c r="O19" s="33"/>
      <c r="P19" s="1"/>
    </row>
    <row r="20" spans="1:16" ht="15.75">
      <c r="C20" s="8" t="str">
        <f>"B.   Determine Return using 'R' with hypothetical "&amp;F11&amp;" basis point ROE increase for Identified Projects."</f>
        <v>B.   Determine Return using 'R' with hypothetical 0 basis point ROE increase for Identified Projects.</v>
      </c>
      <c r="D20" s="44"/>
      <c r="E20" s="44"/>
      <c r="F20" s="47"/>
      <c r="G20" s="33"/>
      <c r="H20" s="12"/>
      <c r="I20" s="33"/>
      <c r="J20" t="s">
        <v>15</v>
      </c>
      <c r="O20" s="33"/>
      <c r="P20" s="1"/>
    </row>
    <row r="21" spans="1:16">
      <c r="C21" s="17"/>
      <c r="D21" s="44"/>
      <c r="E21" s="44"/>
      <c r="F21" s="45"/>
      <c r="G21" s="45"/>
      <c r="H21" s="45"/>
      <c r="I21" s="45"/>
      <c r="J21" s="34"/>
      <c r="K21" s="32"/>
      <c r="L21" s="48"/>
      <c r="M21" s="34"/>
      <c r="N21" s="33"/>
      <c r="O21" s="45"/>
      <c r="P21" s="4"/>
    </row>
    <row r="22" spans="1:16">
      <c r="A22" s="59">
        <f>+A18+1</f>
        <v>10</v>
      </c>
      <c r="C22" s="11" t="str">
        <f>+R106</f>
        <v xml:space="preserve">   Rate Base  (TCOS, ln 63)</v>
      </c>
      <c r="D22" s="12"/>
      <c r="E22" s="49">
        <f>+Q106</f>
        <v>1189112119.7614501</v>
      </c>
      <c r="F22" s="50"/>
      <c r="G22" s="45"/>
      <c r="H22" s="45"/>
      <c r="I22" s="45"/>
      <c r="J22" s="45"/>
      <c r="K22" s="45"/>
      <c r="L22" s="45"/>
      <c r="M22" s="45"/>
      <c r="N22" s="45"/>
      <c r="O22" s="50"/>
      <c r="P22" s="4"/>
    </row>
    <row r="23" spans="1:16">
      <c r="A23" s="59">
        <f t="shared" ref="A23:A35" si="1">+A22+1</f>
        <v>11</v>
      </c>
      <c r="C23" s="17" t="s">
        <v>16</v>
      </c>
      <c r="D23" s="14"/>
      <c r="E23" s="51">
        <f>F18</f>
        <v>7.3257310898852443E-2</v>
      </c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"/>
    </row>
    <row r="24" spans="1:16">
      <c r="A24" s="59">
        <f t="shared" si="1"/>
        <v>12</v>
      </c>
      <c r="C24" s="52" t="s">
        <v>17</v>
      </c>
      <c r="D24" s="52"/>
      <c r="E24" s="34">
        <f>E22*E23</f>
        <v>87111156.250958011</v>
      </c>
      <c r="F24" s="45"/>
      <c r="G24" s="45"/>
      <c r="H24" s="45"/>
      <c r="I24" s="35"/>
      <c r="J24" s="35"/>
      <c r="K24" s="35"/>
      <c r="L24" s="35"/>
      <c r="M24" s="35"/>
      <c r="N24" s="45"/>
      <c r="O24" s="45"/>
      <c r="P24" s="4"/>
    </row>
    <row r="25" spans="1:16">
      <c r="A25" s="59"/>
      <c r="C25" s="53"/>
      <c r="D25" s="16"/>
      <c r="E25" s="16"/>
      <c r="F25" s="45"/>
      <c r="G25" s="45"/>
      <c r="H25" s="45"/>
      <c r="I25" s="35"/>
      <c r="J25" s="35"/>
      <c r="K25" s="35"/>
      <c r="L25" s="35"/>
      <c r="M25" s="35"/>
      <c r="N25" s="45"/>
      <c r="O25" s="45"/>
      <c r="P25" s="4"/>
    </row>
    <row r="26" spans="1:16" ht="15.75">
      <c r="A26" s="59"/>
      <c r="C26" s="8" t="str">
        <f>"C.   Determine Income Taxes using Return with hypothetical "&amp;F11&amp;" basis point ROE increase for Identified Projects."</f>
        <v>C.   Determine Income Taxes using Return with hypothetical 0 basis point ROE increase for Identified Projects.</v>
      </c>
      <c r="D26" s="54"/>
      <c r="E26" s="54"/>
      <c r="F26" s="55"/>
      <c r="G26" s="55"/>
      <c r="H26" s="55"/>
      <c r="I26" s="56"/>
      <c r="J26" s="56"/>
      <c r="K26" s="56"/>
      <c r="L26" s="56"/>
      <c r="M26" s="56"/>
      <c r="N26" s="55"/>
      <c r="O26" s="55"/>
      <c r="P26" s="4"/>
    </row>
    <row r="27" spans="1:16">
      <c r="A27" s="59"/>
      <c r="C27" s="11"/>
      <c r="D27" s="16"/>
      <c r="E27" s="16"/>
      <c r="F27" s="45"/>
      <c r="G27" s="45"/>
      <c r="H27" s="45"/>
      <c r="I27" s="35"/>
      <c r="J27" s="35"/>
      <c r="K27" s="35"/>
      <c r="L27" s="35"/>
      <c r="M27" s="35"/>
      <c r="N27" s="45"/>
      <c r="O27" s="45"/>
      <c r="P27" s="4"/>
    </row>
    <row r="28" spans="1:16">
      <c r="A28" s="59">
        <f>+A24+1</f>
        <v>13</v>
      </c>
      <c r="C28" s="17" t="s">
        <v>18</v>
      </c>
      <c r="D28" s="43"/>
      <c r="E28" s="57">
        <f>E24</f>
        <v>87111156.250958011</v>
      </c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"/>
    </row>
    <row r="29" spans="1:16">
      <c r="A29" s="59">
        <f t="shared" si="1"/>
        <v>14</v>
      </c>
      <c r="C29" s="11" t="str">
        <f>+R107</f>
        <v xml:space="preserve">   Tax Rate  (TCOS, ln 99)</v>
      </c>
      <c r="D29" s="43"/>
      <c r="E29" s="58">
        <f>+Q107</f>
        <v>0.24697199999999997</v>
      </c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"/>
    </row>
    <row r="30" spans="1:16">
      <c r="A30" s="59">
        <f t="shared" si="1"/>
        <v>15</v>
      </c>
      <c r="C30" s="17" t="s">
        <v>19</v>
      </c>
      <c r="D30" s="2"/>
      <c r="E30" s="19">
        <f>IF(F15&gt;0,($E29/(1-$E29))*(1-$F15/$F18),0)</f>
        <v>0.22886721121884906</v>
      </c>
      <c r="F30" s="1"/>
      <c r="G30" s="19"/>
      <c r="H30" s="3"/>
      <c r="I30" s="1"/>
      <c r="J30" s="1"/>
      <c r="K30" s="1"/>
      <c r="L30" s="1"/>
      <c r="M30" s="1"/>
      <c r="N30" s="1"/>
      <c r="O30" s="1"/>
      <c r="P30" s="1"/>
    </row>
    <row r="31" spans="1:16">
      <c r="A31" s="59">
        <f t="shared" si="1"/>
        <v>16</v>
      </c>
      <c r="C31" s="52" t="s">
        <v>20</v>
      </c>
      <c r="D31" s="59"/>
      <c r="E31" s="60">
        <f>E28*E30</f>
        <v>19936887.397206172</v>
      </c>
      <c r="F31" s="60"/>
      <c r="G31" s="1"/>
      <c r="H31" s="3"/>
      <c r="I31" s="1"/>
      <c r="J31" s="1"/>
      <c r="K31" s="1"/>
      <c r="L31" s="1"/>
      <c r="M31" s="1"/>
      <c r="N31" s="1"/>
      <c r="O31" s="1"/>
      <c r="P31" s="1"/>
    </row>
    <row r="32" spans="1:16" ht="15">
      <c r="A32" s="59">
        <f t="shared" si="1"/>
        <v>17</v>
      </c>
      <c r="C32" s="11" t="str">
        <f>+R108</f>
        <v xml:space="preserve">   ITC Adjustment  (TCOS, ln 108)</v>
      </c>
      <c r="D32" s="62"/>
      <c r="E32" s="65">
        <f>+Q108</f>
        <v>-260188.34081720217</v>
      </c>
      <c r="F32" s="62"/>
      <c r="G32" s="62"/>
      <c r="H32" s="62"/>
      <c r="I32" s="62"/>
      <c r="J32" s="62"/>
      <c r="K32" s="62"/>
      <c r="L32" s="62"/>
      <c r="M32" s="62"/>
      <c r="N32" s="62"/>
      <c r="O32" s="64"/>
      <c r="P32" s="62"/>
    </row>
    <row r="33" spans="1:18" ht="15">
      <c r="A33" s="59">
        <f t="shared" si="1"/>
        <v>18</v>
      </c>
      <c r="C33" s="11" t="str">
        <f>+R109</f>
        <v xml:space="preserve">   Excess DFIT Adjustment  (TCOS, ln 109)</v>
      </c>
      <c r="D33" s="62"/>
      <c r="E33" s="65">
        <f>+Q109</f>
        <v>-4087595.4678976079</v>
      </c>
      <c r="F33" s="62"/>
      <c r="G33" s="62"/>
      <c r="H33" s="62"/>
      <c r="I33" s="62"/>
      <c r="J33" s="62"/>
      <c r="K33" s="62"/>
      <c r="L33" s="62"/>
      <c r="M33" s="62"/>
      <c r="N33" s="62"/>
      <c r="O33" s="64"/>
      <c r="P33" s="62"/>
    </row>
    <row r="34" spans="1:18" ht="15">
      <c r="A34" s="59">
        <f t="shared" si="1"/>
        <v>19</v>
      </c>
      <c r="C34" s="11" t="str">
        <f>+R110</f>
        <v xml:space="preserve">   Tax Effect of Permanent and Flow Through Differences  (TCOS, ln 110)</v>
      </c>
      <c r="D34" s="62"/>
      <c r="E34" s="63">
        <f>+Q110</f>
        <v>189935.83239932643</v>
      </c>
      <c r="F34" s="62"/>
      <c r="G34" s="62"/>
      <c r="H34" s="62"/>
      <c r="I34" s="62"/>
      <c r="J34" s="62"/>
      <c r="K34" s="62"/>
      <c r="L34" s="62"/>
      <c r="M34" s="62"/>
      <c r="N34" s="62"/>
      <c r="O34" s="64"/>
      <c r="P34" s="62"/>
    </row>
    <row r="35" spans="1:18" ht="15">
      <c r="A35" s="59">
        <f t="shared" si="1"/>
        <v>20</v>
      </c>
      <c r="C35" s="53" t="s">
        <v>21</v>
      </c>
      <c r="D35" s="62"/>
      <c r="E35" s="65">
        <f>E31+E32+E33+E34</f>
        <v>15779039.420890689</v>
      </c>
      <c r="F35" s="62"/>
      <c r="G35" s="62"/>
      <c r="H35" s="62"/>
      <c r="I35" s="62"/>
      <c r="J35" s="62"/>
      <c r="K35" s="62"/>
      <c r="L35" s="62"/>
      <c r="M35" s="62"/>
      <c r="N35" s="62"/>
      <c r="O35" s="66"/>
      <c r="P35" s="62"/>
    </row>
    <row r="36" spans="1:18" ht="12.75" customHeight="1">
      <c r="C36" s="67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6"/>
      <c r="P36" s="62"/>
      <c r="Q36" s="1"/>
      <c r="R36" s="1"/>
    </row>
    <row r="37" spans="1:18" ht="18.75">
      <c r="B37" s="5" t="s">
        <v>22</v>
      </c>
      <c r="C37" s="68" t="str">
        <f>"Calculate Net Plant Carrying Charge Rate (Fixed Charge Rate or FCR) with hypothetical "&amp;F11&amp;" basis point"</f>
        <v>Calculate Net Plant Carrying Charge Rate (Fixed Charge Rate or FCR) with hypothetical 0 basis point</v>
      </c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6"/>
      <c r="P37" s="62"/>
      <c r="Q37" s="1"/>
      <c r="R37" s="1"/>
    </row>
    <row r="38" spans="1:18" ht="15.75" customHeight="1">
      <c r="B38" s="5"/>
      <c r="C38" s="68" t="str">
        <f>"ROE increase."</f>
        <v>ROE increase.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6"/>
      <c r="P38" s="62"/>
      <c r="Q38" s="1"/>
      <c r="R38" s="1"/>
    </row>
    <row r="39" spans="1:18" ht="12.75" customHeight="1">
      <c r="C39" s="67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6"/>
      <c r="P39" s="62"/>
      <c r="Q39" s="1"/>
      <c r="R39" s="1"/>
    </row>
    <row r="40" spans="1:18" ht="15.75">
      <c r="C40" s="8" t="s">
        <v>23</v>
      </c>
      <c r="D40" s="62"/>
      <c r="E40" s="62"/>
      <c r="F40" s="69"/>
      <c r="G40" s="62"/>
      <c r="H40" s="62"/>
      <c r="I40" s="62"/>
      <c r="J40" s="62"/>
      <c r="K40" s="62"/>
      <c r="L40" s="62"/>
      <c r="M40" s="62"/>
      <c r="N40" s="62"/>
      <c r="O40" s="66"/>
      <c r="P40" s="62"/>
      <c r="Q40" s="1"/>
      <c r="R40" s="1"/>
    </row>
    <row r="41" spans="1:18" ht="12.75" customHeight="1">
      <c r="A41" s="59">
        <f>+A35+1</f>
        <v>21</v>
      </c>
      <c r="B41" s="1"/>
      <c r="C41" s="11" t="str">
        <f>+R111</f>
        <v xml:space="preserve">   Net Revenue Requirement  (TCOS, ln 117)</v>
      </c>
      <c r="D41" s="71"/>
      <c r="E41" s="71"/>
      <c r="F41" s="65">
        <f>+Q111</f>
        <v>197714104.39562008</v>
      </c>
      <c r="G41" s="71"/>
      <c r="H41" s="71"/>
      <c r="I41" s="71"/>
      <c r="J41" s="71"/>
      <c r="K41" s="71"/>
      <c r="L41" s="71"/>
      <c r="M41" s="71"/>
      <c r="N41" s="71"/>
      <c r="O41" s="65"/>
      <c r="P41" s="71"/>
      <c r="Q41" s="1"/>
      <c r="R41" s="1"/>
    </row>
    <row r="42" spans="1:18">
      <c r="A42" s="59">
        <f t="shared" ref="A42:A67" si="2">+A41+1</f>
        <v>22</v>
      </c>
      <c r="B42" s="1"/>
      <c r="C42" s="11" t="str">
        <f>+R112</f>
        <v xml:space="preserve">   Return  (TCOS, ln 112)</v>
      </c>
      <c r="D42" s="71"/>
      <c r="E42" s="71"/>
      <c r="F42" s="72">
        <f>+Q112</f>
        <v>87111156.250958011</v>
      </c>
      <c r="G42" s="73"/>
      <c r="H42" s="73"/>
      <c r="I42" s="73"/>
      <c r="J42" s="73"/>
      <c r="K42" s="73"/>
      <c r="L42" s="73"/>
      <c r="M42" s="73"/>
      <c r="N42" s="73"/>
      <c r="O42" s="65"/>
      <c r="P42" s="71"/>
      <c r="Q42" s="1"/>
      <c r="R42" s="1"/>
    </row>
    <row r="43" spans="1:18">
      <c r="A43" s="59">
        <f t="shared" si="2"/>
        <v>23</v>
      </c>
      <c r="B43" s="1"/>
      <c r="C43" s="11" t="str">
        <f>+R113</f>
        <v xml:space="preserve">   Income Taxes  (TCOS, ln 111)</v>
      </c>
      <c r="D43" s="71"/>
      <c r="E43" s="71"/>
      <c r="F43" s="65">
        <f>+Q113</f>
        <v>15779039.420890689</v>
      </c>
      <c r="G43" s="71"/>
      <c r="H43" s="71"/>
      <c r="I43" s="74"/>
      <c r="J43" s="74"/>
      <c r="K43" s="74"/>
      <c r="L43" s="74"/>
      <c r="M43" s="74"/>
      <c r="N43" s="71"/>
      <c r="O43" s="71"/>
      <c r="P43" s="71"/>
      <c r="Q43" s="1"/>
      <c r="R43" s="1"/>
    </row>
    <row r="44" spans="1:18">
      <c r="A44" s="59">
        <f t="shared" si="2"/>
        <v>24</v>
      </c>
      <c r="B44" s="1"/>
      <c r="C44" s="70" t="str">
        <f>+R114</f>
        <v xml:space="preserve">  Gross Margin Taxes  (TCOS, ln 116)</v>
      </c>
      <c r="D44" s="71"/>
      <c r="E44" s="71"/>
      <c r="F44" s="63">
        <f>+Q114</f>
        <v>79919.661494985863</v>
      </c>
      <c r="G44" s="71"/>
      <c r="H44" s="71"/>
      <c r="I44" s="74"/>
      <c r="J44" s="74"/>
      <c r="K44" s="74"/>
      <c r="L44" s="74"/>
      <c r="M44" s="74"/>
      <c r="N44" s="71"/>
      <c r="O44" s="71"/>
      <c r="P44" s="71"/>
      <c r="Q44" s="1"/>
      <c r="R44" s="1"/>
    </row>
    <row r="45" spans="1:18">
      <c r="A45" s="59">
        <f t="shared" si="2"/>
        <v>25</v>
      </c>
      <c r="B45" s="1"/>
      <c r="C45" s="21" t="s">
        <v>24</v>
      </c>
      <c r="D45" s="71"/>
      <c r="E45" s="71"/>
      <c r="F45" s="72">
        <f>F41-F42-F43-F44</f>
        <v>94743989.062276393</v>
      </c>
      <c r="G45" s="75"/>
      <c r="H45" s="71"/>
      <c r="I45" s="75"/>
      <c r="J45" s="75"/>
      <c r="K45" s="75"/>
      <c r="L45" s="75"/>
      <c r="M45" s="75"/>
      <c r="N45" s="71"/>
      <c r="O45" s="75"/>
      <c r="P45" s="71"/>
      <c r="Q45" s="1"/>
      <c r="R45" s="1"/>
    </row>
    <row r="46" spans="1:18">
      <c r="A46" s="59"/>
      <c r="B46" s="1"/>
      <c r="C46" s="70"/>
      <c r="D46" s="71"/>
      <c r="E46" s="71"/>
      <c r="F46" s="65"/>
      <c r="G46" s="76"/>
      <c r="H46" s="77"/>
      <c r="I46" s="77"/>
      <c r="J46" s="77"/>
      <c r="K46" s="77"/>
      <c r="L46" s="77"/>
      <c r="M46" s="77"/>
      <c r="N46" s="78"/>
      <c r="O46" s="77"/>
      <c r="P46" s="79"/>
      <c r="Q46" s="1"/>
      <c r="R46" s="1"/>
    </row>
    <row r="47" spans="1:18" ht="15.75">
      <c r="A47" s="59"/>
      <c r="B47" s="1"/>
      <c r="C47" s="8" t="str">
        <f>"B.   Determine Net Revenue Requirement with hypothetical "&amp;F11&amp;" basis point increase in ROE."</f>
        <v>B.   Determine Net Revenue Requirement with hypothetical 0 basis point increase in ROE.</v>
      </c>
      <c r="D47" s="78"/>
      <c r="E47" s="78"/>
      <c r="F47" s="65"/>
      <c r="G47" s="76"/>
      <c r="H47" s="77"/>
      <c r="I47" s="77"/>
      <c r="J47" s="77"/>
      <c r="K47" s="77"/>
      <c r="L47" s="77"/>
      <c r="M47" s="77"/>
      <c r="N47" s="78"/>
      <c r="O47" s="77"/>
      <c r="P47" s="71"/>
    </row>
    <row r="48" spans="1:18">
      <c r="A48" s="59">
        <f>+A45+1</f>
        <v>26</v>
      </c>
      <c r="B48" s="1"/>
      <c r="C48" s="70" t="str">
        <f>C45</f>
        <v xml:space="preserve">   Net Revenue Requirement, Less Return and Taxes</v>
      </c>
      <c r="D48" s="78"/>
      <c r="E48" s="78"/>
      <c r="F48" s="65">
        <f>F45</f>
        <v>94743989.062276393</v>
      </c>
      <c r="G48" s="71"/>
      <c r="H48" s="71"/>
      <c r="I48" s="71"/>
      <c r="J48" s="71"/>
      <c r="K48" s="71"/>
      <c r="L48" s="71"/>
      <c r="M48" s="71"/>
      <c r="N48" s="80"/>
      <c r="O48" s="81"/>
      <c r="P48" s="82"/>
    </row>
    <row r="49" spans="1:18">
      <c r="A49" s="59">
        <f t="shared" si="2"/>
        <v>27</v>
      </c>
      <c r="B49" s="1"/>
      <c r="C49" s="17" t="s">
        <v>88</v>
      </c>
      <c r="D49" s="83"/>
      <c r="E49" s="21"/>
      <c r="F49" s="84">
        <f>E24</f>
        <v>87111156.250958011</v>
      </c>
      <c r="G49" s="21"/>
      <c r="H49" s="85"/>
      <c r="I49" s="21"/>
      <c r="J49" s="21"/>
      <c r="K49" s="21"/>
      <c r="L49" s="21"/>
      <c r="M49" s="21"/>
      <c r="N49" s="21"/>
      <c r="O49" s="21"/>
      <c r="P49" s="21"/>
    </row>
    <row r="50" spans="1:18" ht="12.75" customHeight="1">
      <c r="A50" s="59">
        <f t="shared" si="2"/>
        <v>28</v>
      </c>
      <c r="B50" s="1"/>
      <c r="C50" s="11" t="s">
        <v>25</v>
      </c>
      <c r="D50" s="71"/>
      <c r="E50" s="71"/>
      <c r="F50" s="86">
        <f>E35</f>
        <v>15779039.420890689</v>
      </c>
      <c r="G50" s="1"/>
      <c r="H50" s="3"/>
      <c r="I50" s="1"/>
      <c r="J50" s="1"/>
      <c r="K50" s="1"/>
      <c r="L50" s="1"/>
      <c r="M50" s="1"/>
      <c r="N50" s="1"/>
      <c r="O50" s="1"/>
      <c r="P50" s="1"/>
    </row>
    <row r="51" spans="1:18">
      <c r="A51" s="59">
        <f t="shared" si="2"/>
        <v>29</v>
      </c>
      <c r="B51" s="1"/>
      <c r="C51" s="21" t="str">
        <f>"   Net Revenue Requirement, with "&amp;F11&amp;" Basis Point ROE increase"</f>
        <v xml:space="preserve">   Net Revenue Requirement, with 0 Basis Point ROE increase</v>
      </c>
      <c r="D51" s="2"/>
      <c r="E51" s="1"/>
      <c r="F51" s="60">
        <f>SUM(F48:F50)</f>
        <v>197634184.73412508</v>
      </c>
      <c r="G51" s="1"/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18">
      <c r="A52" s="59">
        <f t="shared" si="2"/>
        <v>30</v>
      </c>
      <c r="B52" s="1"/>
      <c r="C52" s="61" t="str">
        <f>"   Gross Margin Tax with "&amp;F11&amp;" Basis Point ROE Increase (II C. below)"</f>
        <v xml:space="preserve">   Gross Margin Tax with 0 Basis Point ROE Increase (II C. below)</v>
      </c>
      <c r="D52" s="87"/>
      <c r="E52" s="87"/>
      <c r="F52" s="88">
        <f>+F67</f>
        <v>172482.94140888608</v>
      </c>
      <c r="G52" s="1"/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1:18">
      <c r="A53" s="59">
        <f t="shared" si="2"/>
        <v>31</v>
      </c>
      <c r="B53" s="1"/>
      <c r="C53" s="21" t="s">
        <v>26</v>
      </c>
      <c r="D53" s="2"/>
      <c r="E53" s="1"/>
      <c r="F53" s="89">
        <f>+F51+F52</f>
        <v>197806667.67553395</v>
      </c>
      <c r="G53" s="1"/>
      <c r="H53" s="3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>
      <c r="A54" s="59">
        <f t="shared" si="2"/>
        <v>32</v>
      </c>
      <c r="B54" s="1"/>
      <c r="C54" s="11" t="str">
        <f>+R115</f>
        <v xml:space="preserve">   Less: Depreciation  (TCOS, ln 86)</v>
      </c>
      <c r="D54" s="2"/>
      <c r="E54" s="1"/>
      <c r="F54" s="90">
        <f>+Q115</f>
        <v>49241743.619414672</v>
      </c>
      <c r="G54" s="1"/>
      <c r="H54" s="3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>
      <c r="A55" s="59">
        <f t="shared" si="2"/>
        <v>33</v>
      </c>
      <c r="B55" s="1"/>
      <c r="C55" s="21" t="str">
        <f>"   Net Rev. Req, w/"&amp;F11&amp;" Basis Point ROE increase, less Depreciation"</f>
        <v xml:space="preserve">   Net Rev. Req, w/0 Basis Point ROE increase, less Depreciation</v>
      </c>
      <c r="D55" s="2"/>
      <c r="E55" s="1"/>
      <c r="F55" s="60">
        <f>F53-F54</f>
        <v>148564924.05611926</v>
      </c>
      <c r="G55" s="1"/>
      <c r="H55" s="3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>
      <c r="A56" s="59"/>
      <c r="B56" s="1"/>
      <c r="C56" s="1"/>
      <c r="D56" s="2"/>
      <c r="E56" s="1"/>
      <c r="F56" s="1"/>
      <c r="G56" s="1"/>
      <c r="H56" s="3"/>
      <c r="I56" s="1"/>
      <c r="J56" s="1"/>
      <c r="K56" s="1"/>
      <c r="L56" s="1"/>
      <c r="M56" s="1"/>
      <c r="N56" s="1"/>
      <c r="O56" s="1"/>
      <c r="P56" s="1" t="str">
        <f>IF(ROUND(P55,0)=ROUND(SUM(P16:P54),0),"","Error -- check allocations above).")</f>
        <v/>
      </c>
      <c r="Q56" s="1"/>
      <c r="R56" s="1"/>
    </row>
    <row r="57" spans="1:18" ht="15.75">
      <c r="A57" s="59"/>
      <c r="B57" s="18"/>
      <c r="C57" s="91" t="str">
        <f>"C.   Determine Gross Margin Tax with hypothetical "&amp;F11&amp;" basis point increase in ROE."</f>
        <v>C.   Determine Gross Margin Tax with hypothetical 0 basis point increase in ROE.</v>
      </c>
      <c r="D57" s="92"/>
      <c r="E57" s="92"/>
      <c r="F57" s="93"/>
      <c r="G57" s="18"/>
      <c r="H57" s="94"/>
      <c r="I57" s="18"/>
      <c r="J57" s="1"/>
      <c r="K57" s="1"/>
      <c r="L57" s="1"/>
      <c r="M57" s="1"/>
      <c r="N57" s="1"/>
      <c r="O57" s="1"/>
      <c r="P57" s="1"/>
      <c r="Q57" s="1"/>
      <c r="R57" s="1"/>
    </row>
    <row r="58" spans="1:18">
      <c r="A58" s="59">
        <f>+A55+1</f>
        <v>34</v>
      </c>
      <c r="B58" s="18"/>
      <c r="C58" s="61" t="str">
        <f>"   Net Revenue Requirement before Gross Margin Taxes, with "&amp;F11&amp;" "</f>
        <v xml:space="preserve">   Net Revenue Requirement before Gross Margin Taxes, with 0 </v>
      </c>
      <c r="D58" s="92"/>
      <c r="E58" s="92"/>
      <c r="F58" s="93">
        <f>+F51</f>
        <v>197634184.73412508</v>
      </c>
      <c r="G58" s="18"/>
      <c r="H58" s="94"/>
      <c r="I58" s="18"/>
      <c r="J58" s="1"/>
      <c r="K58" s="1"/>
      <c r="L58" s="1"/>
      <c r="M58" s="1"/>
      <c r="N58" s="1"/>
      <c r="O58" s="1"/>
      <c r="P58" s="1"/>
      <c r="Q58" s="1"/>
      <c r="R58" s="1"/>
    </row>
    <row r="59" spans="1:18">
      <c r="A59" s="59">
        <f t="shared" si="2"/>
        <v>35</v>
      </c>
      <c r="B59" s="18"/>
      <c r="C59" s="61" t="s">
        <v>27</v>
      </c>
      <c r="D59" s="92"/>
      <c r="E59" s="92"/>
      <c r="F59" s="93"/>
      <c r="G59" s="18"/>
      <c r="H59" s="94"/>
      <c r="I59" s="18"/>
      <c r="J59" s="1"/>
      <c r="K59" s="1"/>
      <c r="L59" s="1"/>
      <c r="M59" s="1"/>
      <c r="N59" s="1"/>
      <c r="O59" s="1"/>
      <c r="P59" s="1"/>
      <c r="Q59" s="1"/>
      <c r="R59" s="1"/>
    </row>
    <row r="60" spans="1:18">
      <c r="A60" s="59">
        <f t="shared" si="2"/>
        <v>36</v>
      </c>
      <c r="B60" s="18"/>
      <c r="C60" s="21" t="str">
        <f>+R116</f>
        <v xml:space="preserve">       Apportionment Factor to Texas (Worksheet K, ln 12)</v>
      </c>
      <c r="D60" s="59"/>
      <c r="E60" s="18"/>
      <c r="F60" s="95">
        <f>+Q116</f>
        <v>0.39634968110566327</v>
      </c>
      <c r="G60" s="18"/>
      <c r="H60" s="94"/>
      <c r="I60" s="18"/>
      <c r="J60" s="1"/>
      <c r="K60" s="1"/>
      <c r="L60" s="1"/>
      <c r="M60" s="1"/>
      <c r="N60" s="1"/>
      <c r="O60" s="1"/>
      <c r="P60" s="1"/>
      <c r="Q60" s="1"/>
      <c r="R60" s="1"/>
    </row>
    <row r="61" spans="1:18">
      <c r="A61" s="59">
        <f t="shared" si="2"/>
        <v>37</v>
      </c>
      <c r="B61" s="18"/>
      <c r="C61" s="21" t="s">
        <v>28</v>
      </c>
      <c r="D61" s="59"/>
      <c r="E61" s="18"/>
      <c r="F61" s="93">
        <f>+F58*F60</f>
        <v>78332246.094948217</v>
      </c>
      <c r="G61" s="18"/>
      <c r="H61" s="94"/>
      <c r="I61" s="18"/>
      <c r="J61" s="1"/>
      <c r="K61" s="1"/>
      <c r="L61" s="1"/>
      <c r="M61" s="1"/>
      <c r="N61" s="1"/>
      <c r="O61" s="1"/>
      <c r="P61" s="1"/>
      <c r="Q61" s="1"/>
      <c r="R61" s="1"/>
    </row>
    <row r="62" spans="1:18">
      <c r="A62" s="59">
        <f t="shared" si="2"/>
        <v>38</v>
      </c>
      <c r="B62" s="18"/>
      <c r="C62" s="21" t="s">
        <v>463</v>
      </c>
      <c r="D62" s="59"/>
      <c r="E62" s="18"/>
      <c r="F62" s="465">
        <v>0.22</v>
      </c>
      <c r="G62" s="18"/>
      <c r="H62" s="94"/>
      <c r="I62" s="18"/>
      <c r="J62" s="1"/>
      <c r="K62" s="1"/>
      <c r="L62" s="1"/>
      <c r="M62" s="1"/>
      <c r="N62" s="1"/>
      <c r="O62" s="1"/>
      <c r="P62" s="1"/>
      <c r="Q62" s="1"/>
      <c r="R62" s="1"/>
    </row>
    <row r="63" spans="1:18">
      <c r="A63" s="59">
        <f t="shared" si="2"/>
        <v>39</v>
      </c>
      <c r="B63" s="18"/>
      <c r="C63" s="21" t="s">
        <v>29</v>
      </c>
      <c r="D63" s="59"/>
      <c r="E63" s="18"/>
      <c r="F63" s="93">
        <f>+F61*F62</f>
        <v>17233094.140888609</v>
      </c>
      <c r="G63" s="18"/>
      <c r="H63" s="94"/>
      <c r="I63" s="18"/>
      <c r="J63" s="1"/>
      <c r="K63" s="1"/>
      <c r="L63" s="1"/>
      <c r="M63" s="1"/>
      <c r="N63" s="1"/>
      <c r="O63" s="1"/>
      <c r="P63" s="1"/>
      <c r="Q63" s="1"/>
      <c r="R63" s="1"/>
    </row>
    <row r="64" spans="1:18">
      <c r="A64" s="59">
        <f t="shared" si="2"/>
        <v>40</v>
      </c>
      <c r="B64" s="18"/>
      <c r="C64" s="21" t="s">
        <v>30</v>
      </c>
      <c r="D64" s="59"/>
      <c r="E64" s="18"/>
      <c r="F64" s="465">
        <v>0.01</v>
      </c>
      <c r="G64" s="18"/>
      <c r="H64" s="94"/>
      <c r="I64" s="18"/>
      <c r="J64" s="1"/>
      <c r="K64" s="1"/>
      <c r="L64" s="1"/>
      <c r="M64" s="1"/>
      <c r="N64" s="1"/>
      <c r="O64" s="1"/>
      <c r="P64" s="1"/>
      <c r="Q64" s="1"/>
      <c r="R64" s="1"/>
    </row>
    <row r="65" spans="1:18">
      <c r="A65" s="59">
        <f t="shared" si="2"/>
        <v>41</v>
      </c>
      <c r="B65" s="18"/>
      <c r="C65" s="21" t="s">
        <v>31</v>
      </c>
      <c r="D65" s="59"/>
      <c r="E65" s="18"/>
      <c r="F65" s="93">
        <f>+F63*F64</f>
        <v>172330.94140888608</v>
      </c>
      <c r="G65" s="18"/>
      <c r="H65" s="94"/>
      <c r="I65" s="18"/>
      <c r="J65" s="1"/>
      <c r="K65" s="1"/>
      <c r="L65" s="1"/>
      <c r="M65" s="1"/>
      <c r="N65" s="1"/>
      <c r="O65" s="1"/>
      <c r="P65" s="1"/>
      <c r="Q65" s="1"/>
      <c r="R65" s="1"/>
    </row>
    <row r="66" spans="1:18">
      <c r="A66" s="59">
        <f t="shared" si="2"/>
        <v>42</v>
      </c>
      <c r="B66" s="18"/>
      <c r="C66" s="21" t="s">
        <v>32</v>
      </c>
      <c r="D66" s="59"/>
      <c r="E66" s="18"/>
      <c r="F66" s="96">
        <f>+ROUND((F65*F62*F60)/(1-F64)*F64,0)</f>
        <v>152</v>
      </c>
      <c r="G66" s="18"/>
      <c r="H66" s="94"/>
      <c r="I66" s="18"/>
      <c r="J66" s="1"/>
      <c r="K66" s="1"/>
      <c r="L66" s="1"/>
      <c r="M66" s="1"/>
      <c r="N66" s="1"/>
      <c r="O66" s="1"/>
      <c r="P66" s="1"/>
      <c r="Q66" s="1"/>
      <c r="R66" s="1"/>
    </row>
    <row r="67" spans="1:18">
      <c r="A67" s="59">
        <f t="shared" si="2"/>
        <v>43</v>
      </c>
      <c r="B67" s="18"/>
      <c r="C67" s="21" t="s">
        <v>33</v>
      </c>
      <c r="D67" s="59"/>
      <c r="E67" s="18"/>
      <c r="F67" s="93">
        <f>+F65+F66</f>
        <v>172482.94140888608</v>
      </c>
      <c r="G67" s="18"/>
      <c r="H67" s="94"/>
      <c r="I67" s="18"/>
      <c r="J67" s="1"/>
      <c r="K67" s="1"/>
      <c r="L67" s="1"/>
      <c r="M67" s="1"/>
      <c r="N67" s="1"/>
      <c r="O67" s="1"/>
      <c r="P67" s="1"/>
      <c r="Q67" s="1"/>
      <c r="R67" s="1"/>
    </row>
    <row r="68" spans="1:18">
      <c r="A68" s="59"/>
      <c r="B68" s="1"/>
      <c r="C68" s="1"/>
      <c r="D68" s="2"/>
      <c r="E68" s="1"/>
      <c r="F68" s="1"/>
      <c r="G68" s="1"/>
      <c r="H68" s="3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ht="15.75">
      <c r="B69" s="1"/>
      <c r="C69" s="8" t="str">
        <f>"D.   Determine FCR with hypothetical "&amp;F11&amp;" basis point ROE increase."</f>
        <v>D.   Determine FCR with hypothetical 0 basis point ROE increase.</v>
      </c>
      <c r="D69" s="2"/>
      <c r="E69" s="1"/>
      <c r="F69" s="1"/>
      <c r="G69" s="1"/>
      <c r="H69" s="3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>
      <c r="A70" s="59">
        <f>+A67+1</f>
        <v>44</v>
      </c>
      <c r="B70" s="1"/>
      <c r="C70" s="11" t="str">
        <f>+R117</f>
        <v xml:space="preserve">   Net Transmission Plant  (TCOS, ln 37)</v>
      </c>
      <c r="D70" s="2"/>
      <c r="E70" s="1"/>
      <c r="F70" s="60">
        <f>+Q117</f>
        <v>1450839890.8286691</v>
      </c>
      <c r="G70" s="97"/>
      <c r="H70" s="10"/>
      <c r="O70" s="1"/>
      <c r="P70" s="1"/>
      <c r="Q70" s="1"/>
      <c r="R70" s="1"/>
    </row>
    <row r="71" spans="1:18">
      <c r="A71" s="59">
        <f>+A70+1</f>
        <v>45</v>
      </c>
      <c r="B71" s="1"/>
      <c r="C71" s="21" t="str">
        <f>"   Net Revenue Requirement, with "&amp;F11&amp;" Basis Point ROE increase"</f>
        <v xml:space="preserve">   Net Revenue Requirement, with 0 Basis Point ROE increase</v>
      </c>
      <c r="D71" s="2"/>
      <c r="E71" s="1"/>
      <c r="F71" s="98">
        <f>F51</f>
        <v>197634184.73412508</v>
      </c>
      <c r="H71" s="10"/>
      <c r="O71" s="1"/>
      <c r="P71" s="1"/>
      <c r="Q71" s="1"/>
      <c r="R71" s="1"/>
    </row>
    <row r="72" spans="1:18">
      <c r="A72" s="59">
        <f>+A71+1</f>
        <v>46</v>
      </c>
      <c r="B72" s="1"/>
      <c r="C72" s="21" t="str">
        <f>"   FCR with "&amp;F11&amp;" Basis Point increase in ROE"</f>
        <v xml:space="preserve">   FCR with 0 Basis Point increase in ROE</v>
      </c>
      <c r="D72" s="2"/>
      <c r="E72" s="1"/>
      <c r="F72" s="99">
        <f>IF(F70=0,0,F71/F70)</f>
        <v>0.13622053403924766</v>
      </c>
      <c r="H72" s="10"/>
      <c r="O72" s="1"/>
      <c r="P72" s="1"/>
      <c r="Q72" s="1"/>
      <c r="R72" s="1"/>
    </row>
    <row r="73" spans="1:18">
      <c r="A73" s="59"/>
      <c r="B73" s="1"/>
      <c r="D73" s="2"/>
      <c r="E73" s="1"/>
      <c r="F73" s="18"/>
      <c r="H73" s="10"/>
      <c r="O73" s="1"/>
      <c r="P73" s="1"/>
      <c r="Q73" s="1"/>
      <c r="R73" s="1"/>
    </row>
    <row r="74" spans="1:18">
      <c r="A74" s="59">
        <f>+A72+1</f>
        <v>47</v>
      </c>
      <c r="B74" s="1"/>
      <c r="C74" s="21" t="str">
        <f>"   Net Rev. Req, w / "&amp;F11&amp;" Basis Point ROE increase, less Dep."</f>
        <v xml:space="preserve">   Net Rev. Req, w / 0 Basis Point ROE increase, less Dep.</v>
      </c>
      <c r="D74" s="2"/>
      <c r="E74" s="1"/>
      <c r="F74" s="60">
        <f>F55</f>
        <v>148564924.05611926</v>
      </c>
      <c r="G74" s="97"/>
      <c r="H74" s="10"/>
      <c r="O74" s="1"/>
      <c r="P74" s="1"/>
      <c r="Q74" s="1"/>
      <c r="R74" s="1"/>
    </row>
    <row r="75" spans="1:18">
      <c r="A75" s="59">
        <f>+A74+1</f>
        <v>48</v>
      </c>
      <c r="B75" s="1"/>
      <c r="C75" s="21" t="str">
        <f>"   FCR with "&amp;F11&amp;" Basis Point ROE increase, less Depreciation"</f>
        <v xml:space="preserve">   FCR with 0 Basis Point ROE increase, less Depreciation</v>
      </c>
      <c r="D75" s="2"/>
      <c r="E75" s="1"/>
      <c r="F75" s="99">
        <f>IF(F70=0,0,F74/F70)</f>
        <v>0.10239925507649515</v>
      </c>
      <c r="G75" s="99"/>
      <c r="H75" s="10"/>
      <c r="O75" s="1"/>
      <c r="P75" s="1"/>
      <c r="Q75" s="1"/>
      <c r="R75" s="1"/>
    </row>
    <row r="76" spans="1:18">
      <c r="A76" s="59">
        <f>+A75+1</f>
        <v>49</v>
      </c>
      <c r="B76" s="1"/>
      <c r="C76" s="11" t="str">
        <f>+R118</f>
        <v xml:space="preserve">   FCR less Depreciation  (TCOS, ln 10)</v>
      </c>
      <c r="D76" s="2"/>
      <c r="E76" s="1"/>
      <c r="F76" s="100">
        <f>+Q118</f>
        <v>0.10233545528680163</v>
      </c>
      <c r="H76" s="10"/>
      <c r="O76" s="1"/>
      <c r="P76" s="1"/>
      <c r="Q76" s="1"/>
      <c r="R76" s="1"/>
    </row>
    <row r="77" spans="1:18" ht="12.75" customHeight="1">
      <c r="A77" s="59">
        <f>+A76+1</f>
        <v>50</v>
      </c>
      <c r="B77" s="1"/>
      <c r="C77" s="478" t="str">
        <f>"   Incremental FCR with "&amp;F11&amp;" Basis Point ROE increase, less Depreciation"</f>
        <v xml:space="preserve">   Incremental FCR with 0 Basis Point ROE increase, less Depreciation</v>
      </c>
      <c r="D77" s="478"/>
      <c r="E77" s="478"/>
      <c r="F77" s="99">
        <f>F75-F76</f>
        <v>6.379978969352218E-5</v>
      </c>
      <c r="H77" s="10"/>
      <c r="O77" s="1"/>
      <c r="P77" s="1"/>
      <c r="Q77" s="1"/>
      <c r="R77" s="1"/>
    </row>
    <row r="78" spans="1:18">
      <c r="A78" s="59"/>
      <c r="B78" s="1"/>
      <c r="C78" s="6"/>
      <c r="D78" s="6"/>
      <c r="E78" s="6"/>
      <c r="F78" s="99"/>
      <c r="G78" s="1"/>
      <c r="H78" s="3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18.75">
      <c r="A79" s="59"/>
      <c r="B79" s="5" t="s">
        <v>34</v>
      </c>
      <c r="C79" s="68" t="s">
        <v>35</v>
      </c>
      <c r="D79" s="2"/>
      <c r="E79" s="1"/>
      <c r="F79" s="99"/>
      <c r="G79" s="1"/>
      <c r="H79" s="3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12.75" customHeight="1">
      <c r="A80" s="59">
        <f>+A77+1</f>
        <v>51</v>
      </c>
      <c r="B80" s="5"/>
      <c r="C80" s="21" t="str">
        <f>+R119</f>
        <v>Transmission Plant @ Beginning of Period (Worksheet A ln 9 col. ((D))</v>
      </c>
      <c r="D80" s="2"/>
      <c r="F80" s="94">
        <f>+Q119</f>
        <v>2007922668.36361</v>
      </c>
      <c r="G80" s="1" t="s">
        <v>36</v>
      </c>
      <c r="H80" s="3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1:18" ht="12.75" customHeight="1">
      <c r="A81" s="59">
        <f t="shared" ref="A81:A87" si="3">+A80+1</f>
        <v>52</v>
      </c>
      <c r="B81" s="5"/>
      <c r="C81" s="21" t="str">
        <f>+R120</f>
        <v>Transmission Plant @ End of Period (Worksheet A ln 9 col. ((C))</v>
      </c>
      <c r="D81" s="2"/>
      <c r="F81" s="102">
        <f>Q120</f>
        <v>2095619912.75526</v>
      </c>
      <c r="G81" s="1" t="s">
        <v>36</v>
      </c>
      <c r="H81" s="3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18">
      <c r="A82" s="59"/>
      <c r="B82" s="1"/>
      <c r="C82" s="21"/>
      <c r="D82" s="2"/>
      <c r="F82" s="3">
        <f>+F81+F80</f>
        <v>4103542581.1188698</v>
      </c>
      <c r="G82" s="60"/>
      <c r="H82" s="3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spans="1:18">
      <c r="A83" s="59">
        <f>+A81+1</f>
        <v>53</v>
      </c>
      <c r="B83" s="1"/>
      <c r="C83" s="21" t="str">
        <f>R121</f>
        <v>Transmission Plant Average Balance for 2020 (WS A-1 Ln 14 Col (d))</v>
      </c>
      <c r="D83" s="59"/>
      <c r="E83" s="103"/>
      <c r="F83" s="85">
        <f>+F82/2</f>
        <v>2051771290.5594349</v>
      </c>
      <c r="G83" s="104"/>
      <c r="H83" s="3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1:18">
      <c r="A84" s="59">
        <f t="shared" si="3"/>
        <v>54</v>
      </c>
      <c r="B84" s="1"/>
      <c r="C84" s="11" t="str">
        <f>R122</f>
        <v>Annual Depreciation Expense  (TCOS, ln 86)</v>
      </c>
      <c r="D84" s="59"/>
      <c r="E84" s="18"/>
      <c r="F84" s="85">
        <f>Q122</f>
        <v>50517916.407221504</v>
      </c>
      <c r="G84" s="1"/>
      <c r="H84" s="3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spans="1:18">
      <c r="A85" s="59">
        <f t="shared" si="3"/>
        <v>55</v>
      </c>
      <c r="B85" s="1"/>
      <c r="C85" s="21" t="s">
        <v>37</v>
      </c>
      <c r="D85" s="2"/>
      <c r="E85" s="1"/>
      <c r="F85" s="99">
        <f>IF(F83=0,0,F84/F83)</f>
        <v>2.4621611891960587E-2</v>
      </c>
      <c r="G85" s="1"/>
      <c r="H85" s="105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1:18">
      <c r="A86" s="59">
        <f t="shared" si="3"/>
        <v>56</v>
      </c>
      <c r="B86" s="1"/>
      <c r="C86" s="21" t="s">
        <v>38</v>
      </c>
      <c r="D86" s="2"/>
      <c r="E86" s="1"/>
      <c r="F86" s="106">
        <f>IF(F85=0,0,1/F85)</f>
        <v>40.614725160480603</v>
      </c>
      <c r="H86" s="3"/>
      <c r="I86" s="1"/>
      <c r="J86" s="1"/>
      <c r="K86" s="1"/>
      <c r="L86" s="1"/>
      <c r="M86" s="1"/>
      <c r="N86" s="1"/>
      <c r="O86" s="1"/>
      <c r="P86" s="1"/>
      <c r="Q86" s="1"/>
      <c r="R86" s="1"/>
    </row>
    <row r="87" spans="1:18">
      <c r="A87" s="59">
        <f t="shared" si="3"/>
        <v>57</v>
      </c>
      <c r="B87" s="1"/>
      <c r="C87" s="21" t="s">
        <v>39</v>
      </c>
      <c r="D87" s="2"/>
      <c r="E87" s="1"/>
      <c r="F87" s="107">
        <f>ROUND(F86,0)</f>
        <v>41</v>
      </c>
      <c r="G87" s="1"/>
      <c r="H87" s="3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1:18">
      <c r="C88" s="174"/>
      <c r="D88" s="154"/>
      <c r="E88" s="154"/>
      <c r="F88" s="154"/>
      <c r="G88" s="111"/>
      <c r="H88" s="111"/>
      <c r="I88" s="171"/>
      <c r="J88" s="171"/>
      <c r="K88" s="171"/>
      <c r="L88" s="171"/>
      <c r="M88" s="171"/>
      <c r="N88" s="4"/>
      <c r="O88" s="4"/>
      <c r="P88" s="1"/>
      <c r="Q88" s="1"/>
      <c r="R88" s="1"/>
    </row>
    <row r="89" spans="1:18">
      <c r="C89" s="174"/>
      <c r="D89" s="154"/>
      <c r="E89" s="154"/>
      <c r="F89" s="154"/>
      <c r="G89" s="111"/>
      <c r="H89" s="111"/>
      <c r="I89" s="171"/>
      <c r="J89" s="171"/>
      <c r="K89" s="171"/>
      <c r="L89" s="171"/>
      <c r="M89" s="171"/>
      <c r="N89" s="4"/>
      <c r="O89" s="4"/>
      <c r="P89" s="1"/>
      <c r="Q89" s="1"/>
      <c r="R89" s="1"/>
    </row>
    <row r="90" spans="1:18">
      <c r="O90" s="1"/>
      <c r="P90" s="1"/>
      <c r="Q90" s="1"/>
      <c r="R90" s="1"/>
    </row>
    <row r="91" spans="1:18">
      <c r="O91" s="1"/>
      <c r="P91" s="1"/>
      <c r="Q91" s="228" t="s">
        <v>107</v>
      </c>
      <c r="R91" t="s">
        <v>108</v>
      </c>
    </row>
    <row r="92" spans="1:18">
      <c r="O92" s="1"/>
      <c r="P92" s="1"/>
    </row>
    <row r="93" spans="1:18">
      <c r="C93" s="235" t="s">
        <v>104</v>
      </c>
      <c r="K93" s="235" t="s">
        <v>103</v>
      </c>
      <c r="O93" s="1"/>
      <c r="P93" s="1"/>
    </row>
    <row r="94" spans="1:18">
      <c r="O94" s="1"/>
      <c r="P94" s="1"/>
      <c r="R94" s="227" t="s">
        <v>101</v>
      </c>
    </row>
    <row r="95" spans="1:18">
      <c r="O95" s="1"/>
      <c r="P95" s="1"/>
      <c r="Q95" s="228" t="s">
        <v>98</v>
      </c>
      <c r="R95" s="231" t="s">
        <v>102</v>
      </c>
    </row>
    <row r="96" spans="1:18" ht="13.5" thickBot="1">
      <c r="O96" s="1"/>
      <c r="P96" s="1"/>
      <c r="Q96" s="230" t="s">
        <v>132</v>
      </c>
    </row>
    <row r="97" spans="15:18">
      <c r="O97" s="1"/>
      <c r="P97" s="1"/>
      <c r="Q97" s="432" t="s">
        <v>125</v>
      </c>
      <c r="R97" s="433" t="s">
        <v>122</v>
      </c>
    </row>
    <row r="98" spans="15:18">
      <c r="O98" s="1"/>
      <c r="P98" s="1"/>
      <c r="Q98" s="376">
        <v>2020</v>
      </c>
      <c r="R98" s="443" t="s">
        <v>458</v>
      </c>
    </row>
    <row r="99" spans="15:18">
      <c r="O99" s="1"/>
      <c r="P99" s="1"/>
      <c r="Q99" s="437">
        <v>0.105</v>
      </c>
      <c r="R99" s="18" t="s">
        <v>504</v>
      </c>
    </row>
    <row r="100" spans="15:18">
      <c r="O100" s="1"/>
      <c r="P100" s="1"/>
      <c r="Q100" s="454">
        <v>0</v>
      </c>
      <c r="R100" s="443" t="s">
        <v>1</v>
      </c>
    </row>
    <row r="101" spans="15:18">
      <c r="O101" s="1"/>
      <c r="P101" s="1"/>
      <c r="Q101" s="470">
        <v>0.51313488485101577</v>
      </c>
      <c r="R101" s="444" t="s">
        <v>93</v>
      </c>
    </row>
    <row r="102" spans="15:18">
      <c r="O102" s="1"/>
      <c r="P102" s="1"/>
      <c r="Q102" s="470">
        <v>4.3139678204954304E-2</v>
      </c>
      <c r="R102" s="444" t="s">
        <v>94</v>
      </c>
    </row>
    <row r="103" spans="15:18">
      <c r="O103" s="1"/>
      <c r="P103" s="1"/>
      <c r="Q103" s="470">
        <v>0</v>
      </c>
      <c r="R103" s="444" t="s">
        <v>95</v>
      </c>
    </row>
    <row r="104" spans="15:18">
      <c r="O104" s="1"/>
      <c r="P104" s="1"/>
      <c r="Q104" s="470">
        <v>0</v>
      </c>
      <c r="R104" s="444" t="s">
        <v>96</v>
      </c>
    </row>
    <row r="105" spans="15:18">
      <c r="O105" s="1"/>
      <c r="P105" s="1"/>
      <c r="Q105" s="470">
        <v>0.48686511514898423</v>
      </c>
      <c r="R105" s="445" t="s">
        <v>97</v>
      </c>
    </row>
    <row r="106" spans="15:18">
      <c r="O106" s="1"/>
      <c r="P106" s="1"/>
      <c r="Q106" s="442">
        <v>1189112119.7614501</v>
      </c>
      <c r="R106" s="446" t="s">
        <v>505</v>
      </c>
    </row>
    <row r="107" spans="15:18">
      <c r="O107" s="1"/>
      <c r="P107" s="1"/>
      <c r="Q107" s="439">
        <v>0.24697199999999997</v>
      </c>
      <c r="R107" s="443" t="s">
        <v>506</v>
      </c>
    </row>
    <row r="108" spans="15:18">
      <c r="O108" s="1"/>
      <c r="P108" s="1"/>
      <c r="Q108" s="438">
        <v>-260188.34081720217</v>
      </c>
      <c r="R108" s="443" t="s">
        <v>507</v>
      </c>
    </row>
    <row r="109" spans="15:18">
      <c r="O109" s="1"/>
      <c r="P109" s="1"/>
      <c r="Q109" s="438">
        <v>-4087595.4678976079</v>
      </c>
      <c r="R109" s="443" t="s">
        <v>508</v>
      </c>
    </row>
    <row r="110" spans="15:18">
      <c r="O110" s="1"/>
      <c r="P110" s="1"/>
      <c r="Q110" s="438">
        <v>189935.83239932643</v>
      </c>
      <c r="R110" s="443" t="s">
        <v>509</v>
      </c>
    </row>
    <row r="111" spans="15:18">
      <c r="O111" s="1"/>
      <c r="P111" s="1"/>
      <c r="Q111" s="438">
        <v>197714104.39562008</v>
      </c>
      <c r="R111" s="443" t="s">
        <v>510</v>
      </c>
    </row>
    <row r="112" spans="15:18">
      <c r="O112" s="1"/>
      <c r="P112" s="1"/>
      <c r="Q112" s="438">
        <v>87111156.250958011</v>
      </c>
      <c r="R112" s="443" t="s">
        <v>511</v>
      </c>
    </row>
    <row r="113" spans="3:18">
      <c r="C113" s="1"/>
      <c r="D113" s="2"/>
      <c r="E113" s="1"/>
      <c r="F113" s="1"/>
      <c r="G113" s="1"/>
      <c r="H113" s="3"/>
      <c r="I113" s="1"/>
      <c r="J113" s="1"/>
      <c r="K113" s="1"/>
      <c r="O113" s="1"/>
      <c r="P113" s="1"/>
      <c r="Q113" s="438">
        <v>15779039.420890689</v>
      </c>
      <c r="R113" s="443" t="s">
        <v>512</v>
      </c>
    </row>
    <row r="114" spans="3:18">
      <c r="C114" s="1"/>
      <c r="D114" s="2"/>
      <c r="E114" s="1"/>
      <c r="F114" s="1"/>
      <c r="G114" s="1"/>
      <c r="H114" s="3"/>
      <c r="I114" s="1"/>
      <c r="J114" s="1"/>
      <c r="K114" s="1"/>
      <c r="O114" s="1"/>
      <c r="P114" s="1"/>
      <c r="Q114" s="438">
        <v>79919.661494985863</v>
      </c>
      <c r="R114" s="443" t="s">
        <v>513</v>
      </c>
    </row>
    <row r="115" spans="3:18">
      <c r="C115" s="1"/>
      <c r="D115" s="2"/>
      <c r="E115" s="1"/>
      <c r="F115" s="1"/>
      <c r="G115" s="1"/>
      <c r="H115" s="3"/>
      <c r="I115" s="1"/>
      <c r="J115" s="1"/>
      <c r="K115" s="1"/>
      <c r="O115" s="1"/>
      <c r="P115" s="1"/>
      <c r="Q115" s="438">
        <v>49241743.619414672</v>
      </c>
      <c r="R115" s="443" t="s">
        <v>514</v>
      </c>
    </row>
    <row r="116" spans="3:18">
      <c r="C116" s="1"/>
      <c r="D116" s="2"/>
      <c r="E116" s="1"/>
      <c r="F116" s="1"/>
      <c r="G116" s="1"/>
      <c r="H116" s="3"/>
      <c r="I116" s="1"/>
      <c r="J116" s="1"/>
      <c r="K116" s="1"/>
      <c r="O116" s="1"/>
      <c r="P116" s="1"/>
      <c r="Q116" s="439">
        <v>0.39634968110566327</v>
      </c>
      <c r="R116" s="443" t="s">
        <v>100</v>
      </c>
    </row>
    <row r="117" spans="3:18">
      <c r="C117" s="1"/>
      <c r="D117" s="2"/>
      <c r="E117" s="1"/>
      <c r="F117" s="1"/>
      <c r="G117" s="1"/>
      <c r="H117" s="3"/>
      <c r="I117" s="1"/>
      <c r="J117" s="1"/>
      <c r="K117" s="1"/>
      <c r="O117" s="1"/>
      <c r="P117" s="1"/>
      <c r="Q117" s="438">
        <v>1450839890.8286691</v>
      </c>
      <c r="R117" s="443" t="s">
        <v>459</v>
      </c>
    </row>
    <row r="118" spans="3:18">
      <c r="C118" s="1"/>
      <c r="D118" s="2"/>
      <c r="E118" s="1"/>
      <c r="F118" s="1"/>
      <c r="G118" s="1"/>
      <c r="H118" s="3"/>
      <c r="I118" s="1"/>
      <c r="J118" s="1"/>
      <c r="K118" s="1"/>
      <c r="O118" s="1"/>
      <c r="P118" s="1"/>
      <c r="Q118" s="439">
        <v>0.10233545528680163</v>
      </c>
      <c r="R118" s="447" t="s">
        <v>460</v>
      </c>
    </row>
    <row r="119" spans="3:18">
      <c r="C119" s="1"/>
      <c r="D119" s="2"/>
      <c r="E119" s="1"/>
      <c r="F119" s="1"/>
      <c r="G119" s="1"/>
      <c r="H119" s="3"/>
      <c r="I119" s="1"/>
      <c r="J119" s="1"/>
      <c r="K119" s="1"/>
      <c r="O119" s="1"/>
      <c r="P119" s="1"/>
      <c r="Q119" s="441">
        <v>2007922668.36361</v>
      </c>
      <c r="R119" s="444" t="s">
        <v>461</v>
      </c>
    </row>
    <row r="120" spans="3:18">
      <c r="C120" s="1"/>
      <c r="D120" s="2"/>
      <c r="E120" s="1"/>
      <c r="F120" s="1"/>
      <c r="G120" s="1"/>
      <c r="H120" s="3"/>
      <c r="I120" s="1"/>
      <c r="J120" s="1"/>
      <c r="K120" s="1"/>
      <c r="O120" s="1"/>
      <c r="P120" s="1"/>
      <c r="Q120" s="441">
        <v>2095619912.75526</v>
      </c>
      <c r="R120" s="445" t="s">
        <v>462</v>
      </c>
    </row>
    <row r="121" spans="3:18">
      <c r="C121" s="1"/>
      <c r="D121" s="2"/>
      <c r="E121" s="1"/>
      <c r="F121" s="1"/>
      <c r="G121" s="1"/>
      <c r="H121" s="3"/>
      <c r="I121" s="1"/>
      <c r="J121" s="1"/>
      <c r="K121" s="1"/>
      <c r="O121" s="1"/>
      <c r="P121" s="1"/>
      <c r="Q121" s="441">
        <v>2046255920.3967745</v>
      </c>
      <c r="R121" s="448" t="s">
        <v>502</v>
      </c>
    </row>
    <row r="122" spans="3:18" ht="13.5" thickBot="1">
      <c r="C122" s="1"/>
      <c r="D122" s="2"/>
      <c r="E122" s="1"/>
      <c r="F122" s="1"/>
      <c r="G122" s="1"/>
      <c r="H122" s="3"/>
      <c r="I122" s="1"/>
      <c r="J122" s="1"/>
      <c r="K122" s="1"/>
      <c r="O122" s="1"/>
      <c r="P122" s="1"/>
      <c r="Q122" s="441">
        <v>50517916.407221504</v>
      </c>
      <c r="R122" s="449" t="s">
        <v>503</v>
      </c>
    </row>
    <row r="123" spans="3:18">
      <c r="C123" s="1"/>
      <c r="D123" s="2"/>
      <c r="E123" s="1"/>
      <c r="F123" s="1"/>
      <c r="G123" s="1"/>
      <c r="H123" s="3"/>
      <c r="I123" s="1"/>
      <c r="J123" s="1"/>
      <c r="K123" s="1"/>
      <c r="L123" s="1"/>
      <c r="M123" s="1"/>
      <c r="O123" s="1"/>
      <c r="P123" s="1"/>
      <c r="Q123" s="1"/>
      <c r="R123" s="1"/>
    </row>
    <row r="124" spans="3:18">
      <c r="C124" s="1"/>
      <c r="D124" s="2"/>
      <c r="E124" s="1"/>
      <c r="F124" s="1"/>
      <c r="G124" s="1"/>
      <c r="H124" s="3"/>
      <c r="I124" s="1"/>
      <c r="J124" s="1"/>
      <c r="K124" s="1"/>
      <c r="L124" s="1"/>
      <c r="M124" s="1"/>
      <c r="O124" s="1"/>
      <c r="P124" s="1"/>
      <c r="Q124" s="228" t="s">
        <v>99</v>
      </c>
      <c r="R124" s="1" t="s">
        <v>111</v>
      </c>
    </row>
    <row r="125" spans="3:18" ht="13.5" thickBot="1">
      <c r="C125" s="1"/>
      <c r="D125" s="2"/>
      <c r="E125" s="1"/>
      <c r="F125" s="1"/>
      <c r="G125" s="1"/>
      <c r="H125" s="3"/>
      <c r="I125" s="1"/>
      <c r="J125" s="1"/>
      <c r="K125" s="1"/>
      <c r="L125" s="1"/>
      <c r="M125" s="1"/>
      <c r="O125" s="1"/>
      <c r="P125" s="1"/>
      <c r="Q125" s="230" t="s">
        <v>131</v>
      </c>
      <c r="R125" s="1"/>
    </row>
    <row r="126" spans="3:18">
      <c r="C126" s="1"/>
      <c r="D126" s="2"/>
      <c r="E126" s="1"/>
      <c r="F126" s="1"/>
      <c r="G126" s="1"/>
      <c r="H126" s="3"/>
      <c r="I126" s="1"/>
      <c r="J126" s="1"/>
      <c r="K126" s="1"/>
      <c r="L126" s="1"/>
      <c r="M126" s="1"/>
      <c r="O126" s="1"/>
      <c r="P126" s="1"/>
      <c r="Q126" s="232">
        <f>+L17</f>
        <v>79416494.826505467</v>
      </c>
      <c r="R126" s="1" t="str">
        <f>+J17&amp;" "&amp;L15</f>
        <v>PROJECTED YEAR Rev Require</v>
      </c>
    </row>
    <row r="127" spans="3:18">
      <c r="C127" s="21"/>
      <c r="D127" s="83"/>
      <c r="E127" s="21"/>
      <c r="F127" s="21"/>
      <c r="G127" s="21"/>
      <c r="H127" s="85"/>
      <c r="I127" s="1"/>
      <c r="J127" s="1"/>
      <c r="K127" s="1"/>
      <c r="L127" s="1"/>
      <c r="M127" s="1"/>
      <c r="O127" s="1"/>
      <c r="P127" s="1"/>
      <c r="Q127" s="233">
        <f>+M17</f>
        <v>79416494.826505467</v>
      </c>
      <c r="R127" s="1" t="str">
        <f>J17&amp;" "&amp;M15</f>
        <v>PROJECTED YEAR  W Incentives</v>
      </c>
    </row>
    <row r="128" spans="3:18" ht="13.5" thickBot="1">
      <c r="C128" s="21"/>
      <c r="D128" s="83"/>
      <c r="E128" s="21"/>
      <c r="F128" s="21"/>
      <c r="G128" s="21"/>
      <c r="H128" s="85"/>
      <c r="I128" s="1"/>
      <c r="J128" s="1"/>
      <c r="K128" s="1"/>
      <c r="L128" s="1"/>
      <c r="M128" s="1"/>
      <c r="O128" s="1"/>
      <c r="P128" s="1"/>
      <c r="Q128" s="234">
        <f>+N17</f>
        <v>0</v>
      </c>
      <c r="R128" s="1" t="str">
        <f>J17&amp;" "&amp;N15</f>
        <v>PROJECTED YEAR Incentive Amounts</v>
      </c>
    </row>
    <row r="129" spans="3:18">
      <c r="C129" s="21"/>
      <c r="D129" s="83"/>
      <c r="E129" s="21"/>
      <c r="F129" s="21"/>
      <c r="G129" s="21"/>
      <c r="H129" s="85"/>
      <c r="I129" s="1"/>
      <c r="J129" s="1"/>
      <c r="K129" s="1"/>
      <c r="L129" s="1"/>
      <c r="M129" s="1"/>
      <c r="N129" s="1"/>
      <c r="O129" s="1"/>
      <c r="P129" s="1"/>
      <c r="Q129" s="1"/>
      <c r="R129" s="1"/>
    </row>
    <row r="130" spans="3:18">
      <c r="C130" s="21"/>
      <c r="D130" s="83"/>
      <c r="E130" s="21"/>
      <c r="F130" s="21"/>
      <c r="G130" s="21"/>
      <c r="H130" s="85"/>
      <c r="I130" s="1"/>
      <c r="J130" s="1"/>
      <c r="K130" s="1"/>
      <c r="L130" s="1"/>
      <c r="M130" s="1"/>
      <c r="N130" s="1"/>
      <c r="O130" s="1"/>
      <c r="P130" s="1"/>
      <c r="Q130" s="1"/>
      <c r="R130" s="1"/>
    </row>
    <row r="131" spans="3:18">
      <c r="C131" s="21"/>
      <c r="D131" s="83"/>
      <c r="E131" s="21"/>
      <c r="F131" s="21"/>
      <c r="G131" s="21"/>
      <c r="H131" s="85"/>
      <c r="I131" s="1"/>
      <c r="J131" s="1"/>
      <c r="K131" s="1"/>
      <c r="L131" s="1"/>
      <c r="M131" s="1"/>
      <c r="N131" s="1"/>
      <c r="O131" s="1"/>
      <c r="P131" s="1"/>
      <c r="Q131" s="228" t="s">
        <v>109</v>
      </c>
      <c r="R131" s="227" t="s">
        <v>110</v>
      </c>
    </row>
  </sheetData>
  <mergeCells count="8">
    <mergeCell ref="C77:E77"/>
    <mergeCell ref="J13:N14"/>
    <mergeCell ref="C6:H6"/>
    <mergeCell ref="A1:I1"/>
    <mergeCell ref="A2:I2"/>
    <mergeCell ref="A3:I3"/>
    <mergeCell ref="A4:I4"/>
    <mergeCell ref="J6:N8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Q162"/>
  <sheetViews>
    <sheetView view="pageBreakPreview" topLeftCell="A58" zoomScale="75" zoomScaleNormal="100" zoomScaleSheetLayoutView="75" workbookViewId="0">
      <selection activeCell="D17" sqref="D17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17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191019.8486624895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191019.8486624895</v>
      </c>
      <c r="O6" s="1"/>
      <c r="P6" s="1"/>
    </row>
    <row r="7" spans="1:17" ht="13.5" thickBot="1">
      <c r="C7" s="121" t="s">
        <v>44</v>
      </c>
      <c r="D7" s="273" t="s">
        <v>229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158</v>
      </c>
      <c r="E9" s="401" t="s">
        <v>410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1949836.51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47556.988048780491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1300389</v>
      </c>
      <c r="E17" s="358">
        <v>17573</v>
      </c>
      <c r="F17" s="357">
        <v>1282816</v>
      </c>
      <c r="G17" s="358">
        <v>132261</v>
      </c>
      <c r="H17" s="359">
        <v>132261</v>
      </c>
      <c r="I17" s="156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1282816</v>
      </c>
      <c r="E18" s="360">
        <v>35146</v>
      </c>
      <c r="F18" s="361">
        <v>1247671</v>
      </c>
      <c r="G18" s="360">
        <v>226367</v>
      </c>
      <c r="H18" s="359">
        <v>226367</v>
      </c>
      <c r="I18" s="156">
        <f t="shared" si="0"/>
        <v>0</v>
      </c>
      <c r="J18" s="156"/>
      <c r="K18" s="258">
        <v>226367</v>
      </c>
      <c r="L18" s="158">
        <f t="shared" si="1"/>
        <v>0</v>
      </c>
      <c r="M18" s="258">
        <v>226367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1897117.51</v>
      </c>
      <c r="E19" s="360">
        <v>51311.487105263157</v>
      </c>
      <c r="F19" s="361">
        <v>1845806.0228947368</v>
      </c>
      <c r="G19" s="360">
        <v>316673.78856446606</v>
      </c>
      <c r="H19" s="359">
        <v>316673.78856446606</v>
      </c>
      <c r="I19" s="368">
        <v>0</v>
      </c>
      <c r="J19" s="156"/>
      <c r="K19" s="258">
        <f t="shared" ref="K19:K24" si="4">G19</f>
        <v>316673.78856446606</v>
      </c>
      <c r="L19" s="257">
        <f t="shared" si="1"/>
        <v>0</v>
      </c>
      <c r="M19" s="258">
        <f t="shared" ref="M19:M24" si="5">H19</f>
        <v>316673.78856446606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2011</v>
      </c>
      <c r="D20" s="361">
        <v>1845806.0228947368</v>
      </c>
      <c r="E20" s="360">
        <v>47556.988048780491</v>
      </c>
      <c r="F20" s="361">
        <v>1798249.0348459564</v>
      </c>
      <c r="G20" s="360">
        <v>328429.43288363499</v>
      </c>
      <c r="H20" s="359">
        <v>328429.43288363499</v>
      </c>
      <c r="I20" s="368">
        <v>0</v>
      </c>
      <c r="J20" s="156"/>
      <c r="K20" s="258">
        <f t="shared" si="4"/>
        <v>328429.43288363499</v>
      </c>
      <c r="L20" s="257">
        <f t="shared" si="1"/>
        <v>0</v>
      </c>
      <c r="M20" s="258">
        <f t="shared" si="5"/>
        <v>328429.43288363499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1798249.0348459564</v>
      </c>
      <c r="E21" s="377">
        <v>46424.678809523808</v>
      </c>
      <c r="F21" s="361">
        <v>1751824.3560364326</v>
      </c>
      <c r="G21" s="360">
        <v>306956.24241271312</v>
      </c>
      <c r="H21" s="359">
        <v>306956.24241271312</v>
      </c>
      <c r="I21" s="368">
        <v>0</v>
      </c>
      <c r="J21" s="156"/>
      <c r="K21" s="258">
        <f t="shared" si="4"/>
        <v>306956.24241271312</v>
      </c>
      <c r="L21" s="257">
        <f t="shared" si="1"/>
        <v>0</v>
      </c>
      <c r="M21" s="258">
        <f t="shared" si="5"/>
        <v>306956.24241271312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1751824.3560364326</v>
      </c>
      <c r="E22" s="397">
        <v>46424.678809523808</v>
      </c>
      <c r="F22" s="396">
        <v>1705399.6772269087</v>
      </c>
      <c r="G22" s="397">
        <v>285158.60339753365</v>
      </c>
      <c r="H22" s="395">
        <v>285158.60339753365</v>
      </c>
      <c r="I22" s="398">
        <v>0</v>
      </c>
      <c r="J22" s="156"/>
      <c r="K22" s="258">
        <f t="shared" si="4"/>
        <v>285158.60339753365</v>
      </c>
      <c r="L22" s="257">
        <f t="shared" ref="L22:L27" si="7">IF(K22&lt;&gt;0,+G22-K22,0)</f>
        <v>0</v>
      </c>
      <c r="M22" s="258">
        <f t="shared" si="5"/>
        <v>285158.60339753365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1705399.6772269087</v>
      </c>
      <c r="E23" s="397">
        <v>46424.678809523808</v>
      </c>
      <c r="F23" s="396">
        <v>1658974.9984173849</v>
      </c>
      <c r="G23" s="397">
        <v>270237.83902004722</v>
      </c>
      <c r="H23" s="395">
        <v>270237.83902004722</v>
      </c>
      <c r="I23" s="398">
        <v>0</v>
      </c>
      <c r="J23" s="156"/>
      <c r="K23" s="258">
        <f t="shared" si="4"/>
        <v>270237.83902004722</v>
      </c>
      <c r="L23" s="257">
        <f t="shared" si="7"/>
        <v>0</v>
      </c>
      <c r="M23" s="258">
        <f t="shared" si="5"/>
        <v>270237.83902004722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1658974.9984173849</v>
      </c>
      <c r="E24" s="397">
        <v>46424.678809523808</v>
      </c>
      <c r="F24" s="396">
        <v>1612550.3196078611</v>
      </c>
      <c r="G24" s="397">
        <v>258805.29771582928</v>
      </c>
      <c r="H24" s="395">
        <v>258805.29771582928</v>
      </c>
      <c r="I24" s="156">
        <v>0</v>
      </c>
      <c r="J24" s="156"/>
      <c r="K24" s="258">
        <f t="shared" si="4"/>
        <v>258805.29771582928</v>
      </c>
      <c r="L24" s="257">
        <f t="shared" si="7"/>
        <v>0</v>
      </c>
      <c r="M24" s="258">
        <f t="shared" si="5"/>
        <v>258805.29771582928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1612550.3196078611</v>
      </c>
      <c r="E25" s="397">
        <v>46424.678809523808</v>
      </c>
      <c r="F25" s="396">
        <v>1566125.6407983373</v>
      </c>
      <c r="G25" s="397">
        <v>250146.26304105911</v>
      </c>
      <c r="H25" s="395">
        <v>250146.26304105911</v>
      </c>
      <c r="I25" s="156">
        <f t="shared" si="0"/>
        <v>0</v>
      </c>
      <c r="J25" s="156"/>
      <c r="K25" s="258">
        <f>G25</f>
        <v>250146.26304105911</v>
      </c>
      <c r="L25" s="257">
        <f t="shared" si="7"/>
        <v>0</v>
      </c>
      <c r="M25" s="258">
        <f>H25</f>
        <v>250146.26304105911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1566125.6407983373</v>
      </c>
      <c r="E26" s="397">
        <v>45345.035116279068</v>
      </c>
      <c r="F26" s="396">
        <v>1520780.6056820583</v>
      </c>
      <c r="G26" s="397">
        <v>236567.35307267582</v>
      </c>
      <c r="H26" s="395">
        <v>236567.35307267582</v>
      </c>
      <c r="I26" s="156">
        <f t="shared" si="0"/>
        <v>0</v>
      </c>
      <c r="J26" s="156"/>
      <c r="K26" s="258">
        <f>G26</f>
        <v>236567.35307267582</v>
      </c>
      <c r="L26" s="257">
        <f t="shared" si="7"/>
        <v>0</v>
      </c>
      <c r="M26" s="258">
        <f>H26</f>
        <v>236567.35307267582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1520780.6056820583</v>
      </c>
      <c r="E27" s="397">
        <v>47556.988048780491</v>
      </c>
      <c r="F27" s="396">
        <v>1473223.6176332778</v>
      </c>
      <c r="G27" s="397">
        <v>237817.12252361333</v>
      </c>
      <c r="H27" s="395">
        <v>237817.12252361333</v>
      </c>
      <c r="I27" s="156">
        <f t="shared" si="0"/>
        <v>0</v>
      </c>
      <c r="J27" s="156"/>
      <c r="K27" s="258">
        <f>G27</f>
        <v>237817.12252361333</v>
      </c>
      <c r="L27" s="257">
        <f t="shared" si="7"/>
        <v>0</v>
      </c>
      <c r="M27" s="258">
        <f>H27</f>
        <v>237817.12252361333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396">
        <v>1473223.6176332778</v>
      </c>
      <c r="E28" s="397">
        <v>47556.988048780491</v>
      </c>
      <c r="F28" s="396">
        <v>1425666.6295844973</v>
      </c>
      <c r="G28" s="397">
        <v>231772.90997981158</v>
      </c>
      <c r="H28" s="395">
        <v>231772.90997981158</v>
      </c>
      <c r="I28" s="156">
        <f t="shared" si="0"/>
        <v>0</v>
      </c>
      <c r="J28" s="156"/>
      <c r="K28" s="258">
        <f>G28</f>
        <v>231772.90997981158</v>
      </c>
      <c r="L28" s="257">
        <f t="shared" ref="L28" si="10">IF(K28&lt;&gt;0,+G28-K28,0)</f>
        <v>0</v>
      </c>
      <c r="M28" s="258">
        <f>H28</f>
        <v>231772.90997981158</v>
      </c>
      <c r="N28" s="158">
        <f t="shared" ref="N28" si="11">IF(M28&lt;&gt;0,+H28-M28,0)</f>
        <v>0</v>
      </c>
      <c r="O28" s="158">
        <f t="shared" ref="O28" si="12">+N28-L28</f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1425666.6295844973</v>
      </c>
      <c r="E29" s="160">
        <f>IF(+I14&lt;F28,I14,D29)</f>
        <v>47556.988048780491</v>
      </c>
      <c r="F29" s="159">
        <f t="shared" ref="F29:F48" si="13">+D29-E29</f>
        <v>1378109.6415357168</v>
      </c>
      <c r="G29" s="161">
        <f t="shared" ref="G29:G72" si="14">+I$12*((D29+F29)/2)+E29</f>
        <v>191019.8486624895</v>
      </c>
      <c r="H29" s="142">
        <f t="shared" ref="H29:H72" si="15">+I$13*((D29+F29)/2)+E29</f>
        <v>191019.8486624895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1378109.6415357168</v>
      </c>
      <c r="E30" s="160">
        <f>IF(+I14&lt;F29,I14,D30)</f>
        <v>47556.988048780491</v>
      </c>
      <c r="F30" s="159">
        <f t="shared" si="13"/>
        <v>1330552.6534869364</v>
      </c>
      <c r="G30" s="161">
        <f t="shared" si="14"/>
        <v>186153.08263844863</v>
      </c>
      <c r="H30" s="142">
        <f t="shared" si="15"/>
        <v>186153.08263844863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1330552.6534869364</v>
      </c>
      <c r="E31" s="160">
        <f>IF(+I14&lt;F30,I14,D31)</f>
        <v>47556.988048780491</v>
      </c>
      <c r="F31" s="159">
        <f t="shared" si="13"/>
        <v>1282995.6654381559</v>
      </c>
      <c r="G31" s="161">
        <f t="shared" si="14"/>
        <v>181286.31661440764</v>
      </c>
      <c r="H31" s="142">
        <f t="shared" si="15"/>
        <v>181286.31661440764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1282995.6654381559</v>
      </c>
      <c r="E32" s="160">
        <f>IF(+I14&lt;F31,I14,D32)</f>
        <v>47556.988048780491</v>
      </c>
      <c r="F32" s="159">
        <f t="shared" si="13"/>
        <v>1235438.6773893754</v>
      </c>
      <c r="G32" s="161">
        <f t="shared" si="14"/>
        <v>176419.55059036674</v>
      </c>
      <c r="H32" s="142">
        <f t="shared" si="15"/>
        <v>176419.55059036674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1235438.6773893754</v>
      </c>
      <c r="E33" s="160">
        <f>IF(+I14&lt;F32,I14,D33)</f>
        <v>47556.988048780491</v>
      </c>
      <c r="F33" s="159">
        <f t="shared" si="13"/>
        <v>1187881.6893405949</v>
      </c>
      <c r="G33" s="161">
        <f t="shared" si="14"/>
        <v>171552.78456632578</v>
      </c>
      <c r="H33" s="142">
        <f t="shared" si="15"/>
        <v>171552.78456632578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1187881.6893405949</v>
      </c>
      <c r="E34" s="160">
        <f>IF(+I14&lt;F33,I14,D34)</f>
        <v>47556.988048780491</v>
      </c>
      <c r="F34" s="159">
        <f t="shared" si="13"/>
        <v>1140324.7012918144</v>
      </c>
      <c r="G34" s="161">
        <f t="shared" si="14"/>
        <v>166686.01854228487</v>
      </c>
      <c r="H34" s="142">
        <f t="shared" si="15"/>
        <v>166686.01854228487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1140324.7012918144</v>
      </c>
      <c r="E35" s="160">
        <f>IF(+I14&lt;F34,I14,D35)</f>
        <v>47556.988048780491</v>
      </c>
      <c r="F35" s="159">
        <f t="shared" si="13"/>
        <v>1092767.713243034</v>
      </c>
      <c r="G35" s="161">
        <f t="shared" si="14"/>
        <v>161819.25251824391</v>
      </c>
      <c r="H35" s="142">
        <f t="shared" si="15"/>
        <v>161819.25251824391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1092767.713243034</v>
      </c>
      <c r="E36" s="160">
        <f>IF(+I14&lt;F35,I14,D36)</f>
        <v>47556.988048780491</v>
      </c>
      <c r="F36" s="159">
        <f t="shared" si="13"/>
        <v>1045210.7251942535</v>
      </c>
      <c r="G36" s="161">
        <f t="shared" si="14"/>
        <v>156952.48649420301</v>
      </c>
      <c r="H36" s="142">
        <f t="shared" si="15"/>
        <v>156952.48649420301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1045210.7251942535</v>
      </c>
      <c r="E37" s="160">
        <f>IF(+I14&lt;F36,I14,D37)</f>
        <v>47556.988048780491</v>
      </c>
      <c r="F37" s="159">
        <f t="shared" si="13"/>
        <v>997653.73714547302</v>
      </c>
      <c r="G37" s="161">
        <f t="shared" si="14"/>
        <v>152085.72047016205</v>
      </c>
      <c r="H37" s="142">
        <f t="shared" si="15"/>
        <v>152085.72047016205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997653.73714547302</v>
      </c>
      <c r="E38" s="160">
        <f>IF(+I14&lt;F37,I14,D38)</f>
        <v>47556.988048780491</v>
      </c>
      <c r="F38" s="159">
        <f t="shared" si="13"/>
        <v>950096.74909669254</v>
      </c>
      <c r="G38" s="161">
        <f t="shared" si="14"/>
        <v>147218.95444612112</v>
      </c>
      <c r="H38" s="142">
        <f t="shared" si="15"/>
        <v>147218.95444612112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950096.74909669254</v>
      </c>
      <c r="E39" s="160">
        <f>IF(+I14&lt;F38,I14,D39)</f>
        <v>47556.988048780491</v>
      </c>
      <c r="F39" s="159">
        <f t="shared" si="13"/>
        <v>902539.76104791206</v>
      </c>
      <c r="G39" s="161">
        <f t="shared" si="14"/>
        <v>142352.18842208019</v>
      </c>
      <c r="H39" s="142">
        <f t="shared" si="15"/>
        <v>142352.18842208019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902539.76104791206</v>
      </c>
      <c r="E40" s="160">
        <f>IF(+I14&lt;F39,I14,D40)</f>
        <v>47556.988048780491</v>
      </c>
      <c r="F40" s="159">
        <f t="shared" si="13"/>
        <v>854982.77299913159</v>
      </c>
      <c r="G40" s="161">
        <f t="shared" si="14"/>
        <v>137485.42239803926</v>
      </c>
      <c r="H40" s="142">
        <f t="shared" si="15"/>
        <v>137485.42239803926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854982.77299913159</v>
      </c>
      <c r="E41" s="160">
        <f>IF(+I14&lt;F40,I14,D41)</f>
        <v>47556.988048780491</v>
      </c>
      <c r="F41" s="159">
        <f t="shared" si="13"/>
        <v>807425.78495035111</v>
      </c>
      <c r="G41" s="161">
        <f t="shared" si="14"/>
        <v>132618.65637399832</v>
      </c>
      <c r="H41" s="142">
        <f t="shared" si="15"/>
        <v>132618.65637399832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807425.78495035111</v>
      </c>
      <c r="E42" s="160">
        <f>IF(+I14&lt;F41,I14,D42)</f>
        <v>47556.988048780491</v>
      </c>
      <c r="F42" s="159">
        <f t="shared" si="13"/>
        <v>759868.79690157063</v>
      </c>
      <c r="G42" s="161">
        <f t="shared" si="14"/>
        <v>127751.89034995739</v>
      </c>
      <c r="H42" s="142">
        <f t="shared" si="15"/>
        <v>127751.89034995739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759868.79690157063</v>
      </c>
      <c r="E43" s="160">
        <f>IF(+I14&lt;F42,I14,D43)</f>
        <v>47556.988048780491</v>
      </c>
      <c r="F43" s="159">
        <f t="shared" si="13"/>
        <v>712311.80885279016</v>
      </c>
      <c r="G43" s="161">
        <f t="shared" si="14"/>
        <v>122885.12432591645</v>
      </c>
      <c r="H43" s="142">
        <f t="shared" si="15"/>
        <v>122885.12432591645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712311.80885279016</v>
      </c>
      <c r="E44" s="160">
        <f>IF(+I14&lt;F43,I14,D44)</f>
        <v>47556.988048780491</v>
      </c>
      <c r="F44" s="159">
        <f t="shared" si="13"/>
        <v>664754.82080400968</v>
      </c>
      <c r="G44" s="161">
        <f t="shared" si="14"/>
        <v>118018.35830187552</v>
      </c>
      <c r="H44" s="142">
        <f t="shared" si="15"/>
        <v>118018.35830187552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664754.82080400968</v>
      </c>
      <c r="E45" s="160">
        <f>IF(+I14&lt;F44,I14,D45)</f>
        <v>47556.988048780491</v>
      </c>
      <c r="F45" s="159">
        <f t="shared" si="13"/>
        <v>617197.8327552292</v>
      </c>
      <c r="G45" s="161">
        <f t="shared" si="14"/>
        <v>113151.59227783458</v>
      </c>
      <c r="H45" s="142">
        <f t="shared" si="15"/>
        <v>113151.59227783458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617197.8327552292</v>
      </c>
      <c r="E46" s="160">
        <f>IF(+I14&lt;F45,I14,D46)</f>
        <v>47556.988048780491</v>
      </c>
      <c r="F46" s="159">
        <f t="shared" si="13"/>
        <v>569640.84470644873</v>
      </c>
      <c r="G46" s="161">
        <f t="shared" si="14"/>
        <v>108284.82625379365</v>
      </c>
      <c r="H46" s="142">
        <f t="shared" si="15"/>
        <v>108284.82625379365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569640.84470644873</v>
      </c>
      <c r="E47" s="160">
        <f>IF(+I14&lt;F46,I14,D47)</f>
        <v>47556.988048780491</v>
      </c>
      <c r="F47" s="159">
        <f t="shared" si="13"/>
        <v>522083.85665766825</v>
      </c>
      <c r="G47" s="161">
        <f t="shared" si="14"/>
        <v>103418.06022975272</v>
      </c>
      <c r="H47" s="142">
        <f t="shared" si="15"/>
        <v>103418.06022975272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522083.85665766825</v>
      </c>
      <c r="E48" s="160">
        <f>IF(+I14&lt;F47,I14,D48)</f>
        <v>47556.988048780491</v>
      </c>
      <c r="F48" s="159">
        <f t="shared" si="13"/>
        <v>474526.86860888777</v>
      </c>
      <c r="G48" s="161">
        <f t="shared" si="14"/>
        <v>98551.294205711776</v>
      </c>
      <c r="H48" s="142">
        <f t="shared" si="15"/>
        <v>98551.294205711776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474526.86860888777</v>
      </c>
      <c r="E49" s="160">
        <f>IF(+I14&lt;F48,I14,D49)</f>
        <v>47556.988048780491</v>
      </c>
      <c r="F49" s="159">
        <f t="shared" ref="F49:F72" si="16">+D49-E49</f>
        <v>426969.8805601073</v>
      </c>
      <c r="G49" s="161">
        <f t="shared" si="14"/>
        <v>93684.528181670845</v>
      </c>
      <c r="H49" s="142">
        <f t="shared" si="15"/>
        <v>93684.528181670845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426969.8805601073</v>
      </c>
      <c r="E50" s="160">
        <f>IF(+I14&lt;F49,I14,D50)</f>
        <v>47556.988048780491</v>
      </c>
      <c r="F50" s="159">
        <f t="shared" si="16"/>
        <v>379412.89251132682</v>
      </c>
      <c r="G50" s="161">
        <f t="shared" si="14"/>
        <v>88817.762157629913</v>
      </c>
      <c r="H50" s="142">
        <f t="shared" si="15"/>
        <v>88817.762157629913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379412.89251132682</v>
      </c>
      <c r="E51" s="160">
        <f>IF(+I14&lt;F50,I14,D51)</f>
        <v>47556.988048780491</v>
      </c>
      <c r="F51" s="159">
        <f t="shared" si="16"/>
        <v>331855.90446254634</v>
      </c>
      <c r="G51" s="161">
        <f t="shared" si="14"/>
        <v>83950.996133588982</v>
      </c>
      <c r="H51" s="142">
        <f t="shared" si="15"/>
        <v>83950.996133588982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331855.90446254634</v>
      </c>
      <c r="E52" s="160">
        <f>IF(+I14&lt;F51,I14,D52)</f>
        <v>47556.988048780491</v>
      </c>
      <c r="F52" s="159">
        <f t="shared" si="16"/>
        <v>284298.91641376587</v>
      </c>
      <c r="G52" s="161">
        <f t="shared" si="14"/>
        <v>79084.230109548051</v>
      </c>
      <c r="H52" s="142">
        <f t="shared" si="15"/>
        <v>79084.230109548051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284298.91641376587</v>
      </c>
      <c r="E53" s="160">
        <f>IF(+I14&lt;F52,I14,D53)</f>
        <v>47556.988048780491</v>
      </c>
      <c r="F53" s="159">
        <f t="shared" si="16"/>
        <v>236741.92836498539</v>
      </c>
      <c r="G53" s="161">
        <f t="shared" si="14"/>
        <v>74217.464085507119</v>
      </c>
      <c r="H53" s="142">
        <f t="shared" si="15"/>
        <v>74217.464085507119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236741.92836498539</v>
      </c>
      <c r="E54" s="160">
        <f>IF(+I14&lt;F53,I14,D54)</f>
        <v>47556.988048780491</v>
      </c>
      <c r="F54" s="159">
        <f t="shared" si="16"/>
        <v>189184.94031620491</v>
      </c>
      <c r="G54" s="161">
        <f t="shared" si="14"/>
        <v>69350.698061466188</v>
      </c>
      <c r="H54" s="142">
        <f t="shared" si="15"/>
        <v>69350.698061466188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189184.94031620491</v>
      </c>
      <c r="E55" s="160">
        <f>IF(+I14&lt;F54,I14,D55)</f>
        <v>47556.988048780491</v>
      </c>
      <c r="F55" s="159">
        <f t="shared" si="16"/>
        <v>141627.95226742444</v>
      </c>
      <c r="G55" s="161">
        <f t="shared" si="14"/>
        <v>64483.932037425242</v>
      </c>
      <c r="H55" s="142">
        <f t="shared" si="15"/>
        <v>64483.932037425242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141627.95226742444</v>
      </c>
      <c r="E56" s="160">
        <f>IF(+I14&lt;F55,I14,D56)</f>
        <v>47556.988048780491</v>
      </c>
      <c r="F56" s="159">
        <f t="shared" si="16"/>
        <v>94070.964218643945</v>
      </c>
      <c r="G56" s="161">
        <f t="shared" si="14"/>
        <v>59617.166013384311</v>
      </c>
      <c r="H56" s="142">
        <f t="shared" si="15"/>
        <v>59617.166013384311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94070.964218643945</v>
      </c>
      <c r="E57" s="160">
        <f>IF(+I14&lt;F56,I14,D57)</f>
        <v>47556.988048780491</v>
      </c>
      <c r="F57" s="159">
        <f t="shared" si="16"/>
        <v>46513.976169863454</v>
      </c>
      <c r="G57" s="161">
        <f t="shared" si="14"/>
        <v>54750.399989343379</v>
      </c>
      <c r="H57" s="142">
        <f t="shared" si="15"/>
        <v>54750.399989343379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46513.976169863454</v>
      </c>
      <c r="E58" s="160">
        <f>IF(+I14&lt;F57,I14,D58)</f>
        <v>46513.976169863454</v>
      </c>
      <c r="F58" s="159">
        <f t="shared" si="16"/>
        <v>0</v>
      </c>
      <c r="G58" s="161">
        <f t="shared" si="14"/>
        <v>48893.990634134665</v>
      </c>
      <c r="H58" s="142">
        <f t="shared" si="15"/>
        <v>48893.990634134665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14"/>
        <v>0</v>
      </c>
      <c r="H59" s="142">
        <f t="shared" si="15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14"/>
        <v>0</v>
      </c>
      <c r="H60" s="142">
        <f t="shared" si="15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1949836.5100000002</v>
      </c>
      <c r="F73" s="111"/>
      <c r="G73" s="111">
        <f>SUM(G17:G72)</f>
        <v>6693755.4486970957</v>
      </c>
      <c r="H73" s="111">
        <f>SUM(H17:H72)</f>
        <v>6693755.4486970957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17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237817.12252361333</v>
      </c>
      <c r="N87" s="198">
        <f>IF(J92&lt;D11,0,VLOOKUP(J92,C17:O72,11))</f>
        <v>237817.12252361333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203383.67510232344</v>
      </c>
      <c r="N88" s="200">
        <f>IF(J92&lt;D11,0,VLOOKUP(J92,C99:P154,7))</f>
        <v>203383.67510232344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Linwood-McWillie 138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-34433.447421289893</v>
      </c>
      <c r="N89" s="203">
        <f>+N88-N87</f>
        <v>-34433.447421289893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TP2007019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1949836.51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46424.678809523808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17573</v>
      </c>
      <c r="F99" s="361">
        <v>1282816</v>
      </c>
      <c r="G99" s="365">
        <v>641408</v>
      </c>
      <c r="H99" s="362">
        <v>119814</v>
      </c>
      <c r="I99" s="363">
        <v>119814</v>
      </c>
      <c r="J99" s="403">
        <f t="shared" ref="J99:J130" si="21">+I99-H99</f>
        <v>0</v>
      </c>
      <c r="K99" s="158"/>
      <c r="L99" s="256">
        <v>119814</v>
      </c>
      <c r="M99" s="157">
        <f t="shared" ref="M99:M130" si="22">IF(L99&lt;&gt;0,+H99-L99,0)</f>
        <v>0</v>
      </c>
      <c r="N99" s="256">
        <v>119814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1932263.51</v>
      </c>
      <c r="E100" s="360">
        <v>51311.487105263157</v>
      </c>
      <c r="F100" s="361">
        <v>1880952.0228947368</v>
      </c>
      <c r="G100" s="361">
        <v>1906607.7664473685</v>
      </c>
      <c r="H100" s="360">
        <v>327269.44030165928</v>
      </c>
      <c r="I100" s="359">
        <v>327269.44030165928</v>
      </c>
      <c r="J100" s="403">
        <f t="shared" si="21"/>
        <v>0</v>
      </c>
      <c r="K100" s="158"/>
      <c r="L100" s="258">
        <f t="shared" ref="L100:L105" si="25">H100</f>
        <v>327269.44030165928</v>
      </c>
      <c r="M100" s="257">
        <f t="shared" si="22"/>
        <v>0</v>
      </c>
      <c r="N100" s="258">
        <f t="shared" ref="N100:N105" si="26">I100</f>
        <v>327269.44030165928</v>
      </c>
      <c r="O100" s="158">
        <f t="shared" si="23"/>
        <v>0</v>
      </c>
      <c r="P100" s="158">
        <f t="shared" si="24"/>
        <v>0</v>
      </c>
      <c r="Q100" s="1"/>
    </row>
    <row r="101" spans="1:17">
      <c r="B101" s="9" t="str">
        <f t="shared" ref="B101:B154" si="27">IF(D101=F100,"","IU")</f>
        <v/>
      </c>
      <c r="C101" s="153">
        <f>IF(D93="","-",+C100+1)</f>
        <v>2010</v>
      </c>
      <c r="D101" s="357">
        <v>1880952.0228947368</v>
      </c>
      <c r="E101" s="360">
        <v>47556.988048780491</v>
      </c>
      <c r="F101" s="361">
        <v>1833395.0348459564</v>
      </c>
      <c r="G101" s="361">
        <v>1857173.5288703465</v>
      </c>
      <c r="H101" s="360">
        <v>354150.48973333737</v>
      </c>
      <c r="I101" s="359">
        <v>354150.48973333737</v>
      </c>
      <c r="J101" s="403">
        <f t="shared" si="21"/>
        <v>0</v>
      </c>
      <c r="K101" s="158"/>
      <c r="L101" s="258">
        <f t="shared" si="25"/>
        <v>354150.48973333737</v>
      </c>
      <c r="M101" s="257">
        <f t="shared" si="22"/>
        <v>0</v>
      </c>
      <c r="N101" s="258">
        <f t="shared" si="26"/>
        <v>354150.48973333737</v>
      </c>
      <c r="O101" s="158">
        <f t="shared" si="23"/>
        <v>0</v>
      </c>
      <c r="P101" s="158">
        <f t="shared" si="24"/>
        <v>0</v>
      </c>
      <c r="Q101" s="1"/>
    </row>
    <row r="102" spans="1:17">
      <c r="B102" s="9" t="str">
        <f t="shared" si="27"/>
        <v/>
      </c>
      <c r="C102" s="153">
        <f>IF(D93="","-",+C101+1)</f>
        <v>2011</v>
      </c>
      <c r="D102" s="357">
        <v>1833395.0348459564</v>
      </c>
      <c r="E102" s="377">
        <v>46424.678809523808</v>
      </c>
      <c r="F102" s="361">
        <v>1786970.3560364326</v>
      </c>
      <c r="G102" s="361">
        <v>1810182.6954411943</v>
      </c>
      <c r="H102" s="360">
        <v>318639.77382654941</v>
      </c>
      <c r="I102" s="359">
        <v>318639.77382654941</v>
      </c>
      <c r="J102" s="403">
        <f t="shared" si="21"/>
        <v>0</v>
      </c>
      <c r="K102" s="158"/>
      <c r="L102" s="258">
        <f t="shared" si="25"/>
        <v>318639.77382654941</v>
      </c>
      <c r="M102" s="257">
        <f t="shared" si="22"/>
        <v>0</v>
      </c>
      <c r="N102" s="258">
        <f t="shared" si="26"/>
        <v>318639.77382654941</v>
      </c>
      <c r="O102" s="158">
        <f t="shared" si="23"/>
        <v>0</v>
      </c>
      <c r="P102" s="158">
        <f t="shared" si="24"/>
        <v>0</v>
      </c>
      <c r="Q102" s="1"/>
    </row>
    <row r="103" spans="1:17">
      <c r="B103" s="9" t="str">
        <f t="shared" si="27"/>
        <v/>
      </c>
      <c r="C103" s="153">
        <f>IF(D93="","-",+C102+1)</f>
        <v>2012</v>
      </c>
      <c r="D103" s="357">
        <v>1786970.3560364326</v>
      </c>
      <c r="E103" s="360">
        <v>46424.678809523808</v>
      </c>
      <c r="F103" s="361">
        <v>1740545.6772269087</v>
      </c>
      <c r="G103" s="361">
        <v>1763758.0166316708</v>
      </c>
      <c r="H103" s="360">
        <v>305968.60569385614</v>
      </c>
      <c r="I103" s="359">
        <v>305968.60569385614</v>
      </c>
      <c r="J103" s="403">
        <f t="shared" si="21"/>
        <v>0</v>
      </c>
      <c r="K103" s="158"/>
      <c r="L103" s="258">
        <f t="shared" si="25"/>
        <v>305968.60569385614</v>
      </c>
      <c r="M103" s="257">
        <f t="shared" si="22"/>
        <v>0</v>
      </c>
      <c r="N103" s="258">
        <f t="shared" si="26"/>
        <v>305968.60569385614</v>
      </c>
      <c r="O103" s="158">
        <f t="shared" si="23"/>
        <v>0</v>
      </c>
      <c r="P103" s="158">
        <f t="shared" si="24"/>
        <v>0</v>
      </c>
      <c r="Q103" s="1"/>
    </row>
    <row r="104" spans="1:17">
      <c r="B104" s="9" t="str">
        <f t="shared" si="27"/>
        <v/>
      </c>
      <c r="C104" s="153">
        <f>IF(D93="","-",+C103+1)</f>
        <v>2013</v>
      </c>
      <c r="D104" s="357">
        <v>1740545.6772269087</v>
      </c>
      <c r="E104" s="360">
        <v>46424.678809523808</v>
      </c>
      <c r="F104" s="361">
        <v>1694120.9984173849</v>
      </c>
      <c r="G104" s="361">
        <v>1717333.3378221467</v>
      </c>
      <c r="H104" s="360">
        <v>278765.62951624766</v>
      </c>
      <c r="I104" s="359">
        <v>278765.62951624766</v>
      </c>
      <c r="J104" s="403">
        <v>0</v>
      </c>
      <c r="K104" s="158"/>
      <c r="L104" s="258">
        <f t="shared" si="25"/>
        <v>278765.62951624766</v>
      </c>
      <c r="M104" s="257">
        <f>IF(L104&lt;&gt;0,+H104-L104,0)</f>
        <v>0</v>
      </c>
      <c r="N104" s="258">
        <f t="shared" si="26"/>
        <v>278765.62951624766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7"/>
        <v/>
      </c>
      <c r="C105" s="153">
        <f>IF(D93="","-",+C104+1)</f>
        <v>2014</v>
      </c>
      <c r="D105" s="357">
        <v>1694120.9984173849</v>
      </c>
      <c r="E105" s="360">
        <v>46424.678809523808</v>
      </c>
      <c r="F105" s="361">
        <v>1647696.3196078611</v>
      </c>
      <c r="G105" s="361">
        <v>1670908.6590126231</v>
      </c>
      <c r="H105" s="360">
        <v>273540.36469294201</v>
      </c>
      <c r="I105" s="359">
        <v>273540.36469294201</v>
      </c>
      <c r="J105" s="158">
        <v>0</v>
      </c>
      <c r="K105" s="158"/>
      <c r="L105" s="258">
        <f t="shared" si="25"/>
        <v>273540.36469294201</v>
      </c>
      <c r="M105" s="257">
        <f>IF(L105&lt;&gt;0,+H105-L105,0)</f>
        <v>0</v>
      </c>
      <c r="N105" s="258">
        <f t="shared" si="26"/>
        <v>273540.36469294201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/>
      </c>
      <c r="C106" s="153">
        <f>IF(D93="","-",+C105+1)</f>
        <v>2015</v>
      </c>
      <c r="D106" s="357">
        <v>1647696.3196078611</v>
      </c>
      <c r="E106" s="360">
        <v>46424.678809523808</v>
      </c>
      <c r="F106" s="361">
        <v>1601271.6407983373</v>
      </c>
      <c r="G106" s="361">
        <v>1624483.9802030991</v>
      </c>
      <c r="H106" s="360">
        <v>260481.11000678584</v>
      </c>
      <c r="I106" s="359">
        <v>260481.11000678584</v>
      </c>
      <c r="J106" s="158">
        <f t="shared" si="21"/>
        <v>0</v>
      </c>
      <c r="K106" s="158"/>
      <c r="L106" s="258">
        <f>H106</f>
        <v>260481.11000678584</v>
      </c>
      <c r="M106" s="257">
        <f>IF(L106&lt;&gt;0,+H106-L106,0)</f>
        <v>0</v>
      </c>
      <c r="N106" s="258">
        <f>I106</f>
        <v>260481.11000678584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/>
      </c>
      <c r="C107" s="153">
        <f>IF(D93="","-",+C106+1)</f>
        <v>2016</v>
      </c>
      <c r="D107" s="357">
        <v>1601271.6407983373</v>
      </c>
      <c r="E107" s="360">
        <v>45345.035116279068</v>
      </c>
      <c r="F107" s="361">
        <v>1555926.6056820583</v>
      </c>
      <c r="G107" s="361">
        <v>1578599.1232401978</v>
      </c>
      <c r="H107" s="360">
        <v>245748.17532364058</v>
      </c>
      <c r="I107" s="359">
        <v>245748.17532364058</v>
      </c>
      <c r="J107" s="158">
        <v>0</v>
      </c>
      <c r="K107" s="158"/>
      <c r="L107" s="258">
        <f>H107</f>
        <v>245748.17532364058</v>
      </c>
      <c r="M107" s="257">
        <f>IF(L107&lt;&gt;0,+H107-L107,0)</f>
        <v>0</v>
      </c>
      <c r="N107" s="258">
        <f>I107</f>
        <v>245748.17532364058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/>
      </c>
      <c r="C108" s="153">
        <f>IF(D93="","-",+C107+1)</f>
        <v>2017</v>
      </c>
      <c r="D108" s="357">
        <v>1555926.6056820583</v>
      </c>
      <c r="E108" s="360">
        <v>46424.678809523808</v>
      </c>
      <c r="F108" s="361">
        <v>1509501.9268725344</v>
      </c>
      <c r="G108" s="361">
        <v>1532714.2662772965</v>
      </c>
      <c r="H108" s="360">
        <v>232605.71494726205</v>
      </c>
      <c r="I108" s="359">
        <v>232605.71494726205</v>
      </c>
      <c r="J108" s="158">
        <f t="shared" si="21"/>
        <v>0</v>
      </c>
      <c r="K108" s="158"/>
      <c r="L108" s="258">
        <f>H108</f>
        <v>232605.71494726205</v>
      </c>
      <c r="M108" s="257">
        <f>IF(L108&lt;&gt;0,+H108-L108,0)</f>
        <v>0</v>
      </c>
      <c r="N108" s="258">
        <f>I108</f>
        <v>232605.71494726205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7"/>
        <v/>
      </c>
      <c r="C109" s="153">
        <f>IF(D93="","-",+C108+1)</f>
        <v>2018</v>
      </c>
      <c r="D109" s="154">
        <f>IF(F108+SUM(E$99:E108)=D$92,F108,D$92-SUM(E$99:E108))</f>
        <v>1509501.9268725344</v>
      </c>
      <c r="E109" s="160">
        <f>IF(+J96&lt;F108,J96,D109)</f>
        <v>46424.678809523808</v>
      </c>
      <c r="F109" s="159">
        <f t="shared" ref="F109:F130" si="28">+D109-E109</f>
        <v>1463077.2480630106</v>
      </c>
      <c r="G109" s="159">
        <f t="shared" ref="G109:G130" si="29">+(F109+D109)/2</f>
        <v>1486289.5874677724</v>
      </c>
      <c r="H109" s="163">
        <f>+J$94*G109+E109</f>
        <v>203383.67510232344</v>
      </c>
      <c r="I109" s="253">
        <f>+J$95*G109+E109</f>
        <v>203383.67510232344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7"/>
        <v/>
      </c>
      <c r="C110" s="153">
        <f>IF(D93="","-",+C109+1)</f>
        <v>2019</v>
      </c>
      <c r="D110" s="154">
        <f>IF(F109+SUM(E$99:E109)=D$92,F109,D$92-SUM(E$99:E109))</f>
        <v>1463077.2480630106</v>
      </c>
      <c r="E110" s="160">
        <f>IF(+J96&lt;F109,J96,D110)</f>
        <v>46424.678809523808</v>
      </c>
      <c r="F110" s="159">
        <f t="shared" si="28"/>
        <v>1416652.5692534868</v>
      </c>
      <c r="G110" s="159">
        <f t="shared" si="29"/>
        <v>1439864.9086582488</v>
      </c>
      <c r="H110" s="163">
        <f>+J$94*G110+E110</f>
        <v>198481.01612482697</v>
      </c>
      <c r="I110" s="253">
        <f>+J$95*G110+E110</f>
        <v>198481.01612482697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7"/>
        <v/>
      </c>
      <c r="C111" s="153">
        <f>IF(D93="","-",+C110+1)</f>
        <v>2020</v>
      </c>
      <c r="D111" s="154">
        <f>IF(F110+SUM(E$99:E110)=D$92,F110,D$92-SUM(E$99:E110))</f>
        <v>1416652.5692534868</v>
      </c>
      <c r="E111" s="160">
        <f>IF(+J96&lt;F110,J96,D111)</f>
        <v>46424.678809523808</v>
      </c>
      <c r="F111" s="159">
        <f t="shared" si="28"/>
        <v>1370227.890443963</v>
      </c>
      <c r="G111" s="159">
        <f t="shared" si="29"/>
        <v>1393440.2298487248</v>
      </c>
      <c r="H111" s="163">
        <f>+J$94*G111+E111</f>
        <v>193578.35714733042</v>
      </c>
      <c r="I111" s="253">
        <f>+J$95*G111+E111</f>
        <v>193578.35714733042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7"/>
        <v/>
      </c>
      <c r="C112" s="153">
        <f>IF(D93="","-",+C111+1)</f>
        <v>2021</v>
      </c>
      <c r="D112" s="154">
        <f>IF(F111+SUM(E$99:E111)=D$92,F111,D$92-SUM(E$99:E111))</f>
        <v>1370227.890443963</v>
      </c>
      <c r="E112" s="160">
        <f>IF(+J96&lt;F111,J96,D112)</f>
        <v>46424.678809523808</v>
      </c>
      <c r="F112" s="159">
        <f t="shared" si="28"/>
        <v>1323803.2116344392</v>
      </c>
      <c r="G112" s="159">
        <f t="shared" si="29"/>
        <v>1347015.5510392012</v>
      </c>
      <c r="H112" s="163">
        <f>+J$94*G112+E112</f>
        <v>188675.69816983395</v>
      </c>
      <c r="I112" s="253">
        <f>+J$95*G112+E112</f>
        <v>188675.69816983395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7"/>
        <v/>
      </c>
      <c r="C113" s="153">
        <f>IF(D93="","-",+C112+1)</f>
        <v>2022</v>
      </c>
      <c r="D113" s="154">
        <f>IF(F112+SUM(E$99:E112)=D$92,F112,D$92-SUM(E$99:E112))</f>
        <v>1323803.2116344392</v>
      </c>
      <c r="E113" s="160">
        <f>IF(+J96&lt;F112,J96,D113)</f>
        <v>46424.678809523808</v>
      </c>
      <c r="F113" s="159">
        <f t="shared" si="28"/>
        <v>1277378.5328249154</v>
      </c>
      <c r="G113" s="159">
        <f t="shared" si="29"/>
        <v>1300590.8722296772</v>
      </c>
      <c r="H113" s="163">
        <f t="shared" ref="H113:H154" si="30">+J$94*G113+E113</f>
        <v>183773.0391923374</v>
      </c>
      <c r="I113" s="253">
        <f t="shared" ref="I113:I154" si="31">+J$95*G113+E113</f>
        <v>183773.0391923374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7"/>
        <v/>
      </c>
      <c r="C114" s="153">
        <f>IF(D93="","-",+C113+1)</f>
        <v>2023</v>
      </c>
      <c r="D114" s="154">
        <f>IF(F113+SUM(E$99:E113)=D$92,F113,D$92-SUM(E$99:E113))</f>
        <v>1277378.5328249154</v>
      </c>
      <c r="E114" s="160">
        <f>IF(+J96&lt;F113,J96,D114)</f>
        <v>46424.678809523808</v>
      </c>
      <c r="F114" s="159">
        <f t="shared" si="28"/>
        <v>1230953.8540153916</v>
      </c>
      <c r="G114" s="159">
        <f t="shared" si="29"/>
        <v>1254166.1934201536</v>
      </c>
      <c r="H114" s="163">
        <f t="shared" si="30"/>
        <v>178870.38021484093</v>
      </c>
      <c r="I114" s="253">
        <f t="shared" si="31"/>
        <v>178870.38021484093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7"/>
        <v/>
      </c>
      <c r="C115" s="153">
        <f>IF(D93="","-",+C114+1)</f>
        <v>2024</v>
      </c>
      <c r="D115" s="154">
        <f>IF(F114+SUM(E$99:E114)=D$92,F114,D$92-SUM(E$99:E114))</f>
        <v>1230953.8540153916</v>
      </c>
      <c r="E115" s="160">
        <f>IF(+J96&lt;F114,J96,D115)</f>
        <v>46424.678809523808</v>
      </c>
      <c r="F115" s="159">
        <f t="shared" si="28"/>
        <v>1184529.1752058677</v>
      </c>
      <c r="G115" s="159">
        <f t="shared" si="29"/>
        <v>1207741.5146106295</v>
      </c>
      <c r="H115" s="163">
        <f t="shared" si="30"/>
        <v>173967.72123734438</v>
      </c>
      <c r="I115" s="253">
        <f t="shared" si="31"/>
        <v>173967.72123734438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7"/>
        <v/>
      </c>
      <c r="C116" s="153">
        <f>IF(D93="","-",+C115+1)</f>
        <v>2025</v>
      </c>
      <c r="D116" s="154">
        <f>IF(F115+SUM(E$99:E115)=D$92,F115,D$92-SUM(E$99:E115))</f>
        <v>1184529.1752058677</v>
      </c>
      <c r="E116" s="160">
        <f>IF(+J96&lt;F115,J96,D116)</f>
        <v>46424.678809523808</v>
      </c>
      <c r="F116" s="159">
        <f t="shared" si="28"/>
        <v>1138104.4963963439</v>
      </c>
      <c r="G116" s="159">
        <f t="shared" si="29"/>
        <v>1161316.8358011059</v>
      </c>
      <c r="H116" s="163">
        <f t="shared" si="30"/>
        <v>169065.06225984788</v>
      </c>
      <c r="I116" s="253">
        <f t="shared" si="31"/>
        <v>169065.06225984788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7"/>
        <v/>
      </c>
      <c r="C117" s="153">
        <f>IF(D93="","-",+C116+1)</f>
        <v>2026</v>
      </c>
      <c r="D117" s="154">
        <f>IF(F116+SUM(E$99:E116)=D$92,F116,D$92-SUM(E$99:E116))</f>
        <v>1138104.4963963439</v>
      </c>
      <c r="E117" s="160">
        <f>IF(+J96&lt;F116,J96,D117)</f>
        <v>46424.678809523808</v>
      </c>
      <c r="F117" s="159">
        <f t="shared" si="28"/>
        <v>1091679.8175868201</v>
      </c>
      <c r="G117" s="159">
        <f t="shared" si="29"/>
        <v>1114892.1569915819</v>
      </c>
      <c r="H117" s="163">
        <f t="shared" si="30"/>
        <v>164162.40328235136</v>
      </c>
      <c r="I117" s="253">
        <f t="shared" si="31"/>
        <v>164162.40328235136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7"/>
        <v/>
      </c>
      <c r="C118" s="153">
        <f>IF(D93="","-",+C117+1)</f>
        <v>2027</v>
      </c>
      <c r="D118" s="154">
        <f>IF(F117+SUM(E$99:E117)=D$92,F117,D$92-SUM(E$99:E117))</f>
        <v>1091679.8175868201</v>
      </c>
      <c r="E118" s="160">
        <f>IF(+J96&lt;F117,J96,D118)</f>
        <v>46424.678809523808</v>
      </c>
      <c r="F118" s="159">
        <f t="shared" si="28"/>
        <v>1045255.1387772963</v>
      </c>
      <c r="G118" s="159">
        <f t="shared" si="29"/>
        <v>1068467.4781820583</v>
      </c>
      <c r="H118" s="163">
        <f t="shared" si="30"/>
        <v>159259.74430485486</v>
      </c>
      <c r="I118" s="253">
        <f t="shared" si="31"/>
        <v>159259.74430485486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7"/>
        <v/>
      </c>
      <c r="C119" s="153">
        <f>IF(D93="","-",+C118+1)</f>
        <v>2028</v>
      </c>
      <c r="D119" s="154">
        <f>IF(F118+SUM(E$99:E118)=D$92,F118,D$92-SUM(E$99:E118))</f>
        <v>1045255.1387772963</v>
      </c>
      <c r="E119" s="160">
        <f>IF(+J96&lt;F118,J96,D119)</f>
        <v>46424.678809523808</v>
      </c>
      <c r="F119" s="159">
        <f t="shared" si="28"/>
        <v>998830.45996777248</v>
      </c>
      <c r="G119" s="159">
        <f t="shared" si="29"/>
        <v>1022042.7993725344</v>
      </c>
      <c r="H119" s="163">
        <f t="shared" si="30"/>
        <v>154357.08532735833</v>
      </c>
      <c r="I119" s="253">
        <f t="shared" si="31"/>
        <v>154357.08532735833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7"/>
        <v/>
      </c>
      <c r="C120" s="153">
        <f>IF(D93="","-",+C119+1)</f>
        <v>2029</v>
      </c>
      <c r="D120" s="154">
        <f>IF(F119+SUM(E$99:E119)=D$92,F119,D$92-SUM(E$99:E119))</f>
        <v>998830.45996777248</v>
      </c>
      <c r="E120" s="160">
        <f>IF(+J96&lt;F119,J96,D120)</f>
        <v>46424.678809523808</v>
      </c>
      <c r="F120" s="159">
        <f t="shared" si="28"/>
        <v>952405.78115824866</v>
      </c>
      <c r="G120" s="159">
        <f t="shared" si="29"/>
        <v>975618.12056301057</v>
      </c>
      <c r="H120" s="163">
        <f t="shared" si="30"/>
        <v>149454.42634986181</v>
      </c>
      <c r="I120" s="253">
        <f t="shared" si="31"/>
        <v>149454.42634986181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7"/>
        <v/>
      </c>
      <c r="C121" s="153">
        <f>IF(D93="","-",+C120+1)</f>
        <v>2030</v>
      </c>
      <c r="D121" s="154">
        <f>IF(F120+SUM(E$99:E120)=D$92,F120,D$92-SUM(E$99:E120))</f>
        <v>952405.78115824866</v>
      </c>
      <c r="E121" s="160">
        <f>IF(+J96&lt;F120,J96,D121)</f>
        <v>46424.678809523808</v>
      </c>
      <c r="F121" s="159">
        <f t="shared" si="28"/>
        <v>905981.10234872485</v>
      </c>
      <c r="G121" s="159">
        <f t="shared" si="29"/>
        <v>929193.44175348675</v>
      </c>
      <c r="H121" s="163">
        <f t="shared" si="30"/>
        <v>144551.76737236531</v>
      </c>
      <c r="I121" s="253">
        <f t="shared" si="31"/>
        <v>144551.76737236531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7"/>
        <v/>
      </c>
      <c r="C122" s="153">
        <f>IF(D93="","-",+C121+1)</f>
        <v>2031</v>
      </c>
      <c r="D122" s="154">
        <f>IF(F121+SUM(E$99:E121)=D$92,F121,D$92-SUM(E$99:E121))</f>
        <v>905981.10234872485</v>
      </c>
      <c r="E122" s="160">
        <f>IF(+J96&lt;F121,J96,D122)</f>
        <v>46424.678809523808</v>
      </c>
      <c r="F122" s="159">
        <f t="shared" si="28"/>
        <v>859556.42353920103</v>
      </c>
      <c r="G122" s="159">
        <f t="shared" si="29"/>
        <v>882768.76294396294</v>
      </c>
      <c r="H122" s="163">
        <f t="shared" si="30"/>
        <v>139649.10839486879</v>
      </c>
      <c r="I122" s="253">
        <f t="shared" si="31"/>
        <v>139649.10839486879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7"/>
        <v/>
      </c>
      <c r="C123" s="153">
        <f>IF(D93="","-",+C122+1)</f>
        <v>2032</v>
      </c>
      <c r="D123" s="154">
        <f>IF(F122+SUM(E$99:E122)=D$92,F122,D$92-SUM(E$99:E122))</f>
        <v>859556.42353920103</v>
      </c>
      <c r="E123" s="160">
        <f>IF(+J96&lt;F122,J96,D123)</f>
        <v>46424.678809523808</v>
      </c>
      <c r="F123" s="159">
        <f t="shared" si="28"/>
        <v>813131.74472967722</v>
      </c>
      <c r="G123" s="159">
        <f t="shared" si="29"/>
        <v>836344.08413443912</v>
      </c>
      <c r="H123" s="163">
        <f t="shared" si="30"/>
        <v>134746.44941737229</v>
      </c>
      <c r="I123" s="253">
        <f t="shared" si="31"/>
        <v>134746.44941737229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7"/>
        <v/>
      </c>
      <c r="C124" s="153">
        <f>IF(D93="","-",+C123+1)</f>
        <v>2033</v>
      </c>
      <c r="D124" s="154">
        <f>IF(F123+SUM(E$99:E123)=D$92,F123,D$92-SUM(E$99:E123))</f>
        <v>813131.74472967722</v>
      </c>
      <c r="E124" s="160">
        <f>IF(+J96&lt;F123,J96,D124)</f>
        <v>46424.678809523808</v>
      </c>
      <c r="F124" s="159">
        <f t="shared" si="28"/>
        <v>766707.0659201534</v>
      </c>
      <c r="G124" s="159">
        <f t="shared" si="29"/>
        <v>789919.40532491531</v>
      </c>
      <c r="H124" s="163">
        <f t="shared" si="30"/>
        <v>129843.79043987577</v>
      </c>
      <c r="I124" s="253">
        <f t="shared" si="31"/>
        <v>129843.79043987577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7"/>
        <v/>
      </c>
      <c r="C125" s="153">
        <f>IF(D93="","-",+C124+1)</f>
        <v>2034</v>
      </c>
      <c r="D125" s="154">
        <f>IF(F124+SUM(E$99:E124)=D$92,F124,D$92-SUM(E$99:E124))</f>
        <v>766707.0659201534</v>
      </c>
      <c r="E125" s="160">
        <f>IF(+J96&lt;F124,J96,D125)</f>
        <v>46424.678809523808</v>
      </c>
      <c r="F125" s="159">
        <f t="shared" si="28"/>
        <v>720282.38711062958</v>
      </c>
      <c r="G125" s="159">
        <f t="shared" si="29"/>
        <v>743494.72651539149</v>
      </c>
      <c r="H125" s="163">
        <f t="shared" si="30"/>
        <v>124941.13146237927</v>
      </c>
      <c r="I125" s="253">
        <f t="shared" si="31"/>
        <v>124941.13146237927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7"/>
        <v/>
      </c>
      <c r="C126" s="153">
        <f>IF(D93="","-",+C125+1)</f>
        <v>2035</v>
      </c>
      <c r="D126" s="154">
        <f>IF(F125+SUM(E$99:E125)=D$92,F125,D$92-SUM(E$99:E125))</f>
        <v>720282.38711062958</v>
      </c>
      <c r="E126" s="160">
        <f>IF(+J96&lt;F125,J96,D126)</f>
        <v>46424.678809523808</v>
      </c>
      <c r="F126" s="159">
        <f t="shared" si="28"/>
        <v>673857.70830110577</v>
      </c>
      <c r="G126" s="159">
        <f t="shared" si="29"/>
        <v>697070.04770586768</v>
      </c>
      <c r="H126" s="163">
        <f t="shared" si="30"/>
        <v>120038.47248488275</v>
      </c>
      <c r="I126" s="253">
        <f t="shared" si="31"/>
        <v>120038.47248488275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7"/>
        <v/>
      </c>
      <c r="C127" s="153">
        <f>IF(D93="","-",+C126+1)</f>
        <v>2036</v>
      </c>
      <c r="D127" s="154">
        <f>IF(F126+SUM(E$99:E126)=D$92,F126,D$92-SUM(E$99:E126))</f>
        <v>673857.70830110577</v>
      </c>
      <c r="E127" s="160">
        <f>IF(+J96&lt;F126,J96,D127)</f>
        <v>46424.678809523808</v>
      </c>
      <c r="F127" s="159">
        <f t="shared" si="28"/>
        <v>627433.02949158195</v>
      </c>
      <c r="G127" s="159">
        <f t="shared" si="29"/>
        <v>650645.36889634386</v>
      </c>
      <c r="H127" s="163">
        <f t="shared" si="30"/>
        <v>115135.81350738622</v>
      </c>
      <c r="I127" s="253">
        <f t="shared" si="31"/>
        <v>115135.81350738622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7"/>
        <v/>
      </c>
      <c r="C128" s="153">
        <f>IF(D93="","-",+C127+1)</f>
        <v>2037</v>
      </c>
      <c r="D128" s="154">
        <f>IF(F127+SUM(E$99:E127)=D$92,F127,D$92-SUM(E$99:E127))</f>
        <v>627433.02949158195</v>
      </c>
      <c r="E128" s="160">
        <f>IF(+J96&lt;F127,J96,D128)</f>
        <v>46424.678809523808</v>
      </c>
      <c r="F128" s="159">
        <f t="shared" si="28"/>
        <v>581008.35068205814</v>
      </c>
      <c r="G128" s="159">
        <f t="shared" si="29"/>
        <v>604220.69008682005</v>
      </c>
      <c r="H128" s="163">
        <f t="shared" si="30"/>
        <v>110233.15452988973</v>
      </c>
      <c r="I128" s="253">
        <f t="shared" si="31"/>
        <v>110233.15452988973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7"/>
        <v/>
      </c>
      <c r="C129" s="153">
        <f>IF(D93="","-",+C128+1)</f>
        <v>2038</v>
      </c>
      <c r="D129" s="154">
        <f>IF(F128+SUM(E$99:E128)=D$92,F128,D$92-SUM(E$99:E128))</f>
        <v>581008.35068205814</v>
      </c>
      <c r="E129" s="160">
        <f>IF(+J96&lt;F128,J96,D129)</f>
        <v>46424.678809523808</v>
      </c>
      <c r="F129" s="159">
        <f t="shared" si="28"/>
        <v>534583.67187253432</v>
      </c>
      <c r="G129" s="159">
        <f t="shared" si="29"/>
        <v>557796.01127729623</v>
      </c>
      <c r="H129" s="163">
        <f t="shared" si="30"/>
        <v>105330.4955523932</v>
      </c>
      <c r="I129" s="253">
        <f t="shared" si="31"/>
        <v>105330.4955523932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7"/>
        <v/>
      </c>
      <c r="C130" s="153">
        <f>IF(D93="","-",+C129+1)</f>
        <v>2039</v>
      </c>
      <c r="D130" s="154">
        <f>IF(F129+SUM(E$99:E129)=D$92,F129,D$92-SUM(E$99:E129))</f>
        <v>534583.67187253432</v>
      </c>
      <c r="E130" s="160">
        <f>IF(+J96&lt;F129,J96,D130)</f>
        <v>46424.678809523808</v>
      </c>
      <c r="F130" s="159">
        <f t="shared" si="28"/>
        <v>488158.99306301051</v>
      </c>
      <c r="G130" s="159">
        <f t="shared" si="29"/>
        <v>511371.33246777242</v>
      </c>
      <c r="H130" s="163">
        <f t="shared" si="30"/>
        <v>100427.8365748967</v>
      </c>
      <c r="I130" s="253">
        <f t="shared" si="31"/>
        <v>100427.8365748967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7"/>
        <v/>
      </c>
      <c r="C131" s="153">
        <f>IF(D93="","-",+C130+1)</f>
        <v>2040</v>
      </c>
      <c r="D131" s="154">
        <f>IF(F130+SUM(E$99:E130)=D$92,F130,D$92-SUM(E$99:E130))</f>
        <v>488158.99306301051</v>
      </c>
      <c r="E131" s="160">
        <f>IF(+J96&lt;F130,J96,D131)</f>
        <v>46424.678809523808</v>
      </c>
      <c r="F131" s="159">
        <f t="shared" ref="F131:F154" si="32">+D131-E131</f>
        <v>441734.31425348669</v>
      </c>
      <c r="G131" s="159">
        <f t="shared" ref="G131:G154" si="33">+(F131+D131)/2</f>
        <v>464946.6536582486</v>
      </c>
      <c r="H131" s="163">
        <f t="shared" si="30"/>
        <v>95525.177597400179</v>
      </c>
      <c r="I131" s="253">
        <f t="shared" si="31"/>
        <v>95525.177597400179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2041</v>
      </c>
      <c r="D132" s="154">
        <f>IF(F131+SUM(E$99:E131)=D$92,F131,D$92-SUM(E$99:E131))</f>
        <v>441734.31425348669</v>
      </c>
      <c r="E132" s="160">
        <f>IF(+J96&lt;F131,J96,D132)</f>
        <v>46424.678809523808</v>
      </c>
      <c r="F132" s="159">
        <f t="shared" si="32"/>
        <v>395309.63544396288</v>
      </c>
      <c r="G132" s="159">
        <f t="shared" si="33"/>
        <v>418521.97484872479</v>
      </c>
      <c r="H132" s="163">
        <f t="shared" si="30"/>
        <v>90622.518619903669</v>
      </c>
      <c r="I132" s="253">
        <f t="shared" si="31"/>
        <v>90622.518619903669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7"/>
        <v/>
      </c>
      <c r="C133" s="153">
        <f>IF(D93="","-",+C132+1)</f>
        <v>2042</v>
      </c>
      <c r="D133" s="154">
        <f>IF(F132+SUM(E$99:E132)=D$92,F132,D$92-SUM(E$99:E132))</f>
        <v>395309.63544396288</v>
      </c>
      <c r="E133" s="160">
        <f>IF(+J96&lt;F132,J96,D133)</f>
        <v>46424.678809523808</v>
      </c>
      <c r="F133" s="159">
        <f t="shared" si="32"/>
        <v>348884.95663443906</v>
      </c>
      <c r="G133" s="159">
        <f t="shared" si="33"/>
        <v>372097.29603920097</v>
      </c>
      <c r="H133" s="163">
        <f t="shared" si="30"/>
        <v>85719.859642407158</v>
      </c>
      <c r="I133" s="253">
        <f t="shared" si="31"/>
        <v>85719.859642407158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7"/>
        <v/>
      </c>
      <c r="C134" s="153">
        <f>IF(D93="","-",+C133+1)</f>
        <v>2043</v>
      </c>
      <c r="D134" s="154">
        <f>IF(F133+SUM(E$99:E133)=D$92,F133,D$92-SUM(E$99:E133))</f>
        <v>348884.95663443906</v>
      </c>
      <c r="E134" s="160">
        <f>IF(+J96&lt;F133,J96,D134)</f>
        <v>46424.678809523808</v>
      </c>
      <c r="F134" s="159">
        <f t="shared" si="32"/>
        <v>302460.27782491525</v>
      </c>
      <c r="G134" s="159">
        <f t="shared" si="33"/>
        <v>325672.61722967715</v>
      </c>
      <c r="H134" s="163">
        <f t="shared" si="30"/>
        <v>80817.200664910648</v>
      </c>
      <c r="I134" s="253">
        <f t="shared" si="31"/>
        <v>80817.200664910648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7"/>
        <v/>
      </c>
      <c r="C135" s="153">
        <f>IF(D93="","-",+C134+1)</f>
        <v>2044</v>
      </c>
      <c r="D135" s="154">
        <f>IF(F134+SUM(E$99:E134)=D$92,F134,D$92-SUM(E$99:E134))</f>
        <v>302460.27782491525</v>
      </c>
      <c r="E135" s="160">
        <f>IF(+J96&lt;F134,J96,D135)</f>
        <v>46424.678809523808</v>
      </c>
      <c r="F135" s="159">
        <f t="shared" si="32"/>
        <v>256035.59901539143</v>
      </c>
      <c r="G135" s="159">
        <f t="shared" si="33"/>
        <v>279247.93842015334</v>
      </c>
      <c r="H135" s="163">
        <f t="shared" si="30"/>
        <v>75914.541687414137</v>
      </c>
      <c r="I135" s="253">
        <f t="shared" si="31"/>
        <v>75914.541687414137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7"/>
        <v/>
      </c>
      <c r="C136" s="153">
        <f>IF(D93="","-",+C135+1)</f>
        <v>2045</v>
      </c>
      <c r="D136" s="154">
        <f>IF(F135+SUM(E$99:E135)=D$92,F135,D$92-SUM(E$99:E135))</f>
        <v>256035.59901539143</v>
      </c>
      <c r="E136" s="160">
        <f>IF(+J96&lt;F135,J96,D136)</f>
        <v>46424.678809523808</v>
      </c>
      <c r="F136" s="159">
        <f t="shared" si="32"/>
        <v>209610.92020586762</v>
      </c>
      <c r="G136" s="159">
        <f t="shared" si="33"/>
        <v>232823.25961062952</v>
      </c>
      <c r="H136" s="163">
        <f t="shared" si="30"/>
        <v>71011.882709917627</v>
      </c>
      <c r="I136" s="253">
        <f t="shared" si="31"/>
        <v>71011.882709917627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7"/>
        <v/>
      </c>
      <c r="C137" s="153">
        <f>IF(D93="","-",+C136+1)</f>
        <v>2046</v>
      </c>
      <c r="D137" s="154">
        <f>IF(F136+SUM(E$99:E136)=D$92,F136,D$92-SUM(E$99:E136))</f>
        <v>209610.92020586762</v>
      </c>
      <c r="E137" s="160">
        <f>IF(+J96&lt;F136,J96,D137)</f>
        <v>46424.678809523808</v>
      </c>
      <c r="F137" s="159">
        <f t="shared" si="32"/>
        <v>163186.2413963438</v>
      </c>
      <c r="G137" s="159">
        <f t="shared" si="33"/>
        <v>186398.58080110571</v>
      </c>
      <c r="H137" s="163">
        <f t="shared" si="30"/>
        <v>66109.223732421116</v>
      </c>
      <c r="I137" s="253">
        <f t="shared" si="31"/>
        <v>66109.223732421116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7"/>
        <v/>
      </c>
      <c r="C138" s="153">
        <f>IF(D93="","-",+C137+1)</f>
        <v>2047</v>
      </c>
      <c r="D138" s="154">
        <f>IF(F137+SUM(E$99:E137)=D$92,F137,D$92-SUM(E$99:E137))</f>
        <v>163186.2413963438</v>
      </c>
      <c r="E138" s="160">
        <f>IF(+J96&lt;F137,J96,D138)</f>
        <v>46424.678809523808</v>
      </c>
      <c r="F138" s="159">
        <f t="shared" si="32"/>
        <v>116761.56258681999</v>
      </c>
      <c r="G138" s="159">
        <f t="shared" si="33"/>
        <v>139973.90199158189</v>
      </c>
      <c r="H138" s="163">
        <f t="shared" si="30"/>
        <v>61206.564754924599</v>
      </c>
      <c r="I138" s="253">
        <f t="shared" si="31"/>
        <v>61206.564754924599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7"/>
        <v/>
      </c>
      <c r="C139" s="153">
        <f>IF(D93="","-",+C138+1)</f>
        <v>2048</v>
      </c>
      <c r="D139" s="154">
        <f>IF(F138+SUM(E$99:E138)=D$92,F138,D$92-SUM(E$99:E138))</f>
        <v>116761.56258681999</v>
      </c>
      <c r="E139" s="160">
        <f>IF(+J96&lt;F138,J96,D139)</f>
        <v>46424.678809523808</v>
      </c>
      <c r="F139" s="159">
        <f t="shared" si="32"/>
        <v>70336.883777296171</v>
      </c>
      <c r="G139" s="159">
        <f t="shared" si="33"/>
        <v>93549.223182058078</v>
      </c>
      <c r="H139" s="163">
        <f t="shared" si="30"/>
        <v>56303.905777428081</v>
      </c>
      <c r="I139" s="253">
        <f t="shared" si="31"/>
        <v>56303.905777428081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7"/>
        <v/>
      </c>
      <c r="C140" s="153">
        <f>IF(D93="","-",+C139+1)</f>
        <v>2049</v>
      </c>
      <c r="D140" s="154">
        <f>IF(F139+SUM(E$99:E139)=D$92,F139,D$92-SUM(E$99:E139))</f>
        <v>70336.883777296171</v>
      </c>
      <c r="E140" s="160">
        <f>IF(+J96&lt;F139,J96,D140)</f>
        <v>46424.678809523808</v>
      </c>
      <c r="F140" s="159">
        <f t="shared" si="32"/>
        <v>23912.204967772363</v>
      </c>
      <c r="G140" s="159">
        <f t="shared" si="33"/>
        <v>47124.544372534263</v>
      </c>
      <c r="H140" s="163">
        <f t="shared" si="30"/>
        <v>51401.24679993157</v>
      </c>
      <c r="I140" s="253">
        <f t="shared" si="31"/>
        <v>51401.24679993157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7"/>
        <v/>
      </c>
      <c r="C141" s="153">
        <f>IF(D93="","-",+C140+1)</f>
        <v>2050</v>
      </c>
      <c r="D141" s="154">
        <f>IF(F140+SUM(E$99:E140)=D$92,F140,D$92-SUM(E$99:E140))</f>
        <v>23912.204967772363</v>
      </c>
      <c r="E141" s="160">
        <f>IF(+J96&lt;F140,J96,D141)</f>
        <v>23912.204967772363</v>
      </c>
      <c r="F141" s="159">
        <f t="shared" si="32"/>
        <v>0</v>
      </c>
      <c r="G141" s="159">
        <f t="shared" si="33"/>
        <v>11956.102483886181</v>
      </c>
      <c r="H141" s="163">
        <f t="shared" si="30"/>
        <v>25174.824218602116</v>
      </c>
      <c r="I141" s="253">
        <f t="shared" si="31"/>
        <v>25174.824218602116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7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2"/>
        <v>0</v>
      </c>
      <c r="G142" s="159">
        <f t="shared" si="33"/>
        <v>0</v>
      </c>
      <c r="H142" s="163">
        <f t="shared" si="30"/>
        <v>0</v>
      </c>
      <c r="I142" s="253">
        <f t="shared" si="31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7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2"/>
        <v>0</v>
      </c>
      <c r="G143" s="159">
        <f t="shared" si="33"/>
        <v>0</v>
      </c>
      <c r="H143" s="163">
        <f t="shared" si="30"/>
        <v>0</v>
      </c>
      <c r="I143" s="253">
        <f t="shared" si="31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7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2"/>
        <v>0</v>
      </c>
      <c r="G144" s="159">
        <f t="shared" si="33"/>
        <v>0</v>
      </c>
      <c r="H144" s="163">
        <f t="shared" si="30"/>
        <v>0</v>
      </c>
      <c r="I144" s="253">
        <f t="shared" si="31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7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2"/>
        <v>0</v>
      </c>
      <c r="G145" s="159">
        <f t="shared" si="33"/>
        <v>0</v>
      </c>
      <c r="H145" s="163">
        <f t="shared" si="30"/>
        <v>0</v>
      </c>
      <c r="I145" s="253">
        <f t="shared" si="31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7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2"/>
        <v>0</v>
      </c>
      <c r="G146" s="159">
        <f t="shared" si="33"/>
        <v>0</v>
      </c>
      <c r="H146" s="163">
        <f t="shared" si="30"/>
        <v>0</v>
      </c>
      <c r="I146" s="253">
        <f t="shared" si="31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7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2"/>
        <v>0</v>
      </c>
      <c r="G147" s="159">
        <f t="shared" si="33"/>
        <v>0</v>
      </c>
      <c r="H147" s="163">
        <f t="shared" si="30"/>
        <v>0</v>
      </c>
      <c r="I147" s="253">
        <f t="shared" si="31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7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2"/>
        <v>0</v>
      </c>
      <c r="G148" s="159">
        <f t="shared" si="33"/>
        <v>0</v>
      </c>
      <c r="H148" s="163">
        <f t="shared" si="30"/>
        <v>0</v>
      </c>
      <c r="I148" s="253">
        <f t="shared" si="31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7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2"/>
        <v>0</v>
      </c>
      <c r="G149" s="159">
        <f t="shared" si="33"/>
        <v>0</v>
      </c>
      <c r="H149" s="163">
        <f t="shared" si="30"/>
        <v>0</v>
      </c>
      <c r="I149" s="253">
        <f t="shared" si="31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7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2"/>
        <v>0</v>
      </c>
      <c r="G150" s="159">
        <f t="shared" si="33"/>
        <v>0</v>
      </c>
      <c r="H150" s="163">
        <f t="shared" si="30"/>
        <v>0</v>
      </c>
      <c r="I150" s="253">
        <f t="shared" si="31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7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2"/>
        <v>0</v>
      </c>
      <c r="G151" s="159">
        <f t="shared" si="33"/>
        <v>0</v>
      </c>
      <c r="H151" s="163">
        <f t="shared" si="30"/>
        <v>0</v>
      </c>
      <c r="I151" s="253">
        <f t="shared" si="31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7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2"/>
        <v>0</v>
      </c>
      <c r="G152" s="159">
        <f t="shared" si="33"/>
        <v>0</v>
      </c>
      <c r="H152" s="163">
        <f t="shared" si="30"/>
        <v>0</v>
      </c>
      <c r="I152" s="253">
        <f t="shared" si="31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7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2"/>
        <v>0</v>
      </c>
      <c r="G153" s="159">
        <f t="shared" si="33"/>
        <v>0</v>
      </c>
      <c r="H153" s="163">
        <f t="shared" si="30"/>
        <v>0</v>
      </c>
      <c r="I153" s="253">
        <f t="shared" si="31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2"/>
        <v>0</v>
      </c>
      <c r="G154" s="165">
        <f t="shared" si="33"/>
        <v>0</v>
      </c>
      <c r="H154" s="167">
        <f t="shared" si="30"/>
        <v>0</v>
      </c>
      <c r="I154" s="254">
        <f t="shared" si="31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1949836.51</v>
      </c>
      <c r="F155" s="111"/>
      <c r="G155" s="111"/>
      <c r="H155" s="111">
        <f>SUM(H99:H154)</f>
        <v>6818716.8786969632</v>
      </c>
      <c r="I155" s="111">
        <f>SUM(I99:I154)</f>
        <v>6818716.8786969632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4" priority="1" stopIfTrue="1" operator="equal">
      <formula>$I$10</formula>
    </cfRule>
  </conditionalFormatting>
  <conditionalFormatting sqref="C99:C154">
    <cfRule type="cellIs" dxfId="13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indexed="8"/>
  </sheetPr>
  <dimension ref="A1:Q162"/>
  <sheetViews>
    <sheetView view="pageBreakPreview" zoomScale="72" zoomScaleNormal="100" zoomScaleSheetLayoutView="72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18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356" t="s">
        <v>257</v>
      </c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3" t="s">
        <v>253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140</v>
      </c>
      <c r="E9" s="128"/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154">
        <f>D10</f>
        <v>0</v>
      </c>
      <c r="E17" s="155">
        <f>I14/12*(12-D12)</f>
        <v>0</v>
      </c>
      <c r="F17" s="154">
        <f t="shared" ref="F17:F48" si="0">+D17-E17</f>
        <v>0</v>
      </c>
      <c r="G17" s="155">
        <f t="shared" ref="G17:G48" si="1">+I$12*((D17+F17)/2)+E17</f>
        <v>0</v>
      </c>
      <c r="H17" s="142">
        <f t="shared" ref="H17:H48" si="2">+I$13*((D17+F17)/2)+E17</f>
        <v>0</v>
      </c>
      <c r="I17" s="156">
        <f t="shared" ref="I17:I48" si="3">H17-G17</f>
        <v>0</v>
      </c>
      <c r="J17" s="156"/>
      <c r="K17" s="256">
        <v>0</v>
      </c>
      <c r="L17" s="172">
        <f t="shared" ref="L17:L48" si="4">IF(K17&lt;&gt;0,+G17-K17,0)</f>
        <v>0</v>
      </c>
      <c r="M17" s="256">
        <v>0</v>
      </c>
      <c r="N17" s="157">
        <f t="shared" ref="N17:N48" si="5">IF(M17&lt;&gt;0,+H17-M17,0)</f>
        <v>0</v>
      </c>
      <c r="O17" s="158">
        <f t="shared" ref="O17:O48" si="6">+N17-L17</f>
        <v>0</v>
      </c>
      <c r="P17" s="4"/>
    </row>
    <row r="18" spans="2:16">
      <c r="B18" s="9" t="str">
        <f>IF(D18=F17,"","IU")</f>
        <v/>
      </c>
      <c r="C18" s="153">
        <f>IF(D11="","-",+C17+1)</f>
        <v>2010</v>
      </c>
      <c r="D18" s="159">
        <f t="shared" ref="D18:D24" si="7">F17</f>
        <v>0</v>
      </c>
      <c r="E18" s="160">
        <f>IF(+I14&lt;F17,I14,D18)</f>
        <v>0</v>
      </c>
      <c r="F18" s="159">
        <f t="shared" si="0"/>
        <v>0</v>
      </c>
      <c r="G18" s="161">
        <f t="shared" si="1"/>
        <v>0</v>
      </c>
      <c r="H18" s="142">
        <f t="shared" si="2"/>
        <v>0</v>
      </c>
      <c r="I18" s="156">
        <f t="shared" si="3"/>
        <v>0</v>
      </c>
      <c r="J18" s="156"/>
      <c r="K18" s="334"/>
      <c r="L18" s="158">
        <f t="shared" si="4"/>
        <v>0</v>
      </c>
      <c r="M18" s="334"/>
      <c r="N18" s="158">
        <f t="shared" si="5"/>
        <v>0</v>
      </c>
      <c r="O18" s="158">
        <f t="shared" si="6"/>
        <v>0</v>
      </c>
      <c r="P18" s="4"/>
    </row>
    <row r="19" spans="2:16">
      <c r="B19" s="9" t="str">
        <f>IF(D19=F18,"","IU")</f>
        <v/>
      </c>
      <c r="C19" s="153">
        <f>IF(D11="","-",+C18+1)</f>
        <v>2011</v>
      </c>
      <c r="D19" s="159">
        <f t="shared" si="7"/>
        <v>0</v>
      </c>
      <c r="E19" s="160">
        <f>IF(+I14&lt;F18,I14,D19)</f>
        <v>0</v>
      </c>
      <c r="F19" s="159">
        <f t="shared" si="0"/>
        <v>0</v>
      </c>
      <c r="G19" s="161">
        <f t="shared" si="1"/>
        <v>0</v>
      </c>
      <c r="H19" s="142">
        <f t="shared" si="2"/>
        <v>0</v>
      </c>
      <c r="I19" s="156">
        <f t="shared" si="3"/>
        <v>0</v>
      </c>
      <c r="J19" s="156"/>
      <c r="K19" s="334"/>
      <c r="L19" s="158">
        <f t="shared" si="4"/>
        <v>0</v>
      </c>
      <c r="M19" s="334"/>
      <c r="N19" s="158">
        <f t="shared" si="5"/>
        <v>0</v>
      </c>
      <c r="O19" s="158">
        <f t="shared" si="6"/>
        <v>0</v>
      </c>
      <c r="P19" s="4"/>
    </row>
    <row r="20" spans="2:16">
      <c r="B20" s="9" t="str">
        <f t="shared" ref="B20:B72" si="8">IF(D20=F19,"","IU")</f>
        <v/>
      </c>
      <c r="C20" s="153">
        <f>IF(D11="","-",+C19+1)</f>
        <v>2012</v>
      </c>
      <c r="D20" s="159">
        <f t="shared" si="7"/>
        <v>0</v>
      </c>
      <c r="E20" s="160">
        <f>IF(+I14&lt;F19,I14,D20)</f>
        <v>0</v>
      </c>
      <c r="F20" s="159">
        <f t="shared" si="0"/>
        <v>0</v>
      </c>
      <c r="G20" s="161">
        <f t="shared" si="1"/>
        <v>0</v>
      </c>
      <c r="H20" s="142">
        <f t="shared" si="2"/>
        <v>0</v>
      </c>
      <c r="I20" s="156">
        <f t="shared" si="3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8"/>
        <v/>
      </c>
      <c r="C21" s="153">
        <f>IF(D12="","-",+C20+1)</f>
        <v>2013</v>
      </c>
      <c r="D21" s="159">
        <f t="shared" si="7"/>
        <v>0</v>
      </c>
      <c r="E21" s="160">
        <f>IF(+I14&lt;F20,I14,D21)</f>
        <v>0</v>
      </c>
      <c r="F21" s="159">
        <f t="shared" si="0"/>
        <v>0</v>
      </c>
      <c r="G21" s="161">
        <f t="shared" si="1"/>
        <v>0</v>
      </c>
      <c r="H21" s="142">
        <f t="shared" si="2"/>
        <v>0</v>
      </c>
      <c r="I21" s="156">
        <f t="shared" si="3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8"/>
        <v/>
      </c>
      <c r="C22" s="153">
        <f>IF(D11="","-",+C21+1)</f>
        <v>2014</v>
      </c>
      <c r="D22" s="159">
        <f t="shared" si="7"/>
        <v>0</v>
      </c>
      <c r="E22" s="160">
        <f>IF(+I14&lt;F21,I14,D22)</f>
        <v>0</v>
      </c>
      <c r="F22" s="159">
        <f t="shared" si="0"/>
        <v>0</v>
      </c>
      <c r="G22" s="161">
        <f t="shared" si="1"/>
        <v>0</v>
      </c>
      <c r="H22" s="142">
        <f t="shared" si="2"/>
        <v>0</v>
      </c>
      <c r="I22" s="156">
        <f t="shared" si="3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8"/>
        <v/>
      </c>
      <c r="C23" s="153">
        <f>IF(D11="","-",+C22+1)</f>
        <v>2015</v>
      </c>
      <c r="D23" s="159">
        <f t="shared" si="7"/>
        <v>0</v>
      </c>
      <c r="E23" s="160">
        <f>IF(+I14&lt;F22,I14,D23)</f>
        <v>0</v>
      </c>
      <c r="F23" s="159">
        <f t="shared" si="0"/>
        <v>0</v>
      </c>
      <c r="G23" s="161">
        <f t="shared" si="1"/>
        <v>0</v>
      </c>
      <c r="H23" s="142">
        <f t="shared" si="2"/>
        <v>0</v>
      </c>
      <c r="I23" s="156">
        <f t="shared" si="3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8"/>
        <v/>
      </c>
      <c r="C24" s="153">
        <f>IF(D11="","-",+C23+1)</f>
        <v>2016</v>
      </c>
      <c r="D24" s="159">
        <f t="shared" si="7"/>
        <v>0</v>
      </c>
      <c r="E24" s="160">
        <f>IF(+I14&lt;F23,I14,D24)</f>
        <v>0</v>
      </c>
      <c r="F24" s="159">
        <f t="shared" si="0"/>
        <v>0</v>
      </c>
      <c r="G24" s="161">
        <f t="shared" si="1"/>
        <v>0</v>
      </c>
      <c r="H24" s="142">
        <f t="shared" si="2"/>
        <v>0</v>
      </c>
      <c r="I24" s="156">
        <f t="shared" si="3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8"/>
        <v/>
      </c>
      <c r="C25" s="153">
        <f>IF(D11="","-",+C24+1)</f>
        <v>2017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0"/>
        <v>0</v>
      </c>
      <c r="G25" s="161">
        <f t="shared" si="1"/>
        <v>0</v>
      </c>
      <c r="H25" s="142">
        <f t="shared" si="2"/>
        <v>0</v>
      </c>
      <c r="I25" s="156">
        <f t="shared" si="3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8"/>
        <v/>
      </c>
      <c r="C26" s="153">
        <f>IF(D11="","-",+C25+1)</f>
        <v>2018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0"/>
        <v>0</v>
      </c>
      <c r="G26" s="161">
        <f t="shared" si="1"/>
        <v>0</v>
      </c>
      <c r="H26" s="142">
        <f t="shared" si="2"/>
        <v>0</v>
      </c>
      <c r="I26" s="156">
        <f t="shared" si="3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8"/>
        <v/>
      </c>
      <c r="C27" s="153">
        <f>IF(D11="","-",+C26+1)</f>
        <v>2019</v>
      </c>
      <c r="D27" s="162">
        <f>IF(F26+SUM(E$17:E26)=D$10,F26,D$10-SUM(E$17:E26))</f>
        <v>0</v>
      </c>
      <c r="E27" s="160">
        <f>IF(+I14&lt;F26,I14,D27)</f>
        <v>0</v>
      </c>
      <c r="F27" s="159">
        <f t="shared" si="0"/>
        <v>0</v>
      </c>
      <c r="G27" s="161">
        <f t="shared" si="1"/>
        <v>0</v>
      </c>
      <c r="H27" s="142">
        <f t="shared" si="2"/>
        <v>0</v>
      </c>
      <c r="I27" s="156">
        <f t="shared" si="3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8"/>
        <v/>
      </c>
      <c r="C28" s="153">
        <f>IF(D11="","-",+C27+1)</f>
        <v>2020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0"/>
        <v>0</v>
      </c>
      <c r="G28" s="161">
        <f t="shared" si="1"/>
        <v>0</v>
      </c>
      <c r="H28" s="142">
        <f t="shared" si="2"/>
        <v>0</v>
      </c>
      <c r="I28" s="156">
        <f t="shared" si="3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8"/>
        <v/>
      </c>
      <c r="C29" s="153">
        <f>IF(D11="","-",+C28+1)</f>
        <v>2021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0"/>
        <v>0</v>
      </c>
      <c r="G29" s="161">
        <f t="shared" si="1"/>
        <v>0</v>
      </c>
      <c r="H29" s="142">
        <f t="shared" si="2"/>
        <v>0</v>
      </c>
      <c r="I29" s="156">
        <f t="shared" si="3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8"/>
        <v/>
      </c>
      <c r="C30" s="153">
        <f>IF(D11="","-",+C29+1)</f>
        <v>2022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0"/>
        <v>0</v>
      </c>
      <c r="G30" s="161">
        <f t="shared" si="1"/>
        <v>0</v>
      </c>
      <c r="H30" s="142">
        <f t="shared" si="2"/>
        <v>0</v>
      </c>
      <c r="I30" s="156">
        <f t="shared" si="3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8"/>
        <v/>
      </c>
      <c r="C31" s="153">
        <f>IF(D11="","-",+C30+1)</f>
        <v>2023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0"/>
        <v>0</v>
      </c>
      <c r="G31" s="161">
        <f t="shared" si="1"/>
        <v>0</v>
      </c>
      <c r="H31" s="142">
        <f t="shared" si="2"/>
        <v>0</v>
      </c>
      <c r="I31" s="156">
        <f t="shared" si="3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8"/>
        <v/>
      </c>
      <c r="C32" s="153">
        <f>IF(D11="","-",+C31+1)</f>
        <v>2024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0"/>
        <v>0</v>
      </c>
      <c r="G32" s="161">
        <f t="shared" si="1"/>
        <v>0</v>
      </c>
      <c r="H32" s="142">
        <f t="shared" si="2"/>
        <v>0</v>
      </c>
      <c r="I32" s="156">
        <f t="shared" si="3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8"/>
        <v/>
      </c>
      <c r="C33" s="153">
        <f>IF(D11="","-",+C32+1)</f>
        <v>2025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0"/>
        <v>0</v>
      </c>
      <c r="G33" s="161">
        <f t="shared" si="1"/>
        <v>0</v>
      </c>
      <c r="H33" s="142">
        <f t="shared" si="2"/>
        <v>0</v>
      </c>
      <c r="I33" s="156">
        <f t="shared" si="3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8"/>
        <v/>
      </c>
      <c r="C34" s="153">
        <f>IF(D11="","-",+C33+1)</f>
        <v>2026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0"/>
        <v>0</v>
      </c>
      <c r="G34" s="161">
        <f t="shared" si="1"/>
        <v>0</v>
      </c>
      <c r="H34" s="142">
        <f t="shared" si="2"/>
        <v>0</v>
      </c>
      <c r="I34" s="156">
        <f t="shared" si="3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8"/>
        <v/>
      </c>
      <c r="C35" s="153">
        <f>IF(D11="","-",+C34+1)</f>
        <v>2027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0"/>
        <v>0</v>
      </c>
      <c r="G35" s="161">
        <f t="shared" si="1"/>
        <v>0</v>
      </c>
      <c r="H35" s="142">
        <f t="shared" si="2"/>
        <v>0</v>
      </c>
      <c r="I35" s="156">
        <f t="shared" si="3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8"/>
        <v/>
      </c>
      <c r="C36" s="153">
        <f>IF(D11="","-",+C35+1)</f>
        <v>2028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0"/>
        <v>0</v>
      </c>
      <c r="G36" s="161">
        <f t="shared" si="1"/>
        <v>0</v>
      </c>
      <c r="H36" s="142">
        <f t="shared" si="2"/>
        <v>0</v>
      </c>
      <c r="I36" s="156">
        <f t="shared" si="3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8"/>
        <v/>
      </c>
      <c r="C37" s="153">
        <f>IF(D11="","-",+C36+1)</f>
        <v>2029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0"/>
        <v>0</v>
      </c>
      <c r="G37" s="161">
        <f t="shared" si="1"/>
        <v>0</v>
      </c>
      <c r="H37" s="142">
        <f t="shared" si="2"/>
        <v>0</v>
      </c>
      <c r="I37" s="156">
        <f t="shared" si="3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8"/>
        <v/>
      </c>
      <c r="C38" s="153">
        <f>IF(D11="","-",+C37+1)</f>
        <v>2030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0"/>
        <v>0</v>
      </c>
      <c r="G38" s="161">
        <f t="shared" si="1"/>
        <v>0</v>
      </c>
      <c r="H38" s="142">
        <f t="shared" si="2"/>
        <v>0</v>
      </c>
      <c r="I38" s="156">
        <f t="shared" si="3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8"/>
        <v/>
      </c>
      <c r="C39" s="153">
        <f>IF(D11="","-",+C38+1)</f>
        <v>2031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0"/>
        <v>0</v>
      </c>
      <c r="G39" s="161">
        <f t="shared" si="1"/>
        <v>0</v>
      </c>
      <c r="H39" s="142">
        <f t="shared" si="2"/>
        <v>0</v>
      </c>
      <c r="I39" s="156">
        <f t="shared" si="3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8"/>
        <v/>
      </c>
      <c r="C40" s="153">
        <f>IF(D11="","-",+C39+1)</f>
        <v>2032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0"/>
        <v>0</v>
      </c>
      <c r="G40" s="161">
        <f t="shared" si="1"/>
        <v>0</v>
      </c>
      <c r="H40" s="142">
        <f t="shared" si="2"/>
        <v>0</v>
      </c>
      <c r="I40" s="156">
        <f t="shared" si="3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8"/>
        <v/>
      </c>
      <c r="C41" s="153">
        <f>IF(D11="","-",+C40+1)</f>
        <v>2033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0"/>
        <v>0</v>
      </c>
      <c r="G41" s="161">
        <f t="shared" si="1"/>
        <v>0</v>
      </c>
      <c r="H41" s="142">
        <f t="shared" si="2"/>
        <v>0</v>
      </c>
      <c r="I41" s="156">
        <f t="shared" si="3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8"/>
        <v/>
      </c>
      <c r="C42" s="153">
        <f>IF(D11="","-",+C41+1)</f>
        <v>2034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0"/>
        <v>0</v>
      </c>
      <c r="G42" s="161">
        <f t="shared" si="1"/>
        <v>0</v>
      </c>
      <c r="H42" s="142">
        <f t="shared" si="2"/>
        <v>0</v>
      </c>
      <c r="I42" s="156">
        <f t="shared" si="3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8"/>
        <v/>
      </c>
      <c r="C43" s="153">
        <f>IF(D11="","-",+C42+1)</f>
        <v>2035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0"/>
        <v>0</v>
      </c>
      <c r="G43" s="161">
        <f t="shared" si="1"/>
        <v>0</v>
      </c>
      <c r="H43" s="142">
        <f t="shared" si="2"/>
        <v>0</v>
      </c>
      <c r="I43" s="156">
        <f t="shared" si="3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8"/>
        <v/>
      </c>
      <c r="C44" s="153">
        <f>IF(D11="","-",+C43+1)</f>
        <v>2036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0"/>
        <v>0</v>
      </c>
      <c r="G44" s="161">
        <f t="shared" si="1"/>
        <v>0</v>
      </c>
      <c r="H44" s="142">
        <f t="shared" si="2"/>
        <v>0</v>
      </c>
      <c r="I44" s="156">
        <f t="shared" si="3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8"/>
        <v/>
      </c>
      <c r="C45" s="153">
        <f>IF(D11="","-",+C44+1)</f>
        <v>2037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0"/>
        <v>0</v>
      </c>
      <c r="G45" s="161">
        <f t="shared" si="1"/>
        <v>0</v>
      </c>
      <c r="H45" s="142">
        <f t="shared" si="2"/>
        <v>0</v>
      </c>
      <c r="I45" s="156">
        <f t="shared" si="3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8"/>
        <v/>
      </c>
      <c r="C46" s="153">
        <f>IF(D11="","-",+C45+1)</f>
        <v>2038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0"/>
        <v>0</v>
      </c>
      <c r="G46" s="161">
        <f t="shared" si="1"/>
        <v>0</v>
      </c>
      <c r="H46" s="142">
        <f t="shared" si="2"/>
        <v>0</v>
      </c>
      <c r="I46" s="156">
        <f t="shared" si="3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8"/>
        <v/>
      </c>
      <c r="C47" s="153">
        <f>IF(D11="","-",+C46+1)</f>
        <v>2039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0"/>
        <v>0</v>
      </c>
      <c r="G47" s="161">
        <f t="shared" si="1"/>
        <v>0</v>
      </c>
      <c r="H47" s="142">
        <f t="shared" si="2"/>
        <v>0</v>
      </c>
      <c r="I47" s="156">
        <f t="shared" si="3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8"/>
        <v/>
      </c>
      <c r="C48" s="153">
        <f>IF(D11="","-",+C47+1)</f>
        <v>2040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0"/>
        <v>0</v>
      </c>
      <c r="G48" s="161">
        <f t="shared" si="1"/>
        <v>0</v>
      </c>
      <c r="H48" s="142">
        <f t="shared" si="2"/>
        <v>0</v>
      </c>
      <c r="I48" s="156">
        <f t="shared" si="3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7">
      <c r="B49" s="9" t="str">
        <f t="shared" si="8"/>
        <v/>
      </c>
      <c r="C49" s="153">
        <f>IF(D11="","-",+C48+1)</f>
        <v>2041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9">+D49-E49</f>
        <v>0</v>
      </c>
      <c r="G49" s="161">
        <f t="shared" ref="G49:G72" si="10">+I$12*((D49+F49)/2)+E49</f>
        <v>0</v>
      </c>
      <c r="H49" s="142">
        <f t="shared" ref="H49:H72" si="11">+I$13*((D49+F49)/2)+E49</f>
        <v>0</v>
      </c>
      <c r="I49" s="156">
        <f t="shared" ref="I49:I72" si="12">H49-G49</f>
        <v>0</v>
      </c>
      <c r="J49" s="156"/>
      <c r="K49" s="334"/>
      <c r="L49" s="158">
        <f t="shared" ref="L49:L72" si="13">IF(K49&lt;&gt;0,+G49-K49,0)</f>
        <v>0</v>
      </c>
      <c r="M49" s="334"/>
      <c r="N49" s="158">
        <f t="shared" ref="N49:N72" si="14">IF(M49&lt;&gt;0,+H49-M49,0)</f>
        <v>0</v>
      </c>
      <c r="O49" s="158">
        <f t="shared" ref="O49:O72" si="15">+N49-L49</f>
        <v>0</v>
      </c>
      <c r="P49" s="4"/>
    </row>
    <row r="50" spans="2:17">
      <c r="B50" s="9" t="str">
        <f t="shared" si="8"/>
        <v/>
      </c>
      <c r="C50" s="153">
        <f>IF(D11="","-",+C49+1)</f>
        <v>2042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9"/>
        <v>0</v>
      </c>
      <c r="G50" s="161">
        <f t="shared" si="10"/>
        <v>0</v>
      </c>
      <c r="H50" s="142">
        <f t="shared" si="11"/>
        <v>0</v>
      </c>
      <c r="I50" s="156">
        <f t="shared" si="12"/>
        <v>0</v>
      </c>
      <c r="J50" s="156"/>
      <c r="K50" s="334"/>
      <c r="L50" s="158">
        <f t="shared" si="13"/>
        <v>0</v>
      </c>
      <c r="M50" s="334"/>
      <c r="N50" s="158">
        <f t="shared" si="14"/>
        <v>0</v>
      </c>
      <c r="O50" s="158">
        <f t="shared" si="15"/>
        <v>0</v>
      </c>
      <c r="P50" s="4"/>
    </row>
    <row r="51" spans="2:17">
      <c r="B51" s="9" t="str">
        <f t="shared" si="8"/>
        <v/>
      </c>
      <c r="C51" s="153">
        <f>IF(D11="","-",+C50+1)</f>
        <v>2043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9"/>
        <v>0</v>
      </c>
      <c r="G51" s="161">
        <f t="shared" si="10"/>
        <v>0</v>
      </c>
      <c r="H51" s="142">
        <f t="shared" si="11"/>
        <v>0</v>
      </c>
      <c r="I51" s="156">
        <f t="shared" si="12"/>
        <v>0</v>
      </c>
      <c r="J51" s="156"/>
      <c r="K51" s="334"/>
      <c r="L51" s="158">
        <f t="shared" si="13"/>
        <v>0</v>
      </c>
      <c r="M51" s="334"/>
      <c r="N51" s="158">
        <f t="shared" si="14"/>
        <v>0</v>
      </c>
      <c r="O51" s="158">
        <f t="shared" si="15"/>
        <v>0</v>
      </c>
      <c r="P51" s="4"/>
    </row>
    <row r="52" spans="2:17">
      <c r="B52" s="9" t="str">
        <f t="shared" si="8"/>
        <v/>
      </c>
      <c r="C52" s="153">
        <f>IF(D11="","-",+C51+1)</f>
        <v>2044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9"/>
        <v>0</v>
      </c>
      <c r="G52" s="161">
        <f t="shared" si="10"/>
        <v>0</v>
      </c>
      <c r="H52" s="142">
        <f t="shared" si="11"/>
        <v>0</v>
      </c>
      <c r="I52" s="156">
        <f t="shared" si="12"/>
        <v>0</v>
      </c>
      <c r="J52" s="156"/>
      <c r="K52" s="334"/>
      <c r="L52" s="158">
        <f t="shared" si="13"/>
        <v>0</v>
      </c>
      <c r="M52" s="334"/>
      <c r="N52" s="158">
        <f t="shared" si="14"/>
        <v>0</v>
      </c>
      <c r="O52" s="158">
        <f t="shared" si="15"/>
        <v>0</v>
      </c>
      <c r="P52" s="4"/>
    </row>
    <row r="53" spans="2:17">
      <c r="B53" s="9" t="str">
        <f t="shared" si="8"/>
        <v/>
      </c>
      <c r="C53" s="153">
        <f>IF(D11="","-",+C52+1)</f>
        <v>2045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9"/>
        <v>0</v>
      </c>
      <c r="G53" s="161">
        <f t="shared" si="10"/>
        <v>0</v>
      </c>
      <c r="H53" s="142">
        <f t="shared" si="11"/>
        <v>0</v>
      </c>
      <c r="I53" s="156">
        <f t="shared" si="12"/>
        <v>0</v>
      </c>
      <c r="J53" s="156"/>
      <c r="K53" s="334"/>
      <c r="L53" s="158">
        <f t="shared" si="13"/>
        <v>0</v>
      </c>
      <c r="M53" s="334"/>
      <c r="N53" s="158">
        <f t="shared" si="14"/>
        <v>0</v>
      </c>
      <c r="O53" s="158">
        <f t="shared" si="15"/>
        <v>0</v>
      </c>
      <c r="P53" s="4"/>
    </row>
    <row r="54" spans="2:17">
      <c r="B54" s="9" t="str">
        <f t="shared" si="8"/>
        <v/>
      </c>
      <c r="C54" s="153">
        <f>IF(D11="","-",+C53+1)</f>
        <v>2046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9"/>
        <v>0</v>
      </c>
      <c r="G54" s="161">
        <f t="shared" si="10"/>
        <v>0</v>
      </c>
      <c r="H54" s="142">
        <f t="shared" si="11"/>
        <v>0</v>
      </c>
      <c r="I54" s="156">
        <f t="shared" si="12"/>
        <v>0</v>
      </c>
      <c r="J54" s="156"/>
      <c r="K54" s="334"/>
      <c r="L54" s="158">
        <f t="shared" si="13"/>
        <v>0</v>
      </c>
      <c r="M54" s="334"/>
      <c r="N54" s="158">
        <f t="shared" si="14"/>
        <v>0</v>
      </c>
      <c r="O54" s="158">
        <f t="shared" si="15"/>
        <v>0</v>
      </c>
      <c r="P54" s="4"/>
    </row>
    <row r="55" spans="2:17">
      <c r="B55" s="9" t="str">
        <f t="shared" si="8"/>
        <v/>
      </c>
      <c r="C55" s="153">
        <f>IF(D11="","-",+C54+1)</f>
        <v>2047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9"/>
        <v>0</v>
      </c>
      <c r="G55" s="161">
        <f t="shared" si="10"/>
        <v>0</v>
      </c>
      <c r="H55" s="142">
        <f t="shared" si="11"/>
        <v>0</v>
      </c>
      <c r="I55" s="156">
        <f t="shared" si="12"/>
        <v>0</v>
      </c>
      <c r="J55" s="156"/>
      <c r="K55" s="334"/>
      <c r="L55" s="158">
        <f t="shared" si="13"/>
        <v>0</v>
      </c>
      <c r="M55" s="334"/>
      <c r="N55" s="158">
        <f t="shared" si="14"/>
        <v>0</v>
      </c>
      <c r="O55" s="158">
        <f t="shared" si="15"/>
        <v>0</v>
      </c>
      <c r="P55" s="4"/>
    </row>
    <row r="56" spans="2:17">
      <c r="B56" s="9" t="str">
        <f t="shared" si="8"/>
        <v/>
      </c>
      <c r="C56" s="153">
        <f>IF(D11="","-",+C55+1)</f>
        <v>2048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9"/>
        <v>0</v>
      </c>
      <c r="G56" s="161">
        <f t="shared" si="10"/>
        <v>0</v>
      </c>
      <c r="H56" s="142">
        <f t="shared" si="11"/>
        <v>0</v>
      </c>
      <c r="I56" s="156">
        <f t="shared" si="12"/>
        <v>0</v>
      </c>
      <c r="J56" s="156"/>
      <c r="K56" s="334"/>
      <c r="L56" s="158">
        <f t="shared" si="13"/>
        <v>0</v>
      </c>
      <c r="M56" s="334"/>
      <c r="N56" s="158">
        <f t="shared" si="14"/>
        <v>0</v>
      </c>
      <c r="O56" s="158">
        <f t="shared" si="15"/>
        <v>0</v>
      </c>
      <c r="P56" s="4"/>
    </row>
    <row r="57" spans="2:17">
      <c r="B57" s="9" t="str">
        <f t="shared" si="8"/>
        <v/>
      </c>
      <c r="C57" s="153">
        <f>IF(D11="","-",+C56+1)</f>
        <v>2049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9"/>
        <v>0</v>
      </c>
      <c r="G57" s="161">
        <f t="shared" si="10"/>
        <v>0</v>
      </c>
      <c r="H57" s="142">
        <f t="shared" si="11"/>
        <v>0</v>
      </c>
      <c r="I57" s="156">
        <f t="shared" si="12"/>
        <v>0</v>
      </c>
      <c r="J57" s="156"/>
      <c r="K57" s="334"/>
      <c r="L57" s="158">
        <f t="shared" si="13"/>
        <v>0</v>
      </c>
      <c r="M57" s="334"/>
      <c r="N57" s="158">
        <f t="shared" si="14"/>
        <v>0</v>
      </c>
      <c r="O57" s="158">
        <f t="shared" si="15"/>
        <v>0</v>
      </c>
      <c r="P57" s="4"/>
    </row>
    <row r="58" spans="2:17">
      <c r="B58" s="9" t="str">
        <f t="shared" si="8"/>
        <v/>
      </c>
      <c r="C58" s="153">
        <f>IF(D11="","-",+C57+1)</f>
        <v>2050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9"/>
        <v>0</v>
      </c>
      <c r="G58" s="161">
        <f t="shared" si="10"/>
        <v>0</v>
      </c>
      <c r="H58" s="142">
        <f t="shared" si="11"/>
        <v>0</v>
      </c>
      <c r="I58" s="156">
        <f t="shared" si="12"/>
        <v>0</v>
      </c>
      <c r="J58" s="156"/>
      <c r="K58" s="334"/>
      <c r="L58" s="158">
        <f t="shared" si="13"/>
        <v>0</v>
      </c>
      <c r="M58" s="334"/>
      <c r="N58" s="158">
        <f t="shared" si="14"/>
        <v>0</v>
      </c>
      <c r="O58" s="158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3">
        <f>IF(D11="","-",+C58+1)</f>
        <v>2051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9"/>
        <v>0</v>
      </c>
      <c r="G59" s="161">
        <f t="shared" si="10"/>
        <v>0</v>
      </c>
      <c r="H59" s="142">
        <f t="shared" si="11"/>
        <v>0</v>
      </c>
      <c r="I59" s="156">
        <f t="shared" si="12"/>
        <v>0</v>
      </c>
      <c r="J59" s="156"/>
      <c r="K59" s="334"/>
      <c r="L59" s="158">
        <f t="shared" si="13"/>
        <v>0</v>
      </c>
      <c r="M59" s="334"/>
      <c r="N59" s="158">
        <f t="shared" si="14"/>
        <v>0</v>
      </c>
      <c r="O59" s="158">
        <f t="shared" si="15"/>
        <v>0</v>
      </c>
      <c r="P59" s="4"/>
    </row>
    <row r="60" spans="2:17">
      <c r="B60" s="9" t="str">
        <f t="shared" si="8"/>
        <v/>
      </c>
      <c r="C60" s="153">
        <f>IF(D11="","-",+C59+1)</f>
        <v>2052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9"/>
        <v>0</v>
      </c>
      <c r="G60" s="161">
        <f t="shared" si="10"/>
        <v>0</v>
      </c>
      <c r="H60" s="142">
        <f t="shared" si="11"/>
        <v>0</v>
      </c>
      <c r="I60" s="156">
        <f t="shared" si="12"/>
        <v>0</v>
      </c>
      <c r="J60" s="156"/>
      <c r="K60" s="334"/>
      <c r="L60" s="158">
        <f t="shared" si="13"/>
        <v>0</v>
      </c>
      <c r="M60" s="334"/>
      <c r="N60" s="158">
        <f t="shared" si="14"/>
        <v>0</v>
      </c>
      <c r="O60" s="158">
        <f t="shared" si="15"/>
        <v>0</v>
      </c>
      <c r="P60" s="4"/>
    </row>
    <row r="61" spans="2:17">
      <c r="B61" s="9" t="str">
        <f t="shared" si="8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9"/>
        <v>0</v>
      </c>
      <c r="G61" s="163">
        <f t="shared" si="10"/>
        <v>0</v>
      </c>
      <c r="H61" s="142">
        <f t="shared" si="11"/>
        <v>0</v>
      </c>
      <c r="I61" s="156">
        <f t="shared" si="12"/>
        <v>0</v>
      </c>
      <c r="J61" s="156"/>
      <c r="K61" s="334"/>
      <c r="L61" s="158">
        <f t="shared" si="13"/>
        <v>0</v>
      </c>
      <c r="M61" s="334"/>
      <c r="N61" s="158">
        <f t="shared" si="14"/>
        <v>0</v>
      </c>
      <c r="O61" s="158">
        <f t="shared" si="15"/>
        <v>0</v>
      </c>
      <c r="P61" s="4"/>
    </row>
    <row r="62" spans="2:17">
      <c r="B62" s="9" t="str">
        <f t="shared" si="8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9"/>
        <v>0</v>
      </c>
      <c r="G62" s="163">
        <f t="shared" si="10"/>
        <v>0</v>
      </c>
      <c r="H62" s="142">
        <f t="shared" si="11"/>
        <v>0</v>
      </c>
      <c r="I62" s="156">
        <f t="shared" si="12"/>
        <v>0</v>
      </c>
      <c r="J62" s="156"/>
      <c r="K62" s="334"/>
      <c r="L62" s="158">
        <f t="shared" si="13"/>
        <v>0</v>
      </c>
      <c r="M62" s="334"/>
      <c r="N62" s="158">
        <f t="shared" si="14"/>
        <v>0</v>
      </c>
      <c r="O62" s="158">
        <f t="shared" si="15"/>
        <v>0</v>
      </c>
      <c r="P62" s="4"/>
    </row>
    <row r="63" spans="2:17">
      <c r="B63" s="9" t="str">
        <f t="shared" si="8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9"/>
        <v>0</v>
      </c>
      <c r="G63" s="163">
        <f t="shared" si="10"/>
        <v>0</v>
      </c>
      <c r="H63" s="142">
        <f t="shared" si="11"/>
        <v>0</v>
      </c>
      <c r="I63" s="156">
        <f t="shared" si="12"/>
        <v>0</v>
      </c>
      <c r="J63" s="156"/>
      <c r="K63" s="334"/>
      <c r="L63" s="158">
        <f t="shared" si="13"/>
        <v>0</v>
      </c>
      <c r="M63" s="334"/>
      <c r="N63" s="158">
        <f t="shared" si="14"/>
        <v>0</v>
      </c>
      <c r="O63" s="158">
        <f t="shared" si="15"/>
        <v>0</v>
      </c>
      <c r="P63" s="4"/>
    </row>
    <row r="64" spans="2:17">
      <c r="B64" s="9" t="str">
        <f t="shared" si="8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9"/>
        <v>0</v>
      </c>
      <c r="G64" s="163">
        <f t="shared" si="10"/>
        <v>0</v>
      </c>
      <c r="H64" s="142">
        <f t="shared" si="11"/>
        <v>0</v>
      </c>
      <c r="I64" s="156">
        <f t="shared" si="12"/>
        <v>0</v>
      </c>
      <c r="J64" s="156"/>
      <c r="K64" s="334"/>
      <c r="L64" s="158">
        <f t="shared" si="13"/>
        <v>0</v>
      </c>
      <c r="M64" s="334"/>
      <c r="N64" s="158">
        <f t="shared" si="14"/>
        <v>0</v>
      </c>
      <c r="O64" s="158">
        <f t="shared" si="15"/>
        <v>0</v>
      </c>
      <c r="P64" s="4"/>
    </row>
    <row r="65" spans="1:16">
      <c r="B65" s="9" t="str">
        <f t="shared" si="8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9"/>
        <v>0</v>
      </c>
      <c r="G65" s="163">
        <f t="shared" si="10"/>
        <v>0</v>
      </c>
      <c r="H65" s="142">
        <f t="shared" si="11"/>
        <v>0</v>
      </c>
      <c r="I65" s="156">
        <f t="shared" si="12"/>
        <v>0</v>
      </c>
      <c r="J65" s="156"/>
      <c r="K65" s="334"/>
      <c r="L65" s="158">
        <f t="shared" si="13"/>
        <v>0</v>
      </c>
      <c r="M65" s="334"/>
      <c r="N65" s="158">
        <f t="shared" si="14"/>
        <v>0</v>
      </c>
      <c r="O65" s="158">
        <f t="shared" si="15"/>
        <v>0</v>
      </c>
      <c r="P65" s="4"/>
    </row>
    <row r="66" spans="1:16">
      <c r="B66" s="9" t="str">
        <f t="shared" si="8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9"/>
        <v>0</v>
      </c>
      <c r="G66" s="163">
        <f t="shared" si="10"/>
        <v>0</v>
      </c>
      <c r="H66" s="142">
        <f t="shared" si="11"/>
        <v>0</v>
      </c>
      <c r="I66" s="156">
        <f t="shared" si="12"/>
        <v>0</v>
      </c>
      <c r="J66" s="156"/>
      <c r="K66" s="334"/>
      <c r="L66" s="158">
        <f t="shared" si="13"/>
        <v>0</v>
      </c>
      <c r="M66" s="334"/>
      <c r="N66" s="158">
        <f t="shared" si="14"/>
        <v>0</v>
      </c>
      <c r="O66" s="158">
        <f t="shared" si="15"/>
        <v>0</v>
      </c>
      <c r="P66" s="4"/>
    </row>
    <row r="67" spans="1:16">
      <c r="B67" s="9" t="str">
        <f t="shared" si="8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9"/>
        <v>0</v>
      </c>
      <c r="G67" s="163">
        <f t="shared" si="10"/>
        <v>0</v>
      </c>
      <c r="H67" s="142">
        <f t="shared" si="11"/>
        <v>0</v>
      </c>
      <c r="I67" s="156">
        <f t="shared" si="12"/>
        <v>0</v>
      </c>
      <c r="J67" s="156"/>
      <c r="K67" s="334"/>
      <c r="L67" s="158">
        <f t="shared" si="13"/>
        <v>0</v>
      </c>
      <c r="M67" s="334"/>
      <c r="N67" s="158">
        <f t="shared" si="14"/>
        <v>0</v>
      </c>
      <c r="O67" s="158">
        <f t="shared" si="15"/>
        <v>0</v>
      </c>
      <c r="P67" s="4"/>
    </row>
    <row r="68" spans="1:16">
      <c r="B68" s="9" t="str">
        <f t="shared" si="8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9"/>
        <v>0</v>
      </c>
      <c r="G68" s="163">
        <f t="shared" si="10"/>
        <v>0</v>
      </c>
      <c r="H68" s="142">
        <f t="shared" si="11"/>
        <v>0</v>
      </c>
      <c r="I68" s="156">
        <f t="shared" si="12"/>
        <v>0</v>
      </c>
      <c r="J68" s="156"/>
      <c r="K68" s="334"/>
      <c r="L68" s="158">
        <f t="shared" si="13"/>
        <v>0</v>
      </c>
      <c r="M68" s="334"/>
      <c r="N68" s="158">
        <f t="shared" si="14"/>
        <v>0</v>
      </c>
      <c r="O68" s="158">
        <f t="shared" si="15"/>
        <v>0</v>
      </c>
      <c r="P68" s="4"/>
    </row>
    <row r="69" spans="1:16">
      <c r="B69" s="9" t="str">
        <f t="shared" si="8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9"/>
        <v>0</v>
      </c>
      <c r="G69" s="163">
        <f t="shared" si="10"/>
        <v>0</v>
      </c>
      <c r="H69" s="142">
        <f t="shared" si="11"/>
        <v>0</v>
      </c>
      <c r="I69" s="156">
        <f t="shared" si="12"/>
        <v>0</v>
      </c>
      <c r="J69" s="156"/>
      <c r="K69" s="334"/>
      <c r="L69" s="158">
        <f t="shared" si="13"/>
        <v>0</v>
      </c>
      <c r="M69" s="334"/>
      <c r="N69" s="158">
        <f t="shared" si="14"/>
        <v>0</v>
      </c>
      <c r="O69" s="158">
        <f t="shared" si="15"/>
        <v>0</v>
      </c>
      <c r="P69" s="4"/>
    </row>
    <row r="70" spans="1:16">
      <c r="B70" s="9" t="str">
        <f t="shared" si="8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9"/>
        <v>0</v>
      </c>
      <c r="G70" s="163">
        <f t="shared" si="10"/>
        <v>0</v>
      </c>
      <c r="H70" s="142">
        <f t="shared" si="11"/>
        <v>0</v>
      </c>
      <c r="I70" s="156">
        <f t="shared" si="12"/>
        <v>0</v>
      </c>
      <c r="J70" s="156"/>
      <c r="K70" s="334"/>
      <c r="L70" s="158">
        <f t="shared" si="13"/>
        <v>0</v>
      </c>
      <c r="M70" s="334"/>
      <c r="N70" s="158">
        <f t="shared" si="14"/>
        <v>0</v>
      </c>
      <c r="O70" s="158">
        <f t="shared" si="15"/>
        <v>0</v>
      </c>
      <c r="P70" s="4"/>
    </row>
    <row r="71" spans="1:16">
      <c r="B71" s="9" t="str">
        <f t="shared" si="8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9"/>
        <v>0</v>
      </c>
      <c r="G71" s="163">
        <f t="shared" si="10"/>
        <v>0</v>
      </c>
      <c r="H71" s="142">
        <f t="shared" si="11"/>
        <v>0</v>
      </c>
      <c r="I71" s="156">
        <f t="shared" si="12"/>
        <v>0</v>
      </c>
      <c r="J71" s="156"/>
      <c r="K71" s="334"/>
      <c r="L71" s="158">
        <f t="shared" si="13"/>
        <v>0</v>
      </c>
      <c r="M71" s="334"/>
      <c r="N71" s="158">
        <f t="shared" si="14"/>
        <v>0</v>
      </c>
      <c r="O71" s="158">
        <f t="shared" si="15"/>
        <v>0</v>
      </c>
      <c r="P71" s="4"/>
    </row>
    <row r="72" spans="1:16" ht="13.5" thickBot="1">
      <c r="B72" s="9" t="str">
        <f t="shared" si="8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9"/>
        <v>0</v>
      </c>
      <c r="G72" s="167">
        <f t="shared" si="10"/>
        <v>0</v>
      </c>
      <c r="H72" s="124">
        <f t="shared" si="11"/>
        <v>0</v>
      </c>
      <c r="I72" s="168">
        <f t="shared" si="12"/>
        <v>0</v>
      </c>
      <c r="J72" s="156"/>
      <c r="K72" s="335"/>
      <c r="L72" s="169">
        <f t="shared" si="13"/>
        <v>0</v>
      </c>
      <c r="M72" s="335"/>
      <c r="N72" s="169">
        <f t="shared" si="14"/>
        <v>0</v>
      </c>
      <c r="O72" s="169">
        <f t="shared" si="15"/>
        <v>0</v>
      </c>
      <c r="P72" s="4"/>
    </row>
    <row r="73" spans="1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18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Port Robson (SW 138 kV Loop -- 2008)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TP2007165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218">
        <f>IF(D11=I10,0,D10)</f>
        <v>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6">+(F99+D99)/2</f>
        <v>0</v>
      </c>
      <c r="H99" s="251">
        <f t="shared" ref="H99:H112" si="17">+J$94*G99+E99</f>
        <v>0</v>
      </c>
      <c r="I99" s="252">
        <f t="shared" ref="I99:I112" si="18">+J$95*G99+E99</f>
        <v>0</v>
      </c>
      <c r="J99" s="158">
        <f t="shared" ref="J99:J130" si="19">+I99-H99</f>
        <v>0</v>
      </c>
      <c r="K99" s="158"/>
      <c r="L99" s="333"/>
      <c r="M99" s="157">
        <f t="shared" ref="M99:M130" si="20">IF(L99&lt;&gt;0,+H99-L99,0)</f>
        <v>0</v>
      </c>
      <c r="N99" s="333"/>
      <c r="O99" s="157">
        <f t="shared" ref="O99:O130" si="21">IF(N99&lt;&gt;0,+I99-N99,0)</f>
        <v>0</v>
      </c>
      <c r="P99" s="157">
        <f t="shared" ref="P99:P130" si="22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2010</v>
      </c>
      <c r="D100" s="154">
        <f t="shared" ref="D100:D109" si="23">F99</f>
        <v>0</v>
      </c>
      <c r="E100" s="160">
        <f>IF(+J96&lt;F99,J96,D100)</f>
        <v>0</v>
      </c>
      <c r="F100" s="159">
        <f t="shared" ref="F100:F130" si="24">+D100-E100</f>
        <v>0</v>
      </c>
      <c r="G100" s="159">
        <f t="shared" si="16"/>
        <v>0</v>
      </c>
      <c r="H100" s="163">
        <f t="shared" si="17"/>
        <v>0</v>
      </c>
      <c r="I100" s="253">
        <f t="shared" si="18"/>
        <v>0</v>
      </c>
      <c r="J100" s="158">
        <f t="shared" si="19"/>
        <v>0</v>
      </c>
      <c r="K100" s="158"/>
      <c r="L100" s="334"/>
      <c r="M100" s="158">
        <f t="shared" si="20"/>
        <v>0</v>
      </c>
      <c r="N100" s="334"/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5">IF(D101=F100,"","IU")</f>
        <v/>
      </c>
      <c r="C101" s="153">
        <f>IF(D93="","-",+C100+1)</f>
        <v>2011</v>
      </c>
      <c r="D101" s="154">
        <f t="shared" si="23"/>
        <v>0</v>
      </c>
      <c r="E101" s="160">
        <f>IF(+J96&lt;F100,J96,D101)</f>
        <v>0</v>
      </c>
      <c r="F101" s="159">
        <f t="shared" si="24"/>
        <v>0</v>
      </c>
      <c r="G101" s="159">
        <f t="shared" si="16"/>
        <v>0</v>
      </c>
      <c r="H101" s="163">
        <f t="shared" si="17"/>
        <v>0</v>
      </c>
      <c r="I101" s="253">
        <f t="shared" si="18"/>
        <v>0</v>
      </c>
      <c r="J101" s="158">
        <f t="shared" si="19"/>
        <v>0</v>
      </c>
      <c r="K101" s="158"/>
      <c r="L101" s="334"/>
      <c r="M101" s="158">
        <f t="shared" si="20"/>
        <v>0</v>
      </c>
      <c r="N101" s="334"/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5"/>
        <v/>
      </c>
      <c r="C102" s="153">
        <f>IF(D93="","-",+C101+1)</f>
        <v>2012</v>
      </c>
      <c r="D102" s="154">
        <f t="shared" si="23"/>
        <v>0</v>
      </c>
      <c r="E102" s="160">
        <f>IF(+J96&lt;F101,J96,D102)</f>
        <v>0</v>
      </c>
      <c r="F102" s="159">
        <f t="shared" si="24"/>
        <v>0</v>
      </c>
      <c r="G102" s="159">
        <f t="shared" si="16"/>
        <v>0</v>
      </c>
      <c r="H102" s="163">
        <f t="shared" si="17"/>
        <v>0</v>
      </c>
      <c r="I102" s="253">
        <f t="shared" si="18"/>
        <v>0</v>
      </c>
      <c r="J102" s="158">
        <f t="shared" si="19"/>
        <v>0</v>
      </c>
      <c r="K102" s="158"/>
      <c r="L102" s="334"/>
      <c r="M102" s="158">
        <f t="shared" si="20"/>
        <v>0</v>
      </c>
      <c r="N102" s="334"/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5"/>
        <v/>
      </c>
      <c r="C103" s="153">
        <f>IF(D93="","-",+C102+1)</f>
        <v>2013</v>
      </c>
      <c r="D103" s="154">
        <f t="shared" si="23"/>
        <v>0</v>
      </c>
      <c r="E103" s="160">
        <f>IF(+J96&lt;F102,J96,D103)</f>
        <v>0</v>
      </c>
      <c r="F103" s="159">
        <f t="shared" si="24"/>
        <v>0</v>
      </c>
      <c r="G103" s="159">
        <f t="shared" si="16"/>
        <v>0</v>
      </c>
      <c r="H103" s="163">
        <f t="shared" si="17"/>
        <v>0</v>
      </c>
      <c r="I103" s="253">
        <f t="shared" si="18"/>
        <v>0</v>
      </c>
      <c r="J103" s="158">
        <f t="shared" si="19"/>
        <v>0</v>
      </c>
      <c r="K103" s="158"/>
      <c r="L103" s="334"/>
      <c r="M103" s="158">
        <f t="shared" si="20"/>
        <v>0</v>
      </c>
      <c r="N103" s="334"/>
      <c r="O103" s="158">
        <f t="shared" si="21"/>
        <v>0</v>
      </c>
      <c r="P103" s="158">
        <f t="shared" si="22"/>
        <v>0</v>
      </c>
      <c r="Q103" s="1"/>
    </row>
    <row r="104" spans="1:17">
      <c r="B104" s="9" t="str">
        <f t="shared" si="25"/>
        <v/>
      </c>
      <c r="C104" s="153">
        <f>IF(D93="","-",+C103+1)</f>
        <v>2014</v>
      </c>
      <c r="D104" s="154">
        <f t="shared" si="23"/>
        <v>0</v>
      </c>
      <c r="E104" s="160">
        <f>IF(+J96&lt;F103,J96,D104)</f>
        <v>0</v>
      </c>
      <c r="F104" s="159">
        <f t="shared" si="24"/>
        <v>0</v>
      </c>
      <c r="G104" s="159">
        <f t="shared" si="16"/>
        <v>0</v>
      </c>
      <c r="H104" s="163">
        <f t="shared" si="17"/>
        <v>0</v>
      </c>
      <c r="I104" s="253">
        <f t="shared" si="18"/>
        <v>0</v>
      </c>
      <c r="J104" s="158">
        <f t="shared" si="19"/>
        <v>0</v>
      </c>
      <c r="K104" s="158"/>
      <c r="L104" s="334"/>
      <c r="M104" s="158">
        <f t="shared" si="20"/>
        <v>0</v>
      </c>
      <c r="N104" s="334"/>
      <c r="O104" s="158">
        <f t="shared" si="21"/>
        <v>0</v>
      </c>
      <c r="P104" s="158">
        <f t="shared" si="22"/>
        <v>0</v>
      </c>
      <c r="Q104" s="1"/>
    </row>
    <row r="105" spans="1:17">
      <c r="B105" s="9" t="str">
        <f t="shared" si="25"/>
        <v/>
      </c>
      <c r="C105" s="153">
        <f>IF(D93="","-",+C104+1)</f>
        <v>2015</v>
      </c>
      <c r="D105" s="154">
        <f t="shared" si="23"/>
        <v>0</v>
      </c>
      <c r="E105" s="160">
        <f>IF(+J96&lt;F104,J96,D105)</f>
        <v>0</v>
      </c>
      <c r="F105" s="159">
        <f t="shared" si="24"/>
        <v>0</v>
      </c>
      <c r="G105" s="159">
        <f t="shared" si="16"/>
        <v>0</v>
      </c>
      <c r="H105" s="163">
        <f t="shared" si="17"/>
        <v>0</v>
      </c>
      <c r="I105" s="253">
        <f t="shared" si="18"/>
        <v>0</v>
      </c>
      <c r="J105" s="158">
        <f t="shared" si="19"/>
        <v>0</v>
      </c>
      <c r="K105" s="158"/>
      <c r="L105" s="334"/>
      <c r="M105" s="158">
        <f t="shared" si="20"/>
        <v>0</v>
      </c>
      <c r="N105" s="334"/>
      <c r="O105" s="158">
        <f t="shared" si="21"/>
        <v>0</v>
      </c>
      <c r="P105" s="158">
        <f t="shared" si="22"/>
        <v>0</v>
      </c>
      <c r="Q105" s="1"/>
    </row>
    <row r="106" spans="1:17">
      <c r="B106" s="9" t="str">
        <f t="shared" si="25"/>
        <v/>
      </c>
      <c r="C106" s="153">
        <f>IF(D93="","-",+C105+1)</f>
        <v>2016</v>
      </c>
      <c r="D106" s="154">
        <f t="shared" si="23"/>
        <v>0</v>
      </c>
      <c r="E106" s="160">
        <f>IF(+J96&lt;F105,J96,D106)</f>
        <v>0</v>
      </c>
      <c r="F106" s="159">
        <f t="shared" si="24"/>
        <v>0</v>
      </c>
      <c r="G106" s="159">
        <f t="shared" si="16"/>
        <v>0</v>
      </c>
      <c r="H106" s="163">
        <f t="shared" si="17"/>
        <v>0</v>
      </c>
      <c r="I106" s="253">
        <f t="shared" si="18"/>
        <v>0</v>
      </c>
      <c r="J106" s="158">
        <f t="shared" si="19"/>
        <v>0</v>
      </c>
      <c r="K106" s="158"/>
      <c r="L106" s="334"/>
      <c r="M106" s="158">
        <f t="shared" si="20"/>
        <v>0</v>
      </c>
      <c r="N106" s="334"/>
      <c r="O106" s="158">
        <f t="shared" si="21"/>
        <v>0</v>
      </c>
      <c r="P106" s="158">
        <f t="shared" si="22"/>
        <v>0</v>
      </c>
      <c r="Q106" s="1"/>
    </row>
    <row r="107" spans="1:17">
      <c r="B107" s="9" t="str">
        <f t="shared" si="25"/>
        <v/>
      </c>
      <c r="C107" s="153">
        <f>IF(D93="","-",+C106+1)</f>
        <v>2017</v>
      </c>
      <c r="D107" s="154">
        <f t="shared" si="23"/>
        <v>0</v>
      </c>
      <c r="E107" s="160">
        <f>IF(+J96&lt;F106,J96,D107)</f>
        <v>0</v>
      </c>
      <c r="F107" s="159">
        <f t="shared" si="24"/>
        <v>0</v>
      </c>
      <c r="G107" s="159">
        <f t="shared" si="16"/>
        <v>0</v>
      </c>
      <c r="H107" s="163">
        <f t="shared" si="17"/>
        <v>0</v>
      </c>
      <c r="I107" s="253">
        <f t="shared" si="18"/>
        <v>0</v>
      </c>
      <c r="J107" s="158">
        <f t="shared" si="19"/>
        <v>0</v>
      </c>
      <c r="K107" s="158"/>
      <c r="L107" s="334"/>
      <c r="M107" s="158">
        <f t="shared" si="20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5"/>
        <v/>
      </c>
      <c r="C108" s="153">
        <f>IF(D93="","-",+C107+1)</f>
        <v>2018</v>
      </c>
      <c r="D108" s="154">
        <f t="shared" si="23"/>
        <v>0</v>
      </c>
      <c r="E108" s="160">
        <f>IF(+J96&lt;F107,J96,D108)</f>
        <v>0</v>
      </c>
      <c r="F108" s="159">
        <f t="shared" si="24"/>
        <v>0</v>
      </c>
      <c r="G108" s="159">
        <f t="shared" si="16"/>
        <v>0</v>
      </c>
      <c r="H108" s="163">
        <f t="shared" si="17"/>
        <v>0</v>
      </c>
      <c r="I108" s="253">
        <f t="shared" si="18"/>
        <v>0</v>
      </c>
      <c r="J108" s="158">
        <f t="shared" si="19"/>
        <v>0</v>
      </c>
      <c r="K108" s="158"/>
      <c r="L108" s="334"/>
      <c r="M108" s="158">
        <f t="shared" si="20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5"/>
        <v/>
      </c>
      <c r="C109" s="153">
        <f>IF(D93="","-",+C108+1)</f>
        <v>2019</v>
      </c>
      <c r="D109" s="154">
        <f t="shared" si="23"/>
        <v>0</v>
      </c>
      <c r="E109" s="160">
        <f>IF(+J96&lt;F108,J96,D109)</f>
        <v>0</v>
      </c>
      <c r="F109" s="159">
        <f t="shared" si="24"/>
        <v>0</v>
      </c>
      <c r="G109" s="159">
        <f t="shared" si="16"/>
        <v>0</v>
      </c>
      <c r="H109" s="163">
        <f t="shared" si="17"/>
        <v>0</v>
      </c>
      <c r="I109" s="253">
        <f t="shared" si="18"/>
        <v>0</v>
      </c>
      <c r="J109" s="158">
        <f t="shared" si="19"/>
        <v>0</v>
      </c>
      <c r="K109" s="158"/>
      <c r="L109" s="334"/>
      <c r="M109" s="158">
        <f t="shared" si="20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5"/>
        <v/>
      </c>
      <c r="C110" s="153">
        <f>IF(D93="","-",+C109+1)</f>
        <v>2020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4"/>
        <v>0</v>
      </c>
      <c r="G110" s="159">
        <f t="shared" si="16"/>
        <v>0</v>
      </c>
      <c r="H110" s="163">
        <f t="shared" si="17"/>
        <v>0</v>
      </c>
      <c r="I110" s="253">
        <f t="shared" si="18"/>
        <v>0</v>
      </c>
      <c r="J110" s="158">
        <f t="shared" si="19"/>
        <v>0</v>
      </c>
      <c r="K110" s="158"/>
      <c r="L110" s="334"/>
      <c r="M110" s="158">
        <f t="shared" si="20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5"/>
        <v/>
      </c>
      <c r="C111" s="153">
        <f>IF(D93="","-",+C110+1)</f>
        <v>2021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4"/>
        <v>0</v>
      </c>
      <c r="G111" s="159">
        <f t="shared" si="16"/>
        <v>0</v>
      </c>
      <c r="H111" s="163">
        <f t="shared" si="17"/>
        <v>0</v>
      </c>
      <c r="I111" s="253">
        <f t="shared" si="18"/>
        <v>0</v>
      </c>
      <c r="J111" s="158">
        <f t="shared" si="19"/>
        <v>0</v>
      </c>
      <c r="K111" s="158"/>
      <c r="L111" s="334"/>
      <c r="M111" s="158">
        <f t="shared" si="20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5"/>
        <v/>
      </c>
      <c r="C112" s="153">
        <f>IF(D93="","-",+C111+1)</f>
        <v>2022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4"/>
        <v>0</v>
      </c>
      <c r="G112" s="159">
        <f t="shared" si="16"/>
        <v>0</v>
      </c>
      <c r="H112" s="163">
        <f t="shared" si="17"/>
        <v>0</v>
      </c>
      <c r="I112" s="253">
        <f t="shared" si="18"/>
        <v>0</v>
      </c>
      <c r="J112" s="158">
        <f t="shared" si="19"/>
        <v>0</v>
      </c>
      <c r="K112" s="158"/>
      <c r="L112" s="334"/>
      <c r="M112" s="158">
        <f t="shared" si="20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5"/>
        <v/>
      </c>
      <c r="C113" s="153">
        <f>IF(D93="","-",+C112+1)</f>
        <v>2023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4"/>
        <v>0</v>
      </c>
      <c r="G113" s="159">
        <f t="shared" si="16"/>
        <v>0</v>
      </c>
      <c r="H113" s="163">
        <f t="shared" ref="H113:H154" si="26">+J$94*G113+E113</f>
        <v>0</v>
      </c>
      <c r="I113" s="253">
        <f t="shared" ref="I113:I154" si="27">+J$95*G113+E113</f>
        <v>0</v>
      </c>
      <c r="J113" s="158">
        <f t="shared" si="19"/>
        <v>0</v>
      </c>
      <c r="K113" s="158"/>
      <c r="L113" s="334"/>
      <c r="M113" s="158">
        <f t="shared" si="20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5"/>
        <v/>
      </c>
      <c r="C114" s="153">
        <f>IF(D93="","-",+C113+1)</f>
        <v>2024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4"/>
        <v>0</v>
      </c>
      <c r="G114" s="159">
        <f t="shared" si="16"/>
        <v>0</v>
      </c>
      <c r="H114" s="163">
        <f t="shared" si="26"/>
        <v>0</v>
      </c>
      <c r="I114" s="253">
        <f t="shared" si="27"/>
        <v>0</v>
      </c>
      <c r="J114" s="158">
        <f t="shared" si="19"/>
        <v>0</v>
      </c>
      <c r="K114" s="158"/>
      <c r="L114" s="334"/>
      <c r="M114" s="158">
        <f t="shared" si="20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5"/>
        <v/>
      </c>
      <c r="C115" s="153">
        <f>IF(D93="","-",+C114+1)</f>
        <v>2025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4"/>
        <v>0</v>
      </c>
      <c r="G115" s="159">
        <f t="shared" si="16"/>
        <v>0</v>
      </c>
      <c r="H115" s="163">
        <f t="shared" si="26"/>
        <v>0</v>
      </c>
      <c r="I115" s="253">
        <f t="shared" si="27"/>
        <v>0</v>
      </c>
      <c r="J115" s="158">
        <f t="shared" si="19"/>
        <v>0</v>
      </c>
      <c r="K115" s="158"/>
      <c r="L115" s="334"/>
      <c r="M115" s="158">
        <f t="shared" si="20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5"/>
        <v/>
      </c>
      <c r="C116" s="153">
        <f>IF(D93="","-",+C115+1)</f>
        <v>2026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4"/>
        <v>0</v>
      </c>
      <c r="G116" s="159">
        <f t="shared" si="16"/>
        <v>0</v>
      </c>
      <c r="H116" s="163">
        <f t="shared" si="26"/>
        <v>0</v>
      </c>
      <c r="I116" s="253">
        <f t="shared" si="27"/>
        <v>0</v>
      </c>
      <c r="J116" s="158">
        <f t="shared" si="19"/>
        <v>0</v>
      </c>
      <c r="K116" s="158"/>
      <c r="L116" s="334"/>
      <c r="M116" s="158">
        <f t="shared" si="20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5"/>
        <v/>
      </c>
      <c r="C117" s="153">
        <f>IF(D93="","-",+C116+1)</f>
        <v>2027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4"/>
        <v>0</v>
      </c>
      <c r="G117" s="159">
        <f t="shared" si="16"/>
        <v>0</v>
      </c>
      <c r="H117" s="163">
        <f t="shared" si="26"/>
        <v>0</v>
      </c>
      <c r="I117" s="253">
        <f t="shared" si="27"/>
        <v>0</v>
      </c>
      <c r="J117" s="158">
        <f t="shared" si="19"/>
        <v>0</v>
      </c>
      <c r="K117" s="158"/>
      <c r="L117" s="334"/>
      <c r="M117" s="158">
        <f t="shared" si="20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5"/>
        <v/>
      </c>
      <c r="C118" s="153">
        <f>IF(D93="","-",+C117+1)</f>
        <v>2028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4"/>
        <v>0</v>
      </c>
      <c r="G118" s="159">
        <f t="shared" si="16"/>
        <v>0</v>
      </c>
      <c r="H118" s="163">
        <f t="shared" si="26"/>
        <v>0</v>
      </c>
      <c r="I118" s="253">
        <f t="shared" si="27"/>
        <v>0</v>
      </c>
      <c r="J118" s="158">
        <f t="shared" si="19"/>
        <v>0</v>
      </c>
      <c r="K118" s="158"/>
      <c r="L118" s="334"/>
      <c r="M118" s="158">
        <f t="shared" si="20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5"/>
        <v/>
      </c>
      <c r="C119" s="153">
        <f>IF(D93="","-",+C118+1)</f>
        <v>2029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4"/>
        <v>0</v>
      </c>
      <c r="G119" s="159">
        <f t="shared" si="16"/>
        <v>0</v>
      </c>
      <c r="H119" s="163">
        <f t="shared" si="26"/>
        <v>0</v>
      </c>
      <c r="I119" s="253">
        <f t="shared" si="27"/>
        <v>0</v>
      </c>
      <c r="J119" s="158">
        <f t="shared" si="19"/>
        <v>0</v>
      </c>
      <c r="K119" s="158"/>
      <c r="L119" s="334"/>
      <c r="M119" s="158">
        <f t="shared" si="20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5"/>
        <v/>
      </c>
      <c r="C120" s="153">
        <f>IF(D93="","-",+C119+1)</f>
        <v>2030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4"/>
        <v>0</v>
      </c>
      <c r="G120" s="159">
        <f t="shared" si="16"/>
        <v>0</v>
      </c>
      <c r="H120" s="163">
        <f t="shared" si="26"/>
        <v>0</v>
      </c>
      <c r="I120" s="253">
        <f t="shared" si="27"/>
        <v>0</v>
      </c>
      <c r="J120" s="158">
        <f t="shared" si="19"/>
        <v>0</v>
      </c>
      <c r="K120" s="158"/>
      <c r="L120" s="334"/>
      <c r="M120" s="158">
        <f t="shared" si="20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5"/>
        <v/>
      </c>
      <c r="C121" s="153">
        <f>IF(D93="","-",+C120+1)</f>
        <v>2031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4"/>
        <v>0</v>
      </c>
      <c r="G121" s="159">
        <f t="shared" si="16"/>
        <v>0</v>
      </c>
      <c r="H121" s="163">
        <f t="shared" si="26"/>
        <v>0</v>
      </c>
      <c r="I121" s="253">
        <f t="shared" si="27"/>
        <v>0</v>
      </c>
      <c r="J121" s="158">
        <f t="shared" si="19"/>
        <v>0</v>
      </c>
      <c r="K121" s="158"/>
      <c r="L121" s="334"/>
      <c r="M121" s="158">
        <f t="shared" si="20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5"/>
        <v/>
      </c>
      <c r="C122" s="153">
        <f>IF(D93="","-",+C121+1)</f>
        <v>2032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4"/>
        <v>0</v>
      </c>
      <c r="G122" s="159">
        <f t="shared" si="16"/>
        <v>0</v>
      </c>
      <c r="H122" s="163">
        <f t="shared" si="26"/>
        <v>0</v>
      </c>
      <c r="I122" s="253">
        <f t="shared" si="27"/>
        <v>0</v>
      </c>
      <c r="J122" s="158">
        <f t="shared" si="19"/>
        <v>0</v>
      </c>
      <c r="K122" s="158"/>
      <c r="L122" s="334"/>
      <c r="M122" s="158">
        <f t="shared" si="20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5"/>
        <v/>
      </c>
      <c r="C123" s="153">
        <f>IF(D93="","-",+C122+1)</f>
        <v>2033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4"/>
        <v>0</v>
      </c>
      <c r="G123" s="159">
        <f t="shared" si="16"/>
        <v>0</v>
      </c>
      <c r="H123" s="163">
        <f t="shared" si="26"/>
        <v>0</v>
      </c>
      <c r="I123" s="253">
        <f t="shared" si="27"/>
        <v>0</v>
      </c>
      <c r="J123" s="158">
        <f t="shared" si="19"/>
        <v>0</v>
      </c>
      <c r="K123" s="158"/>
      <c r="L123" s="334"/>
      <c r="M123" s="158">
        <f t="shared" si="20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5"/>
        <v/>
      </c>
      <c r="C124" s="153">
        <f>IF(D93="","-",+C123+1)</f>
        <v>2034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4"/>
        <v>0</v>
      </c>
      <c r="G124" s="159">
        <f t="shared" si="16"/>
        <v>0</v>
      </c>
      <c r="H124" s="163">
        <f t="shared" si="26"/>
        <v>0</v>
      </c>
      <c r="I124" s="253">
        <f t="shared" si="27"/>
        <v>0</v>
      </c>
      <c r="J124" s="158">
        <f t="shared" si="19"/>
        <v>0</v>
      </c>
      <c r="K124" s="158"/>
      <c r="L124" s="334"/>
      <c r="M124" s="158">
        <f t="shared" si="20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5"/>
        <v/>
      </c>
      <c r="C125" s="153">
        <f>IF(D93="","-",+C124+1)</f>
        <v>2035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4"/>
        <v>0</v>
      </c>
      <c r="G125" s="159">
        <f t="shared" si="16"/>
        <v>0</v>
      </c>
      <c r="H125" s="163">
        <f t="shared" si="26"/>
        <v>0</v>
      </c>
      <c r="I125" s="253">
        <f t="shared" si="27"/>
        <v>0</v>
      </c>
      <c r="J125" s="158">
        <f t="shared" si="19"/>
        <v>0</v>
      </c>
      <c r="K125" s="158"/>
      <c r="L125" s="334"/>
      <c r="M125" s="158">
        <f t="shared" si="20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5"/>
        <v/>
      </c>
      <c r="C126" s="153">
        <f>IF(D93="","-",+C125+1)</f>
        <v>2036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4"/>
        <v>0</v>
      </c>
      <c r="G126" s="159">
        <f t="shared" si="16"/>
        <v>0</v>
      </c>
      <c r="H126" s="163">
        <f t="shared" si="26"/>
        <v>0</v>
      </c>
      <c r="I126" s="253">
        <f t="shared" si="27"/>
        <v>0</v>
      </c>
      <c r="J126" s="158">
        <f t="shared" si="19"/>
        <v>0</v>
      </c>
      <c r="K126" s="158"/>
      <c r="L126" s="334"/>
      <c r="M126" s="158">
        <f t="shared" si="20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5"/>
        <v/>
      </c>
      <c r="C127" s="153">
        <f>IF(D93="","-",+C126+1)</f>
        <v>2037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4"/>
        <v>0</v>
      </c>
      <c r="G127" s="159">
        <f t="shared" si="16"/>
        <v>0</v>
      </c>
      <c r="H127" s="163">
        <f t="shared" si="26"/>
        <v>0</v>
      </c>
      <c r="I127" s="253">
        <f t="shared" si="27"/>
        <v>0</v>
      </c>
      <c r="J127" s="158">
        <f t="shared" si="19"/>
        <v>0</v>
      </c>
      <c r="K127" s="158"/>
      <c r="L127" s="334"/>
      <c r="M127" s="158">
        <f t="shared" si="20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5"/>
        <v/>
      </c>
      <c r="C128" s="153">
        <f>IF(D93="","-",+C127+1)</f>
        <v>2038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4"/>
        <v>0</v>
      </c>
      <c r="G128" s="159">
        <f t="shared" si="16"/>
        <v>0</v>
      </c>
      <c r="H128" s="163">
        <f t="shared" si="26"/>
        <v>0</v>
      </c>
      <c r="I128" s="253">
        <f t="shared" si="27"/>
        <v>0</v>
      </c>
      <c r="J128" s="158">
        <f t="shared" si="19"/>
        <v>0</v>
      </c>
      <c r="K128" s="158"/>
      <c r="L128" s="334"/>
      <c r="M128" s="158">
        <f t="shared" si="20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5"/>
        <v/>
      </c>
      <c r="C129" s="153">
        <f>IF(D93="","-",+C128+1)</f>
        <v>2039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4"/>
        <v>0</v>
      </c>
      <c r="G129" s="159">
        <f t="shared" si="16"/>
        <v>0</v>
      </c>
      <c r="H129" s="163">
        <f t="shared" si="26"/>
        <v>0</v>
      </c>
      <c r="I129" s="253">
        <f t="shared" si="27"/>
        <v>0</v>
      </c>
      <c r="J129" s="158">
        <f t="shared" si="19"/>
        <v>0</v>
      </c>
      <c r="K129" s="158"/>
      <c r="L129" s="334"/>
      <c r="M129" s="158">
        <f t="shared" si="20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5"/>
        <v/>
      </c>
      <c r="C130" s="153">
        <f>IF(D93="","-",+C129+1)</f>
        <v>2040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4"/>
        <v>0</v>
      </c>
      <c r="G130" s="159">
        <f t="shared" si="16"/>
        <v>0</v>
      </c>
      <c r="H130" s="163">
        <f t="shared" si="26"/>
        <v>0</v>
      </c>
      <c r="I130" s="253">
        <f t="shared" si="27"/>
        <v>0</v>
      </c>
      <c r="J130" s="158">
        <f t="shared" si="19"/>
        <v>0</v>
      </c>
      <c r="K130" s="158"/>
      <c r="L130" s="334"/>
      <c r="M130" s="158">
        <f t="shared" si="20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5"/>
        <v/>
      </c>
      <c r="C131" s="153">
        <f>IF(D93="","-",+C130+1)</f>
        <v>2041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8">+D131-E131</f>
        <v>0</v>
      </c>
      <c r="G131" s="159">
        <f t="shared" ref="G131:G154" si="29">+(F131+D131)/2</f>
        <v>0</v>
      </c>
      <c r="H131" s="163">
        <f t="shared" si="26"/>
        <v>0</v>
      </c>
      <c r="I131" s="253">
        <f t="shared" si="27"/>
        <v>0</v>
      </c>
      <c r="J131" s="158">
        <f t="shared" ref="J131:J154" si="30">+I131-H131</f>
        <v>0</v>
      </c>
      <c r="K131" s="158"/>
      <c r="L131" s="334"/>
      <c r="M131" s="158">
        <f t="shared" ref="M131:M154" si="31">IF(L131&lt;&gt;0,+H131-L131,0)</f>
        <v>0</v>
      </c>
      <c r="N131" s="334"/>
      <c r="O131" s="158">
        <f t="shared" ref="O131:O154" si="32">IF(N131&lt;&gt;0,+I131-N131,0)</f>
        <v>0</v>
      </c>
      <c r="P131" s="158">
        <f t="shared" ref="P131:P154" si="33">+O131-M131</f>
        <v>0</v>
      </c>
      <c r="Q131" s="1"/>
    </row>
    <row r="132" spans="2:17">
      <c r="B132" s="9" t="str">
        <f t="shared" si="25"/>
        <v/>
      </c>
      <c r="C132" s="153">
        <f>IF(D93="","-",+C131+1)</f>
        <v>2042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8"/>
        <v>0</v>
      </c>
      <c r="G132" s="159">
        <f t="shared" si="29"/>
        <v>0</v>
      </c>
      <c r="H132" s="163">
        <f t="shared" si="26"/>
        <v>0</v>
      </c>
      <c r="I132" s="253">
        <f t="shared" si="27"/>
        <v>0</v>
      </c>
      <c r="J132" s="158">
        <f t="shared" si="30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5"/>
        <v/>
      </c>
      <c r="C133" s="153">
        <f>IF(D93="","-",+C132+1)</f>
        <v>2043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8"/>
        <v>0</v>
      </c>
      <c r="G133" s="159">
        <f t="shared" si="29"/>
        <v>0</v>
      </c>
      <c r="H133" s="163">
        <f t="shared" si="26"/>
        <v>0</v>
      </c>
      <c r="I133" s="253">
        <f t="shared" si="27"/>
        <v>0</v>
      </c>
      <c r="J133" s="158">
        <f t="shared" si="30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5"/>
        <v/>
      </c>
      <c r="C134" s="153">
        <f>IF(D93="","-",+C133+1)</f>
        <v>2044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8"/>
        <v>0</v>
      </c>
      <c r="G134" s="159">
        <f t="shared" si="29"/>
        <v>0</v>
      </c>
      <c r="H134" s="163">
        <f t="shared" si="26"/>
        <v>0</v>
      </c>
      <c r="I134" s="253">
        <f t="shared" si="27"/>
        <v>0</v>
      </c>
      <c r="J134" s="158">
        <f t="shared" si="30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5"/>
        <v/>
      </c>
      <c r="C135" s="153">
        <f>IF(D93="","-",+C134+1)</f>
        <v>2045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8"/>
        <v>0</v>
      </c>
      <c r="G135" s="159">
        <f t="shared" si="29"/>
        <v>0</v>
      </c>
      <c r="H135" s="163">
        <f t="shared" si="26"/>
        <v>0</v>
      </c>
      <c r="I135" s="253">
        <f t="shared" si="27"/>
        <v>0</v>
      </c>
      <c r="J135" s="158">
        <f t="shared" si="30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5"/>
        <v/>
      </c>
      <c r="C136" s="153">
        <f>IF(D93="","-",+C135+1)</f>
        <v>2046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8"/>
        <v>0</v>
      </c>
      <c r="G136" s="159">
        <f t="shared" si="29"/>
        <v>0</v>
      </c>
      <c r="H136" s="163">
        <f t="shared" si="26"/>
        <v>0</v>
      </c>
      <c r="I136" s="253">
        <f t="shared" si="27"/>
        <v>0</v>
      </c>
      <c r="J136" s="158">
        <f t="shared" si="30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5"/>
        <v/>
      </c>
      <c r="C137" s="153">
        <f>IF(D93="","-",+C136+1)</f>
        <v>2047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8"/>
        <v>0</v>
      </c>
      <c r="G137" s="159">
        <f t="shared" si="29"/>
        <v>0</v>
      </c>
      <c r="H137" s="163">
        <f t="shared" si="26"/>
        <v>0</v>
      </c>
      <c r="I137" s="253">
        <f t="shared" si="27"/>
        <v>0</v>
      </c>
      <c r="J137" s="158">
        <f t="shared" si="30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5"/>
        <v/>
      </c>
      <c r="C138" s="153">
        <f>IF(D93="","-",+C137+1)</f>
        <v>2048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8"/>
        <v>0</v>
      </c>
      <c r="G138" s="159">
        <f t="shared" si="29"/>
        <v>0</v>
      </c>
      <c r="H138" s="163">
        <f t="shared" si="26"/>
        <v>0</v>
      </c>
      <c r="I138" s="253">
        <f t="shared" si="27"/>
        <v>0</v>
      </c>
      <c r="J138" s="158">
        <f t="shared" si="30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5"/>
        <v/>
      </c>
      <c r="C139" s="153">
        <f>IF(D93="","-",+C138+1)</f>
        <v>2049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8"/>
        <v>0</v>
      </c>
      <c r="G139" s="159">
        <f t="shared" si="29"/>
        <v>0</v>
      </c>
      <c r="H139" s="163">
        <f t="shared" si="26"/>
        <v>0</v>
      </c>
      <c r="I139" s="253">
        <f t="shared" si="27"/>
        <v>0</v>
      </c>
      <c r="J139" s="158">
        <f t="shared" si="30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5"/>
        <v/>
      </c>
      <c r="C140" s="153">
        <f>IF(D93="","-",+C139+1)</f>
        <v>2050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8"/>
        <v>0</v>
      </c>
      <c r="G140" s="159">
        <f t="shared" si="29"/>
        <v>0</v>
      </c>
      <c r="H140" s="163">
        <f t="shared" si="26"/>
        <v>0</v>
      </c>
      <c r="I140" s="253">
        <f t="shared" si="27"/>
        <v>0</v>
      </c>
      <c r="J140" s="158">
        <f t="shared" si="30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5"/>
        <v/>
      </c>
      <c r="C141" s="153">
        <f>IF(D93="","-",+C140+1)</f>
        <v>2051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8"/>
        <v>0</v>
      </c>
      <c r="G141" s="159">
        <f t="shared" si="29"/>
        <v>0</v>
      </c>
      <c r="H141" s="163">
        <f t="shared" si="26"/>
        <v>0</v>
      </c>
      <c r="I141" s="253">
        <f t="shared" si="27"/>
        <v>0</v>
      </c>
      <c r="J141" s="158">
        <f t="shared" si="30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5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8"/>
        <v>0</v>
      </c>
      <c r="G142" s="159">
        <f t="shared" si="29"/>
        <v>0</v>
      </c>
      <c r="H142" s="163">
        <f t="shared" si="26"/>
        <v>0</v>
      </c>
      <c r="I142" s="253">
        <f t="shared" si="27"/>
        <v>0</v>
      </c>
      <c r="J142" s="158">
        <f t="shared" si="30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5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8"/>
        <v>0</v>
      </c>
      <c r="G143" s="159">
        <f t="shared" si="29"/>
        <v>0</v>
      </c>
      <c r="H143" s="163">
        <f t="shared" si="26"/>
        <v>0</v>
      </c>
      <c r="I143" s="253">
        <f t="shared" si="27"/>
        <v>0</v>
      </c>
      <c r="J143" s="158">
        <f t="shared" si="30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5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8"/>
        <v>0</v>
      </c>
      <c r="G144" s="159">
        <f t="shared" si="29"/>
        <v>0</v>
      </c>
      <c r="H144" s="163">
        <f t="shared" si="26"/>
        <v>0</v>
      </c>
      <c r="I144" s="253">
        <f t="shared" si="27"/>
        <v>0</v>
      </c>
      <c r="J144" s="158">
        <f t="shared" si="30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5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8"/>
        <v>0</v>
      </c>
      <c r="G145" s="159">
        <f t="shared" si="29"/>
        <v>0</v>
      </c>
      <c r="H145" s="163">
        <f t="shared" si="26"/>
        <v>0</v>
      </c>
      <c r="I145" s="253">
        <f t="shared" si="27"/>
        <v>0</v>
      </c>
      <c r="J145" s="158">
        <f t="shared" si="30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5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8"/>
        <v>0</v>
      </c>
      <c r="G146" s="159">
        <f t="shared" si="29"/>
        <v>0</v>
      </c>
      <c r="H146" s="163">
        <f t="shared" si="26"/>
        <v>0</v>
      </c>
      <c r="I146" s="253">
        <f t="shared" si="27"/>
        <v>0</v>
      </c>
      <c r="J146" s="158">
        <f t="shared" si="30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5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8"/>
        <v>0</v>
      </c>
      <c r="G147" s="159">
        <f t="shared" si="29"/>
        <v>0</v>
      </c>
      <c r="H147" s="163">
        <f t="shared" si="26"/>
        <v>0</v>
      </c>
      <c r="I147" s="253">
        <f t="shared" si="27"/>
        <v>0</v>
      </c>
      <c r="J147" s="158">
        <f t="shared" si="30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5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8"/>
        <v>0</v>
      </c>
      <c r="G148" s="159">
        <f t="shared" si="29"/>
        <v>0</v>
      </c>
      <c r="H148" s="163">
        <f t="shared" si="26"/>
        <v>0</v>
      </c>
      <c r="I148" s="253">
        <f t="shared" si="27"/>
        <v>0</v>
      </c>
      <c r="J148" s="158">
        <f t="shared" si="30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5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8"/>
        <v>0</v>
      </c>
      <c r="G149" s="159">
        <f t="shared" si="29"/>
        <v>0</v>
      </c>
      <c r="H149" s="163">
        <f t="shared" si="26"/>
        <v>0</v>
      </c>
      <c r="I149" s="253">
        <f t="shared" si="27"/>
        <v>0</v>
      </c>
      <c r="J149" s="158">
        <f t="shared" si="30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5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8"/>
        <v>0</v>
      </c>
      <c r="G150" s="159">
        <f t="shared" si="29"/>
        <v>0</v>
      </c>
      <c r="H150" s="163">
        <f t="shared" si="26"/>
        <v>0</v>
      </c>
      <c r="I150" s="253">
        <f t="shared" si="27"/>
        <v>0</v>
      </c>
      <c r="J150" s="158">
        <f t="shared" si="30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5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8"/>
        <v>0</v>
      </c>
      <c r="G151" s="159">
        <f t="shared" si="29"/>
        <v>0</v>
      </c>
      <c r="H151" s="163">
        <f t="shared" si="26"/>
        <v>0</v>
      </c>
      <c r="I151" s="253">
        <f t="shared" si="27"/>
        <v>0</v>
      </c>
      <c r="J151" s="158">
        <f t="shared" si="30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5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8"/>
        <v>0</v>
      </c>
      <c r="G152" s="159">
        <f t="shared" si="29"/>
        <v>0</v>
      </c>
      <c r="H152" s="163">
        <f t="shared" si="26"/>
        <v>0</v>
      </c>
      <c r="I152" s="253">
        <f t="shared" si="27"/>
        <v>0</v>
      </c>
      <c r="J152" s="158">
        <f t="shared" si="30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5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8"/>
        <v>0</v>
      </c>
      <c r="G153" s="159">
        <f t="shared" si="29"/>
        <v>0</v>
      </c>
      <c r="H153" s="163">
        <f t="shared" si="26"/>
        <v>0</v>
      </c>
      <c r="I153" s="253">
        <f t="shared" si="27"/>
        <v>0</v>
      </c>
      <c r="J153" s="158">
        <f t="shared" si="30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5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8"/>
        <v>0</v>
      </c>
      <c r="G154" s="165">
        <f t="shared" si="29"/>
        <v>0</v>
      </c>
      <c r="H154" s="167">
        <f t="shared" si="26"/>
        <v>0</v>
      </c>
      <c r="I154" s="254">
        <f t="shared" si="27"/>
        <v>0</v>
      </c>
      <c r="J154" s="169">
        <f t="shared" si="30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2" priority="1" stopIfTrue="1" operator="equal">
      <formula>$I$10</formula>
    </cfRule>
  </conditionalFormatting>
  <conditionalFormatting sqref="C99:C154">
    <cfRule type="cellIs" dxfId="13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Q162"/>
  <sheetViews>
    <sheetView view="pageBreakPreview" topLeftCell="A55" zoomScale="75" zoomScaleNormal="100" zoomScaleSheetLayoutView="75" workbookViewId="0">
      <selection activeCell="D17" sqref="D17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19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438991.06815712724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438991.06815712724</v>
      </c>
      <c r="O6" s="1"/>
      <c r="P6" s="1"/>
    </row>
    <row r="7" spans="1:17" ht="13.5" thickBot="1">
      <c r="C7" s="121" t="s">
        <v>44</v>
      </c>
      <c r="D7" s="273" t="s">
        <v>231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149</v>
      </c>
      <c r="E9" s="401" t="s">
        <v>399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4480167.62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109272.38097560976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2811966</v>
      </c>
      <c r="E17" s="358">
        <v>44333</v>
      </c>
      <c r="F17" s="357">
        <v>2767633</v>
      </c>
      <c r="G17" s="358">
        <v>327116</v>
      </c>
      <c r="H17" s="359">
        <v>327116</v>
      </c>
      <c r="I17" s="398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2767633</v>
      </c>
      <c r="E18" s="360">
        <v>75999</v>
      </c>
      <c r="F18" s="361">
        <v>2691634</v>
      </c>
      <c r="G18" s="360">
        <v>488525</v>
      </c>
      <c r="H18" s="359">
        <v>488525</v>
      </c>
      <c r="I18" s="398">
        <f t="shared" si="0"/>
        <v>0</v>
      </c>
      <c r="J18" s="156"/>
      <c r="K18" s="258">
        <v>488525</v>
      </c>
      <c r="L18" s="158">
        <f t="shared" si="1"/>
        <v>0</v>
      </c>
      <c r="M18" s="258">
        <v>488525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4359835.62</v>
      </c>
      <c r="E19" s="360">
        <v>117899.14789473685</v>
      </c>
      <c r="F19" s="361">
        <v>4241936.4721052628</v>
      </c>
      <c r="G19" s="360">
        <v>727741.14153838763</v>
      </c>
      <c r="H19" s="359">
        <v>727741.14153838763</v>
      </c>
      <c r="I19" s="399">
        <v>0</v>
      </c>
      <c r="J19" s="156"/>
      <c r="K19" s="258">
        <f t="shared" ref="K19:K24" si="4">G19</f>
        <v>727741.14153838763</v>
      </c>
      <c r="L19" s="257">
        <f t="shared" si="1"/>
        <v>0</v>
      </c>
      <c r="M19" s="258">
        <f t="shared" ref="M19:M24" si="5">H19</f>
        <v>727741.14153838763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2011</v>
      </c>
      <c r="D20" s="361">
        <v>4241936.4721052628</v>
      </c>
      <c r="E20" s="360">
        <v>109272.38097560976</v>
      </c>
      <c r="F20" s="361">
        <v>4132664.0911296532</v>
      </c>
      <c r="G20" s="360">
        <v>754762.21273088234</v>
      </c>
      <c r="H20" s="359">
        <v>754762.21273088234</v>
      </c>
      <c r="I20" s="399">
        <v>0</v>
      </c>
      <c r="J20" s="156"/>
      <c r="K20" s="258">
        <f t="shared" si="4"/>
        <v>754762.21273088234</v>
      </c>
      <c r="L20" s="257">
        <f t="shared" si="1"/>
        <v>0</v>
      </c>
      <c r="M20" s="258">
        <f t="shared" si="5"/>
        <v>754762.21273088234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4132664.0911296532</v>
      </c>
      <c r="E21" s="377">
        <v>106670.65761904762</v>
      </c>
      <c r="F21" s="361">
        <v>4025993.4335106057</v>
      </c>
      <c r="G21" s="360">
        <v>705416.96496110456</v>
      </c>
      <c r="H21" s="359">
        <v>705416.96496110456</v>
      </c>
      <c r="I21" s="399">
        <v>0</v>
      </c>
      <c r="J21" s="156"/>
      <c r="K21" s="258">
        <f t="shared" si="4"/>
        <v>705416.96496110456</v>
      </c>
      <c r="L21" s="257">
        <f t="shared" si="1"/>
        <v>0</v>
      </c>
      <c r="M21" s="258">
        <f t="shared" si="5"/>
        <v>705416.96496110456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4025993.4335106057</v>
      </c>
      <c r="E22" s="397">
        <v>106670.65761904762</v>
      </c>
      <c r="F22" s="396">
        <v>3919322.7758915583</v>
      </c>
      <c r="G22" s="397">
        <v>655325.21672934014</v>
      </c>
      <c r="H22" s="395">
        <v>655325.21672934014</v>
      </c>
      <c r="I22" s="398">
        <v>0</v>
      </c>
      <c r="J22" s="156"/>
      <c r="K22" s="258">
        <f t="shared" si="4"/>
        <v>655325.21672934014</v>
      </c>
      <c r="L22" s="257">
        <f t="shared" ref="L22:L27" si="7">IF(K22&lt;&gt;0,+G22-K22,0)</f>
        <v>0</v>
      </c>
      <c r="M22" s="258">
        <f t="shared" si="5"/>
        <v>655325.21672934014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3919322.7758915583</v>
      </c>
      <c r="E23" s="397">
        <v>106670.65761904762</v>
      </c>
      <c r="F23" s="396">
        <v>3812652.1182725108</v>
      </c>
      <c r="G23" s="397">
        <v>621037.49267561059</v>
      </c>
      <c r="H23" s="395">
        <v>621037.49267561059</v>
      </c>
      <c r="I23" s="398">
        <v>0</v>
      </c>
      <c r="J23" s="156"/>
      <c r="K23" s="258">
        <f t="shared" si="4"/>
        <v>621037.49267561059</v>
      </c>
      <c r="L23" s="257">
        <f t="shared" si="7"/>
        <v>0</v>
      </c>
      <c r="M23" s="258">
        <f t="shared" si="5"/>
        <v>621037.49267561059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3812652.1182725108</v>
      </c>
      <c r="E24" s="397">
        <v>106670.65761904762</v>
      </c>
      <c r="F24" s="396">
        <v>3705981.4606534634</v>
      </c>
      <c r="G24" s="397">
        <v>594766.20831186429</v>
      </c>
      <c r="H24" s="395">
        <v>594766.20831186429</v>
      </c>
      <c r="I24" s="156">
        <v>0</v>
      </c>
      <c r="J24" s="156"/>
      <c r="K24" s="258">
        <f t="shared" si="4"/>
        <v>594766.20831186429</v>
      </c>
      <c r="L24" s="257">
        <f t="shared" si="7"/>
        <v>0</v>
      </c>
      <c r="M24" s="258">
        <f t="shared" si="5"/>
        <v>594766.20831186429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3705981.4606534634</v>
      </c>
      <c r="E25" s="397">
        <v>106670.65761904762</v>
      </c>
      <c r="F25" s="396">
        <v>3599310.8030344159</v>
      </c>
      <c r="G25" s="397">
        <v>574868.91696308763</v>
      </c>
      <c r="H25" s="395">
        <v>574868.91696308763</v>
      </c>
      <c r="I25" s="156">
        <f t="shared" si="0"/>
        <v>0</v>
      </c>
      <c r="J25" s="156"/>
      <c r="K25" s="258">
        <f>G25</f>
        <v>574868.91696308763</v>
      </c>
      <c r="L25" s="257">
        <f t="shared" si="7"/>
        <v>0</v>
      </c>
      <c r="M25" s="258">
        <f>H25</f>
        <v>574868.91696308763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3599310.8030344159</v>
      </c>
      <c r="E26" s="397">
        <v>104189.94465116279</v>
      </c>
      <c r="F26" s="396">
        <v>3495120.8583832532</v>
      </c>
      <c r="G26" s="397">
        <v>543663.50120193616</v>
      </c>
      <c r="H26" s="395">
        <v>543663.50120193616</v>
      </c>
      <c r="I26" s="156">
        <v>0</v>
      </c>
      <c r="J26" s="156"/>
      <c r="K26" s="258">
        <f>G26</f>
        <v>543663.50120193616</v>
      </c>
      <c r="L26" s="257">
        <f t="shared" si="7"/>
        <v>0</v>
      </c>
      <c r="M26" s="258">
        <f>H26</f>
        <v>543663.50120193616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3495120.8583832532</v>
      </c>
      <c r="E27" s="397">
        <v>109272.38097560976</v>
      </c>
      <c r="F27" s="396">
        <v>3385848.4774076436</v>
      </c>
      <c r="G27" s="397">
        <v>546537.67971827346</v>
      </c>
      <c r="H27" s="395">
        <v>546537.67971827346</v>
      </c>
      <c r="I27" s="156">
        <f t="shared" si="0"/>
        <v>0</v>
      </c>
      <c r="J27" s="156"/>
      <c r="K27" s="258">
        <f>G27</f>
        <v>546537.67971827346</v>
      </c>
      <c r="L27" s="257">
        <f t="shared" si="7"/>
        <v>0</v>
      </c>
      <c r="M27" s="258">
        <f>H27</f>
        <v>546537.67971827346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396">
        <v>3385848.4774076436</v>
      </c>
      <c r="E28" s="397">
        <v>109272.38097560976</v>
      </c>
      <c r="F28" s="396">
        <v>3276576.0964320339</v>
      </c>
      <c r="G28" s="397">
        <v>532649.80492043286</v>
      </c>
      <c r="H28" s="395">
        <v>532649.80492043286</v>
      </c>
      <c r="I28" s="156">
        <f t="shared" si="0"/>
        <v>0</v>
      </c>
      <c r="J28" s="156"/>
      <c r="K28" s="258">
        <f>G28</f>
        <v>532649.80492043286</v>
      </c>
      <c r="L28" s="257">
        <f t="shared" ref="L28" si="10">IF(K28&lt;&gt;0,+G28-K28,0)</f>
        <v>0</v>
      </c>
      <c r="M28" s="258">
        <f>H28</f>
        <v>532649.80492043286</v>
      </c>
      <c r="N28" s="158">
        <f t="shared" ref="N28" si="11">IF(M28&lt;&gt;0,+H28-M28,0)</f>
        <v>0</v>
      </c>
      <c r="O28" s="158">
        <f t="shared" ref="O28" si="12">+N28-L28</f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3276576.0964320339</v>
      </c>
      <c r="E29" s="160">
        <f>IF(+I14&lt;F28,I14,D29)</f>
        <v>109272.38097560976</v>
      </c>
      <c r="F29" s="159">
        <f t="shared" ref="F29:F48" si="13">+D29-E29</f>
        <v>3167303.7154564243</v>
      </c>
      <c r="G29" s="161">
        <f t="shared" ref="G29:G72" si="14">+I$12*((D29+F29)/2)+E29</f>
        <v>438991.06815712724</v>
      </c>
      <c r="H29" s="142">
        <f t="shared" ref="H29:H72" si="15">+I$13*((D29+F29)/2)+E29</f>
        <v>438991.06815712724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3167303.7154564243</v>
      </c>
      <c r="E30" s="160">
        <f>IF(+I14&lt;F29,I14,D30)</f>
        <v>109272.38097560976</v>
      </c>
      <c r="F30" s="159">
        <f t="shared" si="13"/>
        <v>3058031.3344808146</v>
      </c>
      <c r="G30" s="161">
        <f t="shared" si="14"/>
        <v>427808.62929971539</v>
      </c>
      <c r="H30" s="142">
        <f t="shared" si="15"/>
        <v>427808.62929971539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3058031.3344808146</v>
      </c>
      <c r="E31" s="160">
        <f>IF(+I14&lt;F30,I14,D31)</f>
        <v>109272.38097560976</v>
      </c>
      <c r="F31" s="159">
        <f t="shared" si="13"/>
        <v>2948758.953505205</v>
      </c>
      <c r="G31" s="161">
        <f t="shared" si="14"/>
        <v>416626.19044230354</v>
      </c>
      <c r="H31" s="142">
        <f t="shared" si="15"/>
        <v>416626.19044230354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2948758.953505205</v>
      </c>
      <c r="E32" s="160">
        <f>IF(+I14&lt;F31,I14,D32)</f>
        <v>109272.38097560976</v>
      </c>
      <c r="F32" s="159">
        <f t="shared" si="13"/>
        <v>2839486.5725295953</v>
      </c>
      <c r="G32" s="161">
        <f t="shared" si="14"/>
        <v>405443.7515848917</v>
      </c>
      <c r="H32" s="142">
        <f t="shared" si="15"/>
        <v>405443.7515848917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2839486.5725295953</v>
      </c>
      <c r="E33" s="160">
        <f>IF(+I14&lt;F32,I14,D33)</f>
        <v>109272.38097560976</v>
      </c>
      <c r="F33" s="159">
        <f t="shared" si="13"/>
        <v>2730214.1915539857</v>
      </c>
      <c r="G33" s="161">
        <f t="shared" si="14"/>
        <v>394261.31272747985</v>
      </c>
      <c r="H33" s="142">
        <f t="shared" si="15"/>
        <v>394261.31272747985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2730214.1915539857</v>
      </c>
      <c r="E34" s="160">
        <f>IF(+I14&lt;F33,I14,D34)</f>
        <v>109272.38097560976</v>
      </c>
      <c r="F34" s="159">
        <f t="shared" si="13"/>
        <v>2620941.8105783761</v>
      </c>
      <c r="G34" s="161">
        <f t="shared" si="14"/>
        <v>383078.873870068</v>
      </c>
      <c r="H34" s="142">
        <f t="shared" si="15"/>
        <v>383078.873870068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2620941.8105783761</v>
      </c>
      <c r="E35" s="160">
        <f>IF(+I14&lt;F34,I14,D35)</f>
        <v>109272.38097560976</v>
      </c>
      <c r="F35" s="159">
        <f t="shared" si="13"/>
        <v>2511669.4296027664</v>
      </c>
      <c r="G35" s="161">
        <f t="shared" si="14"/>
        <v>371896.43501265615</v>
      </c>
      <c r="H35" s="142">
        <f t="shared" si="15"/>
        <v>371896.43501265615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2511669.4296027664</v>
      </c>
      <c r="E36" s="160">
        <f>IF(+I14&lt;F35,I14,D36)</f>
        <v>109272.38097560976</v>
      </c>
      <c r="F36" s="159">
        <f t="shared" si="13"/>
        <v>2402397.0486271568</v>
      </c>
      <c r="G36" s="161">
        <f t="shared" si="14"/>
        <v>360713.9961552443</v>
      </c>
      <c r="H36" s="142">
        <f t="shared" si="15"/>
        <v>360713.9961552443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2402397.0486271568</v>
      </c>
      <c r="E37" s="160">
        <f>IF(+I14&lt;F36,I14,D37)</f>
        <v>109272.38097560976</v>
      </c>
      <c r="F37" s="159">
        <f t="shared" si="13"/>
        <v>2293124.6676515471</v>
      </c>
      <c r="G37" s="161">
        <f t="shared" si="14"/>
        <v>349531.55729783245</v>
      </c>
      <c r="H37" s="142">
        <f t="shared" si="15"/>
        <v>349531.55729783245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2293124.6676515471</v>
      </c>
      <c r="E38" s="160">
        <f>IF(+I14&lt;F37,I14,D38)</f>
        <v>109272.38097560976</v>
      </c>
      <c r="F38" s="159">
        <f t="shared" si="13"/>
        <v>2183852.2866759375</v>
      </c>
      <c r="G38" s="161">
        <f t="shared" si="14"/>
        <v>338349.1184404206</v>
      </c>
      <c r="H38" s="142">
        <f t="shared" si="15"/>
        <v>338349.1184404206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2183852.2866759375</v>
      </c>
      <c r="E39" s="160">
        <f>IF(+I14&lt;F38,I14,D39)</f>
        <v>109272.38097560976</v>
      </c>
      <c r="F39" s="159">
        <f t="shared" si="13"/>
        <v>2074579.9057003278</v>
      </c>
      <c r="G39" s="161">
        <f t="shared" si="14"/>
        <v>327166.67958300875</v>
      </c>
      <c r="H39" s="142">
        <f t="shared" si="15"/>
        <v>327166.67958300875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2074579.9057003278</v>
      </c>
      <c r="E40" s="160">
        <f>IF(+I14&lt;F39,I14,D40)</f>
        <v>109272.38097560976</v>
      </c>
      <c r="F40" s="159">
        <f t="shared" si="13"/>
        <v>1965307.5247247182</v>
      </c>
      <c r="G40" s="161">
        <f t="shared" si="14"/>
        <v>315984.2407255969</v>
      </c>
      <c r="H40" s="142">
        <f t="shared" si="15"/>
        <v>315984.2407255969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1965307.5247247182</v>
      </c>
      <c r="E41" s="160">
        <f>IF(+I14&lt;F40,I14,D41)</f>
        <v>109272.38097560976</v>
      </c>
      <c r="F41" s="159">
        <f t="shared" si="13"/>
        <v>1856035.1437491085</v>
      </c>
      <c r="G41" s="161">
        <f t="shared" si="14"/>
        <v>304801.80186818505</v>
      </c>
      <c r="H41" s="142">
        <f t="shared" si="15"/>
        <v>304801.80186818505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1856035.1437491085</v>
      </c>
      <c r="E42" s="160">
        <f>IF(+I14&lt;F41,I14,D42)</f>
        <v>109272.38097560976</v>
      </c>
      <c r="F42" s="159">
        <f t="shared" si="13"/>
        <v>1746762.7627734989</v>
      </c>
      <c r="G42" s="161">
        <f t="shared" si="14"/>
        <v>293619.3630107732</v>
      </c>
      <c r="H42" s="142">
        <f t="shared" si="15"/>
        <v>293619.3630107732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1746762.7627734989</v>
      </c>
      <c r="E43" s="160">
        <f>IF(+I14&lt;F42,I14,D43)</f>
        <v>109272.38097560976</v>
      </c>
      <c r="F43" s="159">
        <f t="shared" si="13"/>
        <v>1637490.3817978892</v>
      </c>
      <c r="G43" s="161">
        <f t="shared" si="14"/>
        <v>282436.92415336135</v>
      </c>
      <c r="H43" s="142">
        <f t="shared" si="15"/>
        <v>282436.92415336135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1637490.3817978892</v>
      </c>
      <c r="E44" s="160">
        <f>IF(+I14&lt;F43,I14,D44)</f>
        <v>109272.38097560976</v>
      </c>
      <c r="F44" s="159">
        <f t="shared" si="13"/>
        <v>1528218.0008222796</v>
      </c>
      <c r="G44" s="161">
        <f t="shared" si="14"/>
        <v>271254.48529594945</v>
      </c>
      <c r="H44" s="142">
        <f t="shared" si="15"/>
        <v>271254.48529594945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1528218.0008222796</v>
      </c>
      <c r="E45" s="160">
        <f>IF(+I14&lt;F44,I14,D45)</f>
        <v>109272.38097560976</v>
      </c>
      <c r="F45" s="159">
        <f t="shared" si="13"/>
        <v>1418945.61984667</v>
      </c>
      <c r="G45" s="161">
        <f t="shared" si="14"/>
        <v>260072.0464385376</v>
      </c>
      <c r="H45" s="142">
        <f t="shared" si="15"/>
        <v>260072.0464385376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1418945.61984667</v>
      </c>
      <c r="E46" s="160">
        <f>IF(+I14&lt;F45,I14,D46)</f>
        <v>109272.38097560976</v>
      </c>
      <c r="F46" s="159">
        <f t="shared" si="13"/>
        <v>1309673.2388710603</v>
      </c>
      <c r="G46" s="161">
        <f t="shared" si="14"/>
        <v>248889.60758112575</v>
      </c>
      <c r="H46" s="142">
        <f t="shared" si="15"/>
        <v>248889.60758112575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1309673.2388710603</v>
      </c>
      <c r="E47" s="160">
        <f>IF(+I14&lt;F46,I14,D47)</f>
        <v>109272.38097560976</v>
      </c>
      <c r="F47" s="159">
        <f t="shared" si="13"/>
        <v>1200400.8578954507</v>
      </c>
      <c r="G47" s="161">
        <f t="shared" si="14"/>
        <v>237707.1687237139</v>
      </c>
      <c r="H47" s="142">
        <f t="shared" si="15"/>
        <v>237707.1687237139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1200400.8578954507</v>
      </c>
      <c r="E48" s="160">
        <f>IF(+I14&lt;F47,I14,D48)</f>
        <v>109272.38097560976</v>
      </c>
      <c r="F48" s="159">
        <f t="shared" si="13"/>
        <v>1091128.476919841</v>
      </c>
      <c r="G48" s="161">
        <f t="shared" si="14"/>
        <v>226524.72986630205</v>
      </c>
      <c r="H48" s="142">
        <f t="shared" si="15"/>
        <v>226524.72986630205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1091128.476919841</v>
      </c>
      <c r="E49" s="160">
        <f>IF(+I14&lt;F48,I14,D49)</f>
        <v>109272.38097560976</v>
      </c>
      <c r="F49" s="159">
        <f t="shared" ref="F49:F72" si="16">+D49-E49</f>
        <v>981856.09594423126</v>
      </c>
      <c r="G49" s="161">
        <f t="shared" si="14"/>
        <v>215342.2910088902</v>
      </c>
      <c r="H49" s="142">
        <f t="shared" si="15"/>
        <v>215342.2910088902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981856.09594423126</v>
      </c>
      <c r="E50" s="160">
        <f>IF(+I14&lt;F49,I14,D50)</f>
        <v>109272.38097560976</v>
      </c>
      <c r="F50" s="159">
        <f t="shared" si="16"/>
        <v>872583.7149686215</v>
      </c>
      <c r="G50" s="161">
        <f t="shared" si="14"/>
        <v>204159.85215147829</v>
      </c>
      <c r="H50" s="142">
        <f t="shared" si="15"/>
        <v>204159.85215147829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872583.7149686215</v>
      </c>
      <c r="E51" s="160">
        <f>IF(+I14&lt;F50,I14,D51)</f>
        <v>109272.38097560976</v>
      </c>
      <c r="F51" s="159">
        <f t="shared" si="16"/>
        <v>763311.33399301174</v>
      </c>
      <c r="G51" s="161">
        <f t="shared" si="14"/>
        <v>192977.41329406644</v>
      </c>
      <c r="H51" s="142">
        <f t="shared" si="15"/>
        <v>192977.41329406644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763311.33399301174</v>
      </c>
      <c r="E52" s="160">
        <f>IF(+I14&lt;F51,I14,D52)</f>
        <v>109272.38097560976</v>
      </c>
      <c r="F52" s="159">
        <f t="shared" si="16"/>
        <v>654038.95301740197</v>
      </c>
      <c r="G52" s="161">
        <f t="shared" si="14"/>
        <v>181794.97443665459</v>
      </c>
      <c r="H52" s="142">
        <f t="shared" si="15"/>
        <v>181794.97443665459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654038.95301740197</v>
      </c>
      <c r="E53" s="160">
        <f>IF(+I14&lt;F52,I14,D53)</f>
        <v>109272.38097560976</v>
      </c>
      <c r="F53" s="159">
        <f t="shared" si="16"/>
        <v>544766.57204179221</v>
      </c>
      <c r="G53" s="161">
        <f t="shared" si="14"/>
        <v>170612.53557924274</v>
      </c>
      <c r="H53" s="142">
        <f t="shared" si="15"/>
        <v>170612.53557924274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544766.57204179221</v>
      </c>
      <c r="E54" s="160">
        <f>IF(+I14&lt;F53,I14,D54)</f>
        <v>109272.38097560976</v>
      </c>
      <c r="F54" s="159">
        <f t="shared" si="16"/>
        <v>435494.19106618245</v>
      </c>
      <c r="G54" s="161">
        <f t="shared" si="14"/>
        <v>159430.09672183087</v>
      </c>
      <c r="H54" s="142">
        <f t="shared" si="15"/>
        <v>159430.09672183087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435494.19106618245</v>
      </c>
      <c r="E55" s="160">
        <f>IF(+I14&lt;F54,I14,D55)</f>
        <v>109272.38097560976</v>
      </c>
      <c r="F55" s="159">
        <f t="shared" si="16"/>
        <v>326221.81009057269</v>
      </c>
      <c r="G55" s="161">
        <f t="shared" si="14"/>
        <v>148247.65786441899</v>
      </c>
      <c r="H55" s="142">
        <f t="shared" si="15"/>
        <v>148247.65786441899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326221.81009057269</v>
      </c>
      <c r="E56" s="160">
        <f>IF(+I14&lt;F55,I14,D56)</f>
        <v>109272.38097560976</v>
      </c>
      <c r="F56" s="159">
        <f t="shared" si="16"/>
        <v>216949.42911496293</v>
      </c>
      <c r="G56" s="161">
        <f t="shared" si="14"/>
        <v>137065.21900700714</v>
      </c>
      <c r="H56" s="142">
        <f t="shared" si="15"/>
        <v>137065.21900700714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216949.42911496293</v>
      </c>
      <c r="E57" s="160">
        <f>IF(+I14&lt;F56,I14,D57)</f>
        <v>109272.38097560976</v>
      </c>
      <c r="F57" s="159">
        <f t="shared" si="16"/>
        <v>107677.04813935317</v>
      </c>
      <c r="G57" s="161">
        <f t="shared" si="14"/>
        <v>125882.78014959526</v>
      </c>
      <c r="H57" s="142">
        <f t="shared" si="15"/>
        <v>125882.78014959526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107677.04813935317</v>
      </c>
      <c r="E58" s="160">
        <f>IF(+I14&lt;F57,I14,D58)</f>
        <v>107677.04813935317</v>
      </c>
      <c r="F58" s="159">
        <f t="shared" si="16"/>
        <v>0</v>
      </c>
      <c r="G58" s="161">
        <f t="shared" si="14"/>
        <v>113186.63801199295</v>
      </c>
      <c r="H58" s="142">
        <f t="shared" si="15"/>
        <v>113186.63801199295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14"/>
        <v>0</v>
      </c>
      <c r="H59" s="142">
        <f t="shared" si="15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14"/>
        <v>0</v>
      </c>
      <c r="H60" s="142">
        <f t="shared" si="15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4480167.62</v>
      </c>
      <c r="F73" s="111"/>
      <c r="G73" s="111">
        <f>SUM(G17:G72)</f>
        <v>15376267.578210389</v>
      </c>
      <c r="H73" s="111">
        <f>SUM(H17:H72)</f>
        <v>15376267.578210389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19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546537.67971827346</v>
      </c>
      <c r="N87" s="198">
        <f>IF(J92&lt;D11,0,VLOOKUP(J92,C17:O72,11))</f>
        <v>546537.67971827346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466899.92525095958</v>
      </c>
      <c r="N88" s="200">
        <f>IF(J92&lt;D11,0,VLOOKUP(J92,C99:P154,7))</f>
        <v>466899.92525095958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Wallace Lake-Prt Robson-Red Point 138 kV Loop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-79637.754467313876</v>
      </c>
      <c r="N89" s="203">
        <f>+N88-N87</f>
        <v>-79637.754467313876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TP2005142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4480167.62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106670.65761904762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44333</v>
      </c>
      <c r="F99" s="361">
        <v>2767633</v>
      </c>
      <c r="G99" s="365">
        <v>1383817</v>
      </c>
      <c r="H99" s="362">
        <v>264915</v>
      </c>
      <c r="I99" s="363">
        <v>264915</v>
      </c>
      <c r="J99" s="403">
        <f t="shared" ref="J99:J130" si="21">+I99-H99</f>
        <v>0</v>
      </c>
      <c r="K99" s="158"/>
      <c r="L99" s="256">
        <v>264915</v>
      </c>
      <c r="M99" s="157">
        <f t="shared" ref="M99:M130" si="22">IF(L99&lt;&gt;0,+H99-L99,0)</f>
        <v>0</v>
      </c>
      <c r="N99" s="256">
        <v>264915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4435834.62</v>
      </c>
      <c r="E100" s="360">
        <v>117899.14789473685</v>
      </c>
      <c r="F100" s="361">
        <v>4317935.4721052628</v>
      </c>
      <c r="G100" s="361">
        <v>4376885.046052631</v>
      </c>
      <c r="H100" s="360">
        <v>751399.2625697077</v>
      </c>
      <c r="I100" s="359">
        <v>751399.2625697077</v>
      </c>
      <c r="J100" s="403">
        <f t="shared" si="21"/>
        <v>0</v>
      </c>
      <c r="K100" s="158"/>
      <c r="L100" s="258">
        <f t="shared" ref="L100:L105" si="25">H100</f>
        <v>751399.2625697077</v>
      </c>
      <c r="M100" s="257">
        <f t="shared" si="22"/>
        <v>0</v>
      </c>
      <c r="N100" s="258">
        <f t="shared" ref="N100:N105" si="26">I100</f>
        <v>751399.2625697077</v>
      </c>
      <c r="O100" s="158">
        <f t="shared" si="23"/>
        <v>0</v>
      </c>
      <c r="P100" s="158">
        <f t="shared" si="24"/>
        <v>0</v>
      </c>
      <c r="Q100" s="1"/>
    </row>
    <row r="101" spans="1:17">
      <c r="B101" s="9" t="str">
        <f t="shared" ref="B101:B154" si="27">IF(D101=F100,"","IU")</f>
        <v/>
      </c>
      <c r="C101" s="153">
        <f>IF(D93="","-",+C100+1)</f>
        <v>2010</v>
      </c>
      <c r="D101" s="357">
        <v>4317935.4721052628</v>
      </c>
      <c r="E101" s="360">
        <v>109272.38097560976</v>
      </c>
      <c r="F101" s="361">
        <v>4208663.0911296532</v>
      </c>
      <c r="G101" s="361">
        <v>4263299.281617458</v>
      </c>
      <c r="H101" s="360">
        <v>813083.75625157298</v>
      </c>
      <c r="I101" s="359">
        <v>813083.75625157298</v>
      </c>
      <c r="J101" s="403">
        <f t="shared" si="21"/>
        <v>0</v>
      </c>
      <c r="K101" s="158"/>
      <c r="L101" s="258">
        <f t="shared" si="25"/>
        <v>813083.75625157298</v>
      </c>
      <c r="M101" s="257">
        <f t="shared" si="22"/>
        <v>0</v>
      </c>
      <c r="N101" s="258">
        <f t="shared" si="26"/>
        <v>813083.75625157298</v>
      </c>
      <c r="O101" s="158">
        <f t="shared" si="23"/>
        <v>0</v>
      </c>
      <c r="P101" s="158">
        <f t="shared" si="24"/>
        <v>0</v>
      </c>
      <c r="Q101" s="1"/>
    </row>
    <row r="102" spans="1:17">
      <c r="B102" s="9" t="str">
        <f t="shared" si="27"/>
        <v/>
      </c>
      <c r="C102" s="153">
        <f>IF(D93="","-",+C101+1)</f>
        <v>2011</v>
      </c>
      <c r="D102" s="357">
        <v>4208663.0911296532</v>
      </c>
      <c r="E102" s="377">
        <v>106670.65761904762</v>
      </c>
      <c r="F102" s="361">
        <v>4101992.4335106057</v>
      </c>
      <c r="G102" s="361">
        <v>4155327.7623201292</v>
      </c>
      <c r="H102" s="360">
        <v>731548.43625186454</v>
      </c>
      <c r="I102" s="359">
        <v>731548.43625186454</v>
      </c>
      <c r="J102" s="403">
        <f t="shared" si="21"/>
        <v>0</v>
      </c>
      <c r="K102" s="158"/>
      <c r="L102" s="258">
        <f t="shared" si="25"/>
        <v>731548.43625186454</v>
      </c>
      <c r="M102" s="257">
        <f t="shared" si="22"/>
        <v>0</v>
      </c>
      <c r="N102" s="258">
        <f t="shared" si="26"/>
        <v>731548.43625186454</v>
      </c>
      <c r="O102" s="158">
        <f t="shared" si="23"/>
        <v>0</v>
      </c>
      <c r="P102" s="158">
        <f t="shared" si="24"/>
        <v>0</v>
      </c>
      <c r="Q102" s="1"/>
    </row>
    <row r="103" spans="1:17">
      <c r="B103" s="9" t="str">
        <f t="shared" si="27"/>
        <v/>
      </c>
      <c r="C103" s="153">
        <f>IF(D93="","-",+C102+1)</f>
        <v>2012</v>
      </c>
      <c r="D103" s="357">
        <v>4101992.4335106057</v>
      </c>
      <c r="E103" s="360">
        <v>106670.65761904762</v>
      </c>
      <c r="F103" s="361">
        <v>3995321.7758915583</v>
      </c>
      <c r="G103" s="361">
        <v>4048657.1047010822</v>
      </c>
      <c r="H103" s="360">
        <v>702446.4690702348</v>
      </c>
      <c r="I103" s="359">
        <v>702446.4690702348</v>
      </c>
      <c r="J103" s="403">
        <f t="shared" si="21"/>
        <v>0</v>
      </c>
      <c r="K103" s="158"/>
      <c r="L103" s="258">
        <f t="shared" si="25"/>
        <v>702446.4690702348</v>
      </c>
      <c r="M103" s="257">
        <f t="shared" si="22"/>
        <v>0</v>
      </c>
      <c r="N103" s="258">
        <f t="shared" si="26"/>
        <v>702446.4690702348</v>
      </c>
      <c r="O103" s="158">
        <f t="shared" si="23"/>
        <v>0</v>
      </c>
      <c r="P103" s="158">
        <f t="shared" si="24"/>
        <v>0</v>
      </c>
      <c r="Q103" s="1"/>
    </row>
    <row r="104" spans="1:17">
      <c r="B104" s="9" t="str">
        <f t="shared" si="27"/>
        <v/>
      </c>
      <c r="C104" s="153">
        <f>IF(D93="","-",+C103+1)</f>
        <v>2013</v>
      </c>
      <c r="D104" s="357">
        <f>IF(F103+SUM(E$99:E103)=D$92,F103,D$92-SUM(E$99:E103))</f>
        <v>3995321.7758915583</v>
      </c>
      <c r="E104" s="360">
        <f>IF(+J96&lt;F103,J96,D104)</f>
        <v>106670.65761904762</v>
      </c>
      <c r="F104" s="361">
        <f t="shared" ref="F104:F130" si="28">+D104-E104</f>
        <v>3888651.1182725108</v>
      </c>
      <c r="G104" s="361">
        <f t="shared" ref="G104:G130" si="29">+(F104+D104)/2</f>
        <v>3941986.4470820343</v>
      </c>
      <c r="H104" s="360">
        <f t="shared" ref="H104:H112" si="30">+J$94*G104+E104</f>
        <v>522962.50367036869</v>
      </c>
      <c r="I104" s="359">
        <f t="shared" ref="I104:I112" si="31">+J$95*G104+E104</f>
        <v>522962.50367036869</v>
      </c>
      <c r="J104" s="403">
        <f t="shared" si="21"/>
        <v>0</v>
      </c>
      <c r="K104" s="158"/>
      <c r="L104" s="258">
        <f t="shared" si="25"/>
        <v>522962.50367036869</v>
      </c>
      <c r="M104" s="257">
        <f>IF(L104&lt;&gt;0,+H104-L104,0)</f>
        <v>0</v>
      </c>
      <c r="N104" s="258">
        <f t="shared" si="26"/>
        <v>522962.50367036869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7"/>
        <v/>
      </c>
      <c r="C105" s="153">
        <f>IF(D93="","-",+C104+1)</f>
        <v>2014</v>
      </c>
      <c r="D105" s="357">
        <v>3888651.1182725108</v>
      </c>
      <c r="E105" s="360">
        <v>106670.65761904762</v>
      </c>
      <c r="F105" s="361">
        <v>3781980.4606534634</v>
      </c>
      <c r="G105" s="361">
        <v>3835315.7894629873</v>
      </c>
      <c r="H105" s="360">
        <v>627980.04901218251</v>
      </c>
      <c r="I105" s="359">
        <v>627980.04901218251</v>
      </c>
      <c r="J105" s="158">
        <v>0</v>
      </c>
      <c r="K105" s="158"/>
      <c r="L105" s="258">
        <f t="shared" si="25"/>
        <v>627980.04901218251</v>
      </c>
      <c r="M105" s="257">
        <f>IF(L105&lt;&gt;0,+H105-L105,0)</f>
        <v>0</v>
      </c>
      <c r="N105" s="258">
        <f t="shared" si="26"/>
        <v>627980.04901218251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/>
      </c>
      <c r="C106" s="153">
        <f>IF(D93="","-",+C105+1)</f>
        <v>2015</v>
      </c>
      <c r="D106" s="357">
        <v>3781980.4606534634</v>
      </c>
      <c r="E106" s="360">
        <v>106670.65761904762</v>
      </c>
      <c r="F106" s="361">
        <v>3675309.8030344159</v>
      </c>
      <c r="G106" s="361">
        <v>3728645.1318439394</v>
      </c>
      <c r="H106" s="360">
        <v>597990.04263617261</v>
      </c>
      <c r="I106" s="359">
        <v>597990.04263617261</v>
      </c>
      <c r="J106" s="158">
        <f t="shared" si="21"/>
        <v>0</v>
      </c>
      <c r="K106" s="158"/>
      <c r="L106" s="258">
        <f>H106</f>
        <v>597990.04263617261</v>
      </c>
      <c r="M106" s="257">
        <f>IF(L106&lt;&gt;0,+H106-L106,0)</f>
        <v>0</v>
      </c>
      <c r="N106" s="258">
        <f>I106</f>
        <v>597990.04263617261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>IU</v>
      </c>
      <c r="C107" s="153">
        <f>IF(D93="","-",+C106+1)</f>
        <v>2016</v>
      </c>
      <c r="D107" s="357">
        <v>3677790.5160023002</v>
      </c>
      <c r="E107" s="360">
        <v>104189.94465116279</v>
      </c>
      <c r="F107" s="361">
        <v>3573600.5713511375</v>
      </c>
      <c r="G107" s="361">
        <v>3625695.5436767191</v>
      </c>
      <c r="H107" s="360">
        <v>564471.95145808836</v>
      </c>
      <c r="I107" s="359">
        <v>564471.95145808836</v>
      </c>
      <c r="J107" s="158">
        <v>0</v>
      </c>
      <c r="K107" s="158"/>
      <c r="L107" s="258">
        <f>H107</f>
        <v>564471.95145808836</v>
      </c>
      <c r="M107" s="257">
        <f>IF(L107&lt;&gt;0,+H107-L107,0)</f>
        <v>0</v>
      </c>
      <c r="N107" s="258">
        <f>I107</f>
        <v>564471.95145808836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>IU</v>
      </c>
      <c r="C108" s="153">
        <f>IF(D93="","-",+C107+1)</f>
        <v>2017</v>
      </c>
      <c r="D108" s="357">
        <v>3571119.8583832523</v>
      </c>
      <c r="E108" s="360">
        <v>106670.65761904762</v>
      </c>
      <c r="F108" s="361">
        <v>3464449.2007642048</v>
      </c>
      <c r="G108" s="361">
        <v>3517784.5295737283</v>
      </c>
      <c r="H108" s="360">
        <v>533981.0722445295</v>
      </c>
      <c r="I108" s="359">
        <v>533981.0722445295</v>
      </c>
      <c r="J108" s="158">
        <f t="shared" si="21"/>
        <v>0</v>
      </c>
      <c r="K108" s="158"/>
      <c r="L108" s="258">
        <f>H108</f>
        <v>533981.0722445295</v>
      </c>
      <c r="M108" s="257">
        <f>IF(L108&lt;&gt;0,+H108-L108,0)</f>
        <v>0</v>
      </c>
      <c r="N108" s="258">
        <f>I108</f>
        <v>533981.0722445295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7"/>
        <v/>
      </c>
      <c r="C109" s="153">
        <f>IF(D93="","-",+C108+1)</f>
        <v>2018</v>
      </c>
      <c r="D109" s="154">
        <f>IF(F108+SUM(E$99:E108)=D$92,F108,D$92-SUM(E$99:E108))</f>
        <v>3464449.2007642048</v>
      </c>
      <c r="E109" s="160">
        <f>IF(+J96&lt;F108,J96,D109)</f>
        <v>106670.65761904762</v>
      </c>
      <c r="F109" s="159">
        <f t="shared" si="28"/>
        <v>3357778.5431451574</v>
      </c>
      <c r="G109" s="159">
        <f t="shared" si="29"/>
        <v>3411113.8719546814</v>
      </c>
      <c r="H109" s="163">
        <f t="shared" si="30"/>
        <v>466899.92525095958</v>
      </c>
      <c r="I109" s="253">
        <f t="shared" si="31"/>
        <v>466899.92525095958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7"/>
        <v/>
      </c>
      <c r="C110" s="153">
        <f>IF(D93="","-",+C109+1)</f>
        <v>2019</v>
      </c>
      <c r="D110" s="154">
        <f>IF(F109+SUM(E$99:E109)=D$92,F109,D$92-SUM(E$99:E109))</f>
        <v>3357778.5431451574</v>
      </c>
      <c r="E110" s="160">
        <f>IF(+J96&lt;F109,J96,D110)</f>
        <v>106670.65761904762</v>
      </c>
      <c r="F110" s="159">
        <f t="shared" si="28"/>
        <v>3251107.88552611</v>
      </c>
      <c r="G110" s="159">
        <f t="shared" si="29"/>
        <v>3304443.2143356334</v>
      </c>
      <c r="H110" s="163">
        <f t="shared" si="30"/>
        <v>455635.01463397552</v>
      </c>
      <c r="I110" s="253">
        <f t="shared" si="31"/>
        <v>455635.01463397552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7"/>
        <v/>
      </c>
      <c r="C111" s="153">
        <f>IF(D93="","-",+C110+1)</f>
        <v>2020</v>
      </c>
      <c r="D111" s="154">
        <f>IF(F110+SUM(E$99:E110)=D$92,F110,D$92-SUM(E$99:E110))</f>
        <v>3251107.88552611</v>
      </c>
      <c r="E111" s="160">
        <f>IF(+J96&lt;F110,J96,D111)</f>
        <v>106670.65761904762</v>
      </c>
      <c r="F111" s="159">
        <f t="shared" si="28"/>
        <v>3144437.2279070625</v>
      </c>
      <c r="G111" s="159">
        <f t="shared" si="29"/>
        <v>3197772.5567165865</v>
      </c>
      <c r="H111" s="163">
        <f t="shared" si="30"/>
        <v>444370.10401699151</v>
      </c>
      <c r="I111" s="253">
        <f t="shared" si="31"/>
        <v>444370.10401699151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7"/>
        <v/>
      </c>
      <c r="C112" s="153">
        <f>IF(D93="","-",+C111+1)</f>
        <v>2021</v>
      </c>
      <c r="D112" s="154">
        <f>IF(F111+SUM(E$99:E111)=D$92,F111,D$92-SUM(E$99:E111))</f>
        <v>3144437.2279070625</v>
      </c>
      <c r="E112" s="160">
        <f>IF(+J96&lt;F111,J96,D112)</f>
        <v>106670.65761904762</v>
      </c>
      <c r="F112" s="159">
        <f t="shared" si="28"/>
        <v>3037766.5702880151</v>
      </c>
      <c r="G112" s="159">
        <f t="shared" si="29"/>
        <v>3091101.8990975386</v>
      </c>
      <c r="H112" s="163">
        <f t="shared" si="30"/>
        <v>433105.19340000738</v>
      </c>
      <c r="I112" s="253">
        <f t="shared" si="31"/>
        <v>433105.19340000738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7"/>
        <v/>
      </c>
      <c r="C113" s="153">
        <f>IF(D93="","-",+C112+1)</f>
        <v>2022</v>
      </c>
      <c r="D113" s="154">
        <f>IF(F112+SUM(E$99:E112)=D$92,F112,D$92-SUM(E$99:E112))</f>
        <v>3037766.5702880151</v>
      </c>
      <c r="E113" s="160">
        <f>IF(+J96&lt;F112,J96,D113)</f>
        <v>106670.65761904762</v>
      </c>
      <c r="F113" s="159">
        <f t="shared" si="28"/>
        <v>2931095.9126689676</v>
      </c>
      <c r="G113" s="159">
        <f t="shared" si="29"/>
        <v>2984431.2414784916</v>
      </c>
      <c r="H113" s="163">
        <f t="shared" ref="H113:H154" si="32">+J$94*G113+E113</f>
        <v>421840.28278302337</v>
      </c>
      <c r="I113" s="253">
        <f t="shared" ref="I113:I154" si="33">+J$95*G113+E113</f>
        <v>421840.28278302337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7"/>
        <v/>
      </c>
      <c r="C114" s="153">
        <f>IF(D93="","-",+C113+1)</f>
        <v>2023</v>
      </c>
      <c r="D114" s="154">
        <f>IF(F113+SUM(E$99:E113)=D$92,F113,D$92-SUM(E$99:E113))</f>
        <v>2931095.9126689676</v>
      </c>
      <c r="E114" s="160">
        <f>IF(+J96&lt;F113,J96,D114)</f>
        <v>106670.65761904762</v>
      </c>
      <c r="F114" s="159">
        <f t="shared" si="28"/>
        <v>2824425.2550499202</v>
      </c>
      <c r="G114" s="159">
        <f t="shared" si="29"/>
        <v>2877760.5838594437</v>
      </c>
      <c r="H114" s="163">
        <f t="shared" si="32"/>
        <v>410575.37216603925</v>
      </c>
      <c r="I114" s="253">
        <f t="shared" si="33"/>
        <v>410575.37216603925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7"/>
        <v/>
      </c>
      <c r="C115" s="153">
        <f>IF(D93="","-",+C114+1)</f>
        <v>2024</v>
      </c>
      <c r="D115" s="154">
        <f>IF(F114+SUM(E$99:E114)=D$92,F114,D$92-SUM(E$99:E114))</f>
        <v>2824425.2550499202</v>
      </c>
      <c r="E115" s="160">
        <f>IF(+J96&lt;F114,J96,D115)</f>
        <v>106670.65761904762</v>
      </c>
      <c r="F115" s="159">
        <f t="shared" si="28"/>
        <v>2717754.5974308727</v>
      </c>
      <c r="G115" s="159">
        <f t="shared" si="29"/>
        <v>2771089.9262403967</v>
      </c>
      <c r="H115" s="163">
        <f t="shared" si="32"/>
        <v>399310.46154905524</v>
      </c>
      <c r="I115" s="253">
        <f t="shared" si="33"/>
        <v>399310.46154905524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7"/>
        <v/>
      </c>
      <c r="C116" s="153">
        <f>IF(D93="","-",+C115+1)</f>
        <v>2025</v>
      </c>
      <c r="D116" s="154">
        <f>IF(F115+SUM(E$99:E115)=D$92,F115,D$92-SUM(E$99:E115))</f>
        <v>2717754.5974308727</v>
      </c>
      <c r="E116" s="160">
        <f>IF(+J96&lt;F115,J96,D116)</f>
        <v>106670.65761904762</v>
      </c>
      <c r="F116" s="159">
        <f t="shared" si="28"/>
        <v>2611083.9398118253</v>
      </c>
      <c r="G116" s="159">
        <f t="shared" si="29"/>
        <v>2664419.2686213488</v>
      </c>
      <c r="H116" s="163">
        <f t="shared" si="32"/>
        <v>388045.55093207111</v>
      </c>
      <c r="I116" s="253">
        <f t="shared" si="33"/>
        <v>388045.55093207111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7"/>
        <v/>
      </c>
      <c r="C117" s="153">
        <f>IF(D93="","-",+C116+1)</f>
        <v>2026</v>
      </c>
      <c r="D117" s="154">
        <f>IF(F116+SUM(E$99:E116)=D$92,F116,D$92-SUM(E$99:E116))</f>
        <v>2611083.9398118253</v>
      </c>
      <c r="E117" s="160">
        <f>IF(+J96&lt;F116,J96,D117)</f>
        <v>106670.65761904762</v>
      </c>
      <c r="F117" s="159">
        <f t="shared" si="28"/>
        <v>2504413.2821927778</v>
      </c>
      <c r="G117" s="159">
        <f t="shared" si="29"/>
        <v>2557748.6110023018</v>
      </c>
      <c r="H117" s="163">
        <f t="shared" si="32"/>
        <v>376780.6403150871</v>
      </c>
      <c r="I117" s="253">
        <f t="shared" si="33"/>
        <v>376780.6403150871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7"/>
        <v/>
      </c>
      <c r="C118" s="153">
        <f>IF(D93="","-",+C117+1)</f>
        <v>2027</v>
      </c>
      <c r="D118" s="154">
        <f>IF(F117+SUM(E$99:E117)=D$92,F117,D$92-SUM(E$99:E117))</f>
        <v>2504413.2821927778</v>
      </c>
      <c r="E118" s="160">
        <f>IF(+J96&lt;F117,J96,D118)</f>
        <v>106670.65761904762</v>
      </c>
      <c r="F118" s="159">
        <f t="shared" si="28"/>
        <v>2397742.6245737304</v>
      </c>
      <c r="G118" s="159">
        <f t="shared" si="29"/>
        <v>2451077.9533832539</v>
      </c>
      <c r="H118" s="163">
        <f t="shared" si="32"/>
        <v>365515.72969810304</v>
      </c>
      <c r="I118" s="253">
        <f t="shared" si="33"/>
        <v>365515.72969810304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7"/>
        <v/>
      </c>
      <c r="C119" s="153">
        <f>IF(D93="","-",+C118+1)</f>
        <v>2028</v>
      </c>
      <c r="D119" s="154">
        <f>IF(F118+SUM(E$99:E118)=D$92,F118,D$92-SUM(E$99:E118))</f>
        <v>2397742.6245737304</v>
      </c>
      <c r="E119" s="160">
        <f>IF(+J96&lt;F118,J96,D119)</f>
        <v>106670.65761904762</v>
      </c>
      <c r="F119" s="159">
        <f t="shared" si="28"/>
        <v>2291071.966954683</v>
      </c>
      <c r="G119" s="159">
        <f t="shared" si="29"/>
        <v>2344407.2957642069</v>
      </c>
      <c r="H119" s="163">
        <f t="shared" si="32"/>
        <v>354250.81908111903</v>
      </c>
      <c r="I119" s="253">
        <f t="shared" si="33"/>
        <v>354250.81908111903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7"/>
        <v/>
      </c>
      <c r="C120" s="153">
        <f>IF(D93="","-",+C119+1)</f>
        <v>2029</v>
      </c>
      <c r="D120" s="154">
        <f>IF(F119+SUM(E$99:E119)=D$92,F119,D$92-SUM(E$99:E119))</f>
        <v>2291071.966954683</v>
      </c>
      <c r="E120" s="160">
        <f>IF(+J96&lt;F119,J96,D120)</f>
        <v>106670.65761904762</v>
      </c>
      <c r="F120" s="159">
        <f t="shared" si="28"/>
        <v>2184401.3093356355</v>
      </c>
      <c r="G120" s="159">
        <f t="shared" si="29"/>
        <v>2237736.638145159</v>
      </c>
      <c r="H120" s="163">
        <f t="shared" si="32"/>
        <v>342985.9084641349</v>
      </c>
      <c r="I120" s="253">
        <f t="shared" si="33"/>
        <v>342985.9084641349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7"/>
        <v/>
      </c>
      <c r="C121" s="153">
        <f>IF(D93="","-",+C120+1)</f>
        <v>2030</v>
      </c>
      <c r="D121" s="154">
        <f>IF(F120+SUM(E$99:E120)=D$92,F120,D$92-SUM(E$99:E120))</f>
        <v>2184401.3093356355</v>
      </c>
      <c r="E121" s="160">
        <f>IF(+J96&lt;F120,J96,D121)</f>
        <v>106670.65761904762</v>
      </c>
      <c r="F121" s="159">
        <f t="shared" si="28"/>
        <v>2077730.6517165878</v>
      </c>
      <c r="G121" s="159">
        <f t="shared" si="29"/>
        <v>2131065.9805261116</v>
      </c>
      <c r="H121" s="163">
        <f t="shared" si="32"/>
        <v>331720.99784715084</v>
      </c>
      <c r="I121" s="253">
        <f t="shared" si="33"/>
        <v>331720.99784715084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7"/>
        <v/>
      </c>
      <c r="C122" s="153">
        <f>IF(D93="","-",+C121+1)</f>
        <v>2031</v>
      </c>
      <c r="D122" s="154">
        <f>IF(F121+SUM(E$99:E121)=D$92,F121,D$92-SUM(E$99:E121))</f>
        <v>2077730.6517165878</v>
      </c>
      <c r="E122" s="160">
        <f>IF(+J96&lt;F121,J96,D122)</f>
        <v>106670.65761904762</v>
      </c>
      <c r="F122" s="159">
        <f t="shared" si="28"/>
        <v>1971059.9940975402</v>
      </c>
      <c r="G122" s="159">
        <f t="shared" si="29"/>
        <v>2024395.3229070641</v>
      </c>
      <c r="H122" s="163">
        <f t="shared" si="32"/>
        <v>320456.08723016677</v>
      </c>
      <c r="I122" s="253">
        <f t="shared" si="33"/>
        <v>320456.08723016677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7"/>
        <v/>
      </c>
      <c r="C123" s="153">
        <f>IF(D93="","-",+C122+1)</f>
        <v>2032</v>
      </c>
      <c r="D123" s="154">
        <f>IF(F122+SUM(E$99:E122)=D$92,F122,D$92-SUM(E$99:E122))</f>
        <v>1971059.9940975402</v>
      </c>
      <c r="E123" s="160">
        <f>IF(+J96&lt;F122,J96,D123)</f>
        <v>106670.65761904762</v>
      </c>
      <c r="F123" s="159">
        <f t="shared" si="28"/>
        <v>1864389.3364784925</v>
      </c>
      <c r="G123" s="159">
        <f t="shared" si="29"/>
        <v>1917724.6652880162</v>
      </c>
      <c r="H123" s="163">
        <f t="shared" si="32"/>
        <v>309191.17661318264</v>
      </c>
      <c r="I123" s="253">
        <f t="shared" si="33"/>
        <v>309191.17661318264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7"/>
        <v/>
      </c>
      <c r="C124" s="153">
        <f>IF(D93="","-",+C123+1)</f>
        <v>2033</v>
      </c>
      <c r="D124" s="154">
        <f>IF(F123+SUM(E$99:E123)=D$92,F123,D$92-SUM(E$99:E123))</f>
        <v>1864389.3364784925</v>
      </c>
      <c r="E124" s="160">
        <f>IF(+J96&lt;F123,J96,D124)</f>
        <v>106670.65761904762</v>
      </c>
      <c r="F124" s="159">
        <f t="shared" si="28"/>
        <v>1757718.6788594448</v>
      </c>
      <c r="G124" s="159">
        <f t="shared" si="29"/>
        <v>1811054.0076689688</v>
      </c>
      <c r="H124" s="163">
        <f t="shared" si="32"/>
        <v>297926.26599619864</v>
      </c>
      <c r="I124" s="253">
        <f t="shared" si="33"/>
        <v>297926.26599619864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7"/>
        <v/>
      </c>
      <c r="C125" s="153">
        <f>IF(D93="","-",+C124+1)</f>
        <v>2034</v>
      </c>
      <c r="D125" s="154">
        <f>IF(F124+SUM(E$99:E124)=D$92,F124,D$92-SUM(E$99:E124))</f>
        <v>1757718.6788594448</v>
      </c>
      <c r="E125" s="160">
        <f>IF(+J96&lt;F124,J96,D125)</f>
        <v>106670.65761904762</v>
      </c>
      <c r="F125" s="159">
        <f t="shared" si="28"/>
        <v>1651048.0212403971</v>
      </c>
      <c r="G125" s="159">
        <f t="shared" si="29"/>
        <v>1704383.3500499208</v>
      </c>
      <c r="H125" s="163">
        <f t="shared" si="32"/>
        <v>286661.35537921451</v>
      </c>
      <c r="I125" s="253">
        <f t="shared" si="33"/>
        <v>286661.35537921451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7"/>
        <v/>
      </c>
      <c r="C126" s="153">
        <f>IF(D93="","-",+C125+1)</f>
        <v>2035</v>
      </c>
      <c r="D126" s="154">
        <f>IF(F125+SUM(E$99:E125)=D$92,F125,D$92-SUM(E$99:E125))</f>
        <v>1651048.0212403971</v>
      </c>
      <c r="E126" s="160">
        <f>IF(+J96&lt;F125,J96,D126)</f>
        <v>106670.65761904762</v>
      </c>
      <c r="F126" s="159">
        <f t="shared" si="28"/>
        <v>1544377.3636213494</v>
      </c>
      <c r="G126" s="159">
        <f t="shared" si="29"/>
        <v>1597712.6924308734</v>
      </c>
      <c r="H126" s="163">
        <f t="shared" si="32"/>
        <v>275396.44476223044</v>
      </c>
      <c r="I126" s="253">
        <f t="shared" si="33"/>
        <v>275396.44476223044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7"/>
        <v/>
      </c>
      <c r="C127" s="153">
        <f>IF(D93="","-",+C126+1)</f>
        <v>2036</v>
      </c>
      <c r="D127" s="154">
        <f>IF(F126+SUM(E$99:E126)=D$92,F126,D$92-SUM(E$99:E126))</f>
        <v>1544377.3636213494</v>
      </c>
      <c r="E127" s="160">
        <f>IF(+J96&lt;F126,J96,D127)</f>
        <v>106670.65761904762</v>
      </c>
      <c r="F127" s="159">
        <f t="shared" si="28"/>
        <v>1437706.7060023018</v>
      </c>
      <c r="G127" s="159">
        <f t="shared" si="29"/>
        <v>1491042.0348118255</v>
      </c>
      <c r="H127" s="163">
        <f t="shared" si="32"/>
        <v>264131.53414524638</v>
      </c>
      <c r="I127" s="253">
        <f t="shared" si="33"/>
        <v>264131.53414524638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7"/>
        <v/>
      </c>
      <c r="C128" s="153">
        <f>IF(D93="","-",+C127+1)</f>
        <v>2037</v>
      </c>
      <c r="D128" s="154">
        <f>IF(F127+SUM(E$99:E127)=D$92,F127,D$92-SUM(E$99:E127))</f>
        <v>1437706.7060023018</v>
      </c>
      <c r="E128" s="160">
        <f>IF(+J96&lt;F127,J96,D128)</f>
        <v>106670.65761904762</v>
      </c>
      <c r="F128" s="159">
        <f t="shared" si="28"/>
        <v>1331036.0483832541</v>
      </c>
      <c r="G128" s="159">
        <f t="shared" si="29"/>
        <v>1384371.377192778</v>
      </c>
      <c r="H128" s="163">
        <f t="shared" si="32"/>
        <v>252866.62352826228</v>
      </c>
      <c r="I128" s="253">
        <f t="shared" si="33"/>
        <v>252866.62352826228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7"/>
        <v/>
      </c>
      <c r="C129" s="153">
        <f>IF(D93="","-",+C128+1)</f>
        <v>2038</v>
      </c>
      <c r="D129" s="154">
        <f>IF(F128+SUM(E$99:E128)=D$92,F128,D$92-SUM(E$99:E128))</f>
        <v>1331036.0483832541</v>
      </c>
      <c r="E129" s="160">
        <f>IF(+J96&lt;F128,J96,D129)</f>
        <v>106670.65761904762</v>
      </c>
      <c r="F129" s="159">
        <f t="shared" si="28"/>
        <v>1224365.3907642064</v>
      </c>
      <c r="G129" s="159">
        <f t="shared" si="29"/>
        <v>1277700.7195737301</v>
      </c>
      <c r="H129" s="163">
        <f t="shared" si="32"/>
        <v>241601.71291127818</v>
      </c>
      <c r="I129" s="253">
        <f t="shared" si="33"/>
        <v>241601.71291127818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7"/>
        <v/>
      </c>
      <c r="C130" s="153">
        <f>IF(D93="","-",+C129+1)</f>
        <v>2039</v>
      </c>
      <c r="D130" s="154">
        <f>IF(F129+SUM(E$99:E129)=D$92,F129,D$92-SUM(E$99:E129))</f>
        <v>1224365.3907642064</v>
      </c>
      <c r="E130" s="160">
        <f>IF(+J96&lt;F129,J96,D130)</f>
        <v>106670.65761904762</v>
      </c>
      <c r="F130" s="159">
        <f t="shared" si="28"/>
        <v>1117694.7331451587</v>
      </c>
      <c r="G130" s="159">
        <f t="shared" si="29"/>
        <v>1171030.0619546827</v>
      </c>
      <c r="H130" s="163">
        <f t="shared" si="32"/>
        <v>230336.80229429412</v>
      </c>
      <c r="I130" s="253">
        <f t="shared" si="33"/>
        <v>230336.80229429412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7"/>
        <v/>
      </c>
      <c r="C131" s="153">
        <f>IF(D93="","-",+C130+1)</f>
        <v>2040</v>
      </c>
      <c r="D131" s="154">
        <f>IF(F130+SUM(E$99:E130)=D$92,F130,D$92-SUM(E$99:E130))</f>
        <v>1117694.7331451587</v>
      </c>
      <c r="E131" s="160">
        <f>IF(+J96&lt;F130,J96,D131)</f>
        <v>106670.65761904762</v>
      </c>
      <c r="F131" s="159">
        <f t="shared" ref="F131:F154" si="34">+D131-E131</f>
        <v>1011024.0755261111</v>
      </c>
      <c r="G131" s="159">
        <f t="shared" ref="G131:G154" si="35">+(F131+D131)/2</f>
        <v>1064359.4043356348</v>
      </c>
      <c r="H131" s="163">
        <f t="shared" si="32"/>
        <v>219071.89167730999</v>
      </c>
      <c r="I131" s="253">
        <f t="shared" si="33"/>
        <v>219071.89167730999</v>
      </c>
      <c r="J131" s="158">
        <f t="shared" ref="J131:J154" si="36">+I131-H131</f>
        <v>0</v>
      </c>
      <c r="K131" s="158"/>
      <c r="L131" s="334"/>
      <c r="M131" s="158">
        <f t="shared" ref="M131:M154" si="37">IF(L131&lt;&gt;0,+H131-L131,0)</f>
        <v>0</v>
      </c>
      <c r="N131" s="334"/>
      <c r="O131" s="158">
        <f t="shared" ref="O131:O154" si="38">IF(N131&lt;&gt;0,+I131-N131,0)</f>
        <v>0</v>
      </c>
      <c r="P131" s="158">
        <f t="shared" ref="P131:P154" si="39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2041</v>
      </c>
      <c r="D132" s="154">
        <f>IF(F131+SUM(E$99:E131)=D$92,F131,D$92-SUM(E$99:E131))</f>
        <v>1011024.0755261111</v>
      </c>
      <c r="E132" s="160">
        <f>IF(+J96&lt;F131,J96,D132)</f>
        <v>106670.65761904762</v>
      </c>
      <c r="F132" s="159">
        <f t="shared" si="34"/>
        <v>904353.41790706338</v>
      </c>
      <c r="G132" s="159">
        <f t="shared" si="35"/>
        <v>957688.74671658722</v>
      </c>
      <c r="H132" s="163">
        <f t="shared" si="32"/>
        <v>207806.98106032592</v>
      </c>
      <c r="I132" s="253">
        <f t="shared" si="33"/>
        <v>207806.98106032592</v>
      </c>
      <c r="J132" s="158">
        <f t="shared" si="36"/>
        <v>0</v>
      </c>
      <c r="K132" s="158"/>
      <c r="L132" s="334"/>
      <c r="M132" s="158">
        <f t="shared" si="37"/>
        <v>0</v>
      </c>
      <c r="N132" s="334"/>
      <c r="O132" s="158">
        <f t="shared" si="38"/>
        <v>0</v>
      </c>
      <c r="P132" s="158">
        <f t="shared" si="39"/>
        <v>0</v>
      </c>
      <c r="Q132" s="1"/>
    </row>
    <row r="133" spans="2:17">
      <c r="B133" s="9" t="str">
        <f t="shared" si="27"/>
        <v/>
      </c>
      <c r="C133" s="153">
        <f>IF(D93="","-",+C132+1)</f>
        <v>2042</v>
      </c>
      <c r="D133" s="154">
        <f>IF(F132+SUM(E$99:E132)=D$92,F132,D$92-SUM(E$99:E132))</f>
        <v>904353.41790706338</v>
      </c>
      <c r="E133" s="160">
        <f>IF(+J96&lt;F132,J96,D133)</f>
        <v>106670.65761904762</v>
      </c>
      <c r="F133" s="159">
        <f t="shared" si="34"/>
        <v>797682.76028801571</v>
      </c>
      <c r="G133" s="159">
        <f t="shared" si="35"/>
        <v>851018.08909753955</v>
      </c>
      <c r="H133" s="163">
        <f t="shared" si="32"/>
        <v>196542.07044334186</v>
      </c>
      <c r="I133" s="253">
        <f t="shared" si="33"/>
        <v>196542.07044334186</v>
      </c>
      <c r="J133" s="158">
        <f t="shared" si="36"/>
        <v>0</v>
      </c>
      <c r="K133" s="158"/>
      <c r="L133" s="334"/>
      <c r="M133" s="158">
        <f t="shared" si="37"/>
        <v>0</v>
      </c>
      <c r="N133" s="334"/>
      <c r="O133" s="158">
        <f t="shared" si="38"/>
        <v>0</v>
      </c>
      <c r="P133" s="158">
        <f t="shared" si="39"/>
        <v>0</v>
      </c>
      <c r="Q133" s="1"/>
    </row>
    <row r="134" spans="2:17">
      <c r="B134" s="9" t="str">
        <f t="shared" si="27"/>
        <v/>
      </c>
      <c r="C134" s="153">
        <f>IF(D93="","-",+C133+1)</f>
        <v>2043</v>
      </c>
      <c r="D134" s="154">
        <f>IF(F133+SUM(E$99:E133)=D$92,F133,D$92-SUM(E$99:E133))</f>
        <v>797682.76028801571</v>
      </c>
      <c r="E134" s="160">
        <f>IF(+J96&lt;F133,J96,D134)</f>
        <v>106670.65761904762</v>
      </c>
      <c r="F134" s="159">
        <f t="shared" si="34"/>
        <v>691012.10266896803</v>
      </c>
      <c r="G134" s="159">
        <f t="shared" si="35"/>
        <v>744347.43147849187</v>
      </c>
      <c r="H134" s="163">
        <f t="shared" si="32"/>
        <v>185277.15982635776</v>
      </c>
      <c r="I134" s="253">
        <f t="shared" si="33"/>
        <v>185277.15982635776</v>
      </c>
      <c r="J134" s="158">
        <f t="shared" si="36"/>
        <v>0</v>
      </c>
      <c r="K134" s="158"/>
      <c r="L134" s="334"/>
      <c r="M134" s="158">
        <f t="shared" si="37"/>
        <v>0</v>
      </c>
      <c r="N134" s="334"/>
      <c r="O134" s="158">
        <f t="shared" si="38"/>
        <v>0</v>
      </c>
      <c r="P134" s="158">
        <f t="shared" si="39"/>
        <v>0</v>
      </c>
      <c r="Q134" s="1"/>
    </row>
    <row r="135" spans="2:17">
      <c r="B135" s="9" t="str">
        <f t="shared" si="27"/>
        <v/>
      </c>
      <c r="C135" s="153">
        <f>IF(D93="","-",+C134+1)</f>
        <v>2044</v>
      </c>
      <c r="D135" s="154">
        <f>IF(F134+SUM(E$99:E134)=D$92,F134,D$92-SUM(E$99:E134))</f>
        <v>691012.10266896803</v>
      </c>
      <c r="E135" s="160">
        <f>IF(+J96&lt;F134,J96,D135)</f>
        <v>106670.65761904762</v>
      </c>
      <c r="F135" s="159">
        <f t="shared" si="34"/>
        <v>584341.44504992035</v>
      </c>
      <c r="G135" s="159">
        <f t="shared" si="35"/>
        <v>637676.77385944419</v>
      </c>
      <c r="H135" s="163">
        <f t="shared" si="32"/>
        <v>174012.24920937367</v>
      </c>
      <c r="I135" s="253">
        <f t="shared" si="33"/>
        <v>174012.24920937367</v>
      </c>
      <c r="J135" s="158">
        <f t="shared" si="36"/>
        <v>0</v>
      </c>
      <c r="K135" s="158"/>
      <c r="L135" s="334"/>
      <c r="M135" s="158">
        <f t="shared" si="37"/>
        <v>0</v>
      </c>
      <c r="N135" s="334"/>
      <c r="O135" s="158">
        <f t="shared" si="38"/>
        <v>0</v>
      </c>
      <c r="P135" s="158">
        <f t="shared" si="39"/>
        <v>0</v>
      </c>
      <c r="Q135" s="1"/>
    </row>
    <row r="136" spans="2:17">
      <c r="B136" s="9" t="str">
        <f t="shared" si="27"/>
        <v/>
      </c>
      <c r="C136" s="153">
        <f>IF(D93="","-",+C135+1)</f>
        <v>2045</v>
      </c>
      <c r="D136" s="154">
        <f>IF(F135+SUM(E$99:E135)=D$92,F135,D$92-SUM(E$99:E135))</f>
        <v>584341.44504992035</v>
      </c>
      <c r="E136" s="160">
        <f>IF(+J96&lt;F135,J96,D136)</f>
        <v>106670.65761904762</v>
      </c>
      <c r="F136" s="159">
        <f t="shared" si="34"/>
        <v>477670.78743087273</v>
      </c>
      <c r="G136" s="159">
        <f t="shared" si="35"/>
        <v>531006.11624039651</v>
      </c>
      <c r="H136" s="163">
        <f t="shared" si="32"/>
        <v>162747.3385923896</v>
      </c>
      <c r="I136" s="253">
        <f t="shared" si="33"/>
        <v>162747.3385923896</v>
      </c>
      <c r="J136" s="158">
        <f t="shared" si="36"/>
        <v>0</v>
      </c>
      <c r="K136" s="158"/>
      <c r="L136" s="334"/>
      <c r="M136" s="158">
        <f t="shared" si="37"/>
        <v>0</v>
      </c>
      <c r="N136" s="334"/>
      <c r="O136" s="158">
        <f t="shared" si="38"/>
        <v>0</v>
      </c>
      <c r="P136" s="158">
        <f t="shared" si="39"/>
        <v>0</v>
      </c>
      <c r="Q136" s="1"/>
    </row>
    <row r="137" spans="2:17">
      <c r="B137" s="9" t="str">
        <f t="shared" si="27"/>
        <v/>
      </c>
      <c r="C137" s="153">
        <f>IF(D93="","-",+C136+1)</f>
        <v>2046</v>
      </c>
      <c r="D137" s="154">
        <f>IF(F136+SUM(E$99:E136)=D$92,F136,D$92-SUM(E$99:E136))</f>
        <v>477670.78743087273</v>
      </c>
      <c r="E137" s="160">
        <f>IF(+J96&lt;F136,J96,D137)</f>
        <v>106670.65761904762</v>
      </c>
      <c r="F137" s="159">
        <f t="shared" si="34"/>
        <v>371000.12981182511</v>
      </c>
      <c r="G137" s="159">
        <f t="shared" si="35"/>
        <v>424335.45862134895</v>
      </c>
      <c r="H137" s="163">
        <f t="shared" si="32"/>
        <v>151482.42797540553</v>
      </c>
      <c r="I137" s="253">
        <f t="shared" si="33"/>
        <v>151482.42797540553</v>
      </c>
      <c r="J137" s="158">
        <f t="shared" si="36"/>
        <v>0</v>
      </c>
      <c r="K137" s="158"/>
      <c r="L137" s="334"/>
      <c r="M137" s="158">
        <f t="shared" si="37"/>
        <v>0</v>
      </c>
      <c r="N137" s="334"/>
      <c r="O137" s="158">
        <f t="shared" si="38"/>
        <v>0</v>
      </c>
      <c r="P137" s="158">
        <f t="shared" si="39"/>
        <v>0</v>
      </c>
      <c r="Q137" s="1"/>
    </row>
    <row r="138" spans="2:17">
      <c r="B138" s="9" t="str">
        <f t="shared" si="27"/>
        <v/>
      </c>
      <c r="C138" s="153">
        <f>IF(D93="","-",+C137+1)</f>
        <v>2047</v>
      </c>
      <c r="D138" s="154">
        <f>IF(F137+SUM(E$99:E137)=D$92,F137,D$92-SUM(E$99:E137))</f>
        <v>371000.12981182511</v>
      </c>
      <c r="E138" s="160">
        <f>IF(+J96&lt;F137,J96,D138)</f>
        <v>106670.65761904762</v>
      </c>
      <c r="F138" s="159">
        <f t="shared" si="34"/>
        <v>264329.4721927775</v>
      </c>
      <c r="G138" s="159">
        <f t="shared" si="35"/>
        <v>317664.80100230128</v>
      </c>
      <c r="H138" s="163">
        <f t="shared" si="32"/>
        <v>140217.51735842144</v>
      </c>
      <c r="I138" s="253">
        <f t="shared" si="33"/>
        <v>140217.51735842144</v>
      </c>
      <c r="J138" s="158">
        <f t="shared" si="36"/>
        <v>0</v>
      </c>
      <c r="K138" s="158"/>
      <c r="L138" s="334"/>
      <c r="M138" s="158">
        <f t="shared" si="37"/>
        <v>0</v>
      </c>
      <c r="N138" s="334"/>
      <c r="O138" s="158">
        <f t="shared" si="38"/>
        <v>0</v>
      </c>
      <c r="P138" s="158">
        <f t="shared" si="39"/>
        <v>0</v>
      </c>
      <c r="Q138" s="1"/>
    </row>
    <row r="139" spans="2:17">
      <c r="B139" s="9" t="str">
        <f t="shared" si="27"/>
        <v/>
      </c>
      <c r="C139" s="153">
        <f>IF(D93="","-",+C138+1)</f>
        <v>2048</v>
      </c>
      <c r="D139" s="154">
        <f>IF(F138+SUM(E$99:E138)=D$92,F138,D$92-SUM(E$99:E138))</f>
        <v>264329.4721927775</v>
      </c>
      <c r="E139" s="160">
        <f>IF(+J96&lt;F138,J96,D139)</f>
        <v>106670.65761904762</v>
      </c>
      <c r="F139" s="159">
        <f t="shared" si="34"/>
        <v>157658.81457372988</v>
      </c>
      <c r="G139" s="159">
        <f t="shared" si="35"/>
        <v>210994.14338325369</v>
      </c>
      <c r="H139" s="163">
        <f t="shared" si="32"/>
        <v>128952.60674143737</v>
      </c>
      <c r="I139" s="253">
        <f t="shared" si="33"/>
        <v>128952.60674143737</v>
      </c>
      <c r="J139" s="158">
        <f t="shared" si="36"/>
        <v>0</v>
      </c>
      <c r="K139" s="158"/>
      <c r="L139" s="334"/>
      <c r="M139" s="158">
        <f t="shared" si="37"/>
        <v>0</v>
      </c>
      <c r="N139" s="334"/>
      <c r="O139" s="158">
        <f t="shared" si="38"/>
        <v>0</v>
      </c>
      <c r="P139" s="158">
        <f t="shared" si="39"/>
        <v>0</v>
      </c>
      <c r="Q139" s="1"/>
    </row>
    <row r="140" spans="2:17">
      <c r="B140" s="9" t="str">
        <f t="shared" si="27"/>
        <v/>
      </c>
      <c r="C140" s="153">
        <f>IF(D93="","-",+C139+1)</f>
        <v>2049</v>
      </c>
      <c r="D140" s="154">
        <f>IF(F139+SUM(E$99:E139)=D$92,F139,D$92-SUM(E$99:E139))</f>
        <v>157658.81457372988</v>
      </c>
      <c r="E140" s="160">
        <f>IF(+J96&lt;F139,J96,D140)</f>
        <v>106670.65761904762</v>
      </c>
      <c r="F140" s="159">
        <f t="shared" si="34"/>
        <v>50988.156954682257</v>
      </c>
      <c r="G140" s="159">
        <f t="shared" si="35"/>
        <v>104323.48576420607</v>
      </c>
      <c r="H140" s="163">
        <f t="shared" si="32"/>
        <v>117687.69612445329</v>
      </c>
      <c r="I140" s="253">
        <f t="shared" si="33"/>
        <v>117687.69612445329</v>
      </c>
      <c r="J140" s="158">
        <f t="shared" si="36"/>
        <v>0</v>
      </c>
      <c r="K140" s="158"/>
      <c r="L140" s="334"/>
      <c r="M140" s="158">
        <f t="shared" si="37"/>
        <v>0</v>
      </c>
      <c r="N140" s="334"/>
      <c r="O140" s="158">
        <f t="shared" si="38"/>
        <v>0</v>
      </c>
      <c r="P140" s="158">
        <f t="shared" si="39"/>
        <v>0</v>
      </c>
      <c r="Q140" s="1"/>
    </row>
    <row r="141" spans="2:17">
      <c r="B141" s="9" t="str">
        <f t="shared" si="27"/>
        <v/>
      </c>
      <c r="C141" s="153">
        <f>IF(D93="","-",+C140+1)</f>
        <v>2050</v>
      </c>
      <c r="D141" s="154">
        <f>IF(F140+SUM(E$99:E140)=D$92,F140,D$92-SUM(E$99:E140))</f>
        <v>50988.156954682257</v>
      </c>
      <c r="E141" s="160">
        <f>IF(+J96&lt;F140,J96,D141)</f>
        <v>50988.156954682257</v>
      </c>
      <c r="F141" s="159">
        <f t="shared" si="34"/>
        <v>0</v>
      </c>
      <c r="G141" s="159">
        <f t="shared" si="35"/>
        <v>25494.078477341129</v>
      </c>
      <c r="H141" s="163">
        <f t="shared" si="32"/>
        <v>53680.448553139075</v>
      </c>
      <c r="I141" s="253">
        <f t="shared" si="33"/>
        <v>53680.448553139075</v>
      </c>
      <c r="J141" s="158">
        <f t="shared" si="36"/>
        <v>0</v>
      </c>
      <c r="K141" s="158"/>
      <c r="L141" s="334"/>
      <c r="M141" s="158">
        <f t="shared" si="37"/>
        <v>0</v>
      </c>
      <c r="N141" s="334"/>
      <c r="O141" s="158">
        <f t="shared" si="38"/>
        <v>0</v>
      </c>
      <c r="P141" s="158">
        <f t="shared" si="39"/>
        <v>0</v>
      </c>
      <c r="Q141" s="1"/>
    </row>
    <row r="142" spans="2:17">
      <c r="B142" s="9" t="str">
        <f t="shared" si="27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4"/>
        <v>0</v>
      </c>
      <c r="G142" s="159">
        <f t="shared" si="35"/>
        <v>0</v>
      </c>
      <c r="H142" s="163">
        <f t="shared" si="32"/>
        <v>0</v>
      </c>
      <c r="I142" s="253">
        <f t="shared" si="33"/>
        <v>0</v>
      </c>
      <c r="J142" s="158">
        <f t="shared" si="36"/>
        <v>0</v>
      </c>
      <c r="K142" s="158"/>
      <c r="L142" s="334"/>
      <c r="M142" s="158">
        <f t="shared" si="37"/>
        <v>0</v>
      </c>
      <c r="N142" s="334"/>
      <c r="O142" s="158">
        <f t="shared" si="38"/>
        <v>0</v>
      </c>
      <c r="P142" s="158">
        <f t="shared" si="39"/>
        <v>0</v>
      </c>
      <c r="Q142" s="1"/>
    </row>
    <row r="143" spans="2:17">
      <c r="B143" s="9" t="str">
        <f t="shared" si="27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4"/>
        <v>0</v>
      </c>
      <c r="G143" s="159">
        <f t="shared" si="35"/>
        <v>0</v>
      </c>
      <c r="H143" s="163">
        <f t="shared" si="32"/>
        <v>0</v>
      </c>
      <c r="I143" s="253">
        <f t="shared" si="33"/>
        <v>0</v>
      </c>
      <c r="J143" s="158">
        <f t="shared" si="36"/>
        <v>0</v>
      </c>
      <c r="K143" s="158"/>
      <c r="L143" s="334"/>
      <c r="M143" s="158">
        <f t="shared" si="37"/>
        <v>0</v>
      </c>
      <c r="N143" s="334"/>
      <c r="O143" s="158">
        <f t="shared" si="38"/>
        <v>0</v>
      </c>
      <c r="P143" s="158">
        <f t="shared" si="39"/>
        <v>0</v>
      </c>
      <c r="Q143" s="1"/>
    </row>
    <row r="144" spans="2:17">
      <c r="B144" s="9" t="str">
        <f t="shared" si="27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4"/>
        <v>0</v>
      </c>
      <c r="G144" s="159">
        <f t="shared" si="35"/>
        <v>0</v>
      </c>
      <c r="H144" s="163">
        <f t="shared" si="32"/>
        <v>0</v>
      </c>
      <c r="I144" s="253">
        <f t="shared" si="33"/>
        <v>0</v>
      </c>
      <c r="J144" s="158">
        <f t="shared" si="36"/>
        <v>0</v>
      </c>
      <c r="K144" s="158"/>
      <c r="L144" s="334"/>
      <c r="M144" s="158">
        <f t="shared" si="37"/>
        <v>0</v>
      </c>
      <c r="N144" s="334"/>
      <c r="O144" s="158">
        <f t="shared" si="38"/>
        <v>0</v>
      </c>
      <c r="P144" s="158">
        <f t="shared" si="39"/>
        <v>0</v>
      </c>
      <c r="Q144" s="1"/>
    </row>
    <row r="145" spans="2:17">
      <c r="B145" s="9" t="str">
        <f t="shared" si="27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4"/>
        <v>0</v>
      </c>
      <c r="G145" s="159">
        <f t="shared" si="35"/>
        <v>0</v>
      </c>
      <c r="H145" s="163">
        <f t="shared" si="32"/>
        <v>0</v>
      </c>
      <c r="I145" s="253">
        <f t="shared" si="33"/>
        <v>0</v>
      </c>
      <c r="J145" s="158">
        <f t="shared" si="36"/>
        <v>0</v>
      </c>
      <c r="K145" s="158"/>
      <c r="L145" s="334"/>
      <c r="M145" s="158">
        <f t="shared" si="37"/>
        <v>0</v>
      </c>
      <c r="N145" s="334"/>
      <c r="O145" s="158">
        <f t="shared" si="38"/>
        <v>0</v>
      </c>
      <c r="P145" s="158">
        <f t="shared" si="39"/>
        <v>0</v>
      </c>
      <c r="Q145" s="1"/>
    </row>
    <row r="146" spans="2:17">
      <c r="B146" s="9" t="str">
        <f t="shared" si="27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4"/>
        <v>0</v>
      </c>
      <c r="G146" s="159">
        <f t="shared" si="35"/>
        <v>0</v>
      </c>
      <c r="H146" s="163">
        <f t="shared" si="32"/>
        <v>0</v>
      </c>
      <c r="I146" s="253">
        <f t="shared" si="33"/>
        <v>0</v>
      </c>
      <c r="J146" s="158">
        <f t="shared" si="36"/>
        <v>0</v>
      </c>
      <c r="K146" s="158"/>
      <c r="L146" s="334"/>
      <c r="M146" s="158">
        <f t="shared" si="37"/>
        <v>0</v>
      </c>
      <c r="N146" s="334"/>
      <c r="O146" s="158">
        <f t="shared" si="38"/>
        <v>0</v>
      </c>
      <c r="P146" s="158">
        <f t="shared" si="39"/>
        <v>0</v>
      </c>
      <c r="Q146" s="1"/>
    </row>
    <row r="147" spans="2:17">
      <c r="B147" s="9" t="str">
        <f t="shared" si="27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4"/>
        <v>0</v>
      </c>
      <c r="G147" s="159">
        <f t="shared" si="35"/>
        <v>0</v>
      </c>
      <c r="H147" s="163">
        <f t="shared" si="32"/>
        <v>0</v>
      </c>
      <c r="I147" s="253">
        <f t="shared" si="33"/>
        <v>0</v>
      </c>
      <c r="J147" s="158">
        <f t="shared" si="36"/>
        <v>0</v>
      </c>
      <c r="K147" s="158"/>
      <c r="L147" s="334"/>
      <c r="M147" s="158">
        <f t="shared" si="37"/>
        <v>0</v>
      </c>
      <c r="N147" s="334"/>
      <c r="O147" s="158">
        <f t="shared" si="38"/>
        <v>0</v>
      </c>
      <c r="P147" s="158">
        <f t="shared" si="39"/>
        <v>0</v>
      </c>
      <c r="Q147" s="1"/>
    </row>
    <row r="148" spans="2:17">
      <c r="B148" s="9" t="str">
        <f t="shared" si="27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4"/>
        <v>0</v>
      </c>
      <c r="G148" s="159">
        <f t="shared" si="35"/>
        <v>0</v>
      </c>
      <c r="H148" s="163">
        <f t="shared" si="32"/>
        <v>0</v>
      </c>
      <c r="I148" s="253">
        <f t="shared" si="33"/>
        <v>0</v>
      </c>
      <c r="J148" s="158">
        <f t="shared" si="36"/>
        <v>0</v>
      </c>
      <c r="K148" s="158"/>
      <c r="L148" s="334"/>
      <c r="M148" s="158">
        <f t="shared" si="37"/>
        <v>0</v>
      </c>
      <c r="N148" s="334"/>
      <c r="O148" s="158">
        <f t="shared" si="38"/>
        <v>0</v>
      </c>
      <c r="P148" s="158">
        <f t="shared" si="39"/>
        <v>0</v>
      </c>
      <c r="Q148" s="1"/>
    </row>
    <row r="149" spans="2:17">
      <c r="B149" s="9" t="str">
        <f t="shared" si="27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4"/>
        <v>0</v>
      </c>
      <c r="G149" s="159">
        <f t="shared" si="35"/>
        <v>0</v>
      </c>
      <c r="H149" s="163">
        <f t="shared" si="32"/>
        <v>0</v>
      </c>
      <c r="I149" s="253">
        <f t="shared" si="33"/>
        <v>0</v>
      </c>
      <c r="J149" s="158">
        <f t="shared" si="36"/>
        <v>0</v>
      </c>
      <c r="K149" s="158"/>
      <c r="L149" s="334"/>
      <c r="M149" s="158">
        <f t="shared" si="37"/>
        <v>0</v>
      </c>
      <c r="N149" s="334"/>
      <c r="O149" s="158">
        <f t="shared" si="38"/>
        <v>0</v>
      </c>
      <c r="P149" s="158">
        <f t="shared" si="39"/>
        <v>0</v>
      </c>
      <c r="Q149" s="1"/>
    </row>
    <row r="150" spans="2:17">
      <c r="B150" s="9" t="str">
        <f t="shared" si="27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4"/>
        <v>0</v>
      </c>
      <c r="G150" s="159">
        <f t="shared" si="35"/>
        <v>0</v>
      </c>
      <c r="H150" s="163">
        <f t="shared" si="32"/>
        <v>0</v>
      </c>
      <c r="I150" s="253">
        <f t="shared" si="33"/>
        <v>0</v>
      </c>
      <c r="J150" s="158">
        <f t="shared" si="36"/>
        <v>0</v>
      </c>
      <c r="K150" s="158"/>
      <c r="L150" s="334"/>
      <c r="M150" s="158">
        <f t="shared" si="37"/>
        <v>0</v>
      </c>
      <c r="N150" s="334"/>
      <c r="O150" s="158">
        <f t="shared" si="38"/>
        <v>0</v>
      </c>
      <c r="P150" s="158">
        <f t="shared" si="39"/>
        <v>0</v>
      </c>
      <c r="Q150" s="1"/>
    </row>
    <row r="151" spans="2:17">
      <c r="B151" s="9" t="str">
        <f t="shared" si="27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4"/>
        <v>0</v>
      </c>
      <c r="G151" s="159">
        <f t="shared" si="35"/>
        <v>0</v>
      </c>
      <c r="H151" s="163">
        <f t="shared" si="32"/>
        <v>0</v>
      </c>
      <c r="I151" s="253">
        <f t="shared" si="33"/>
        <v>0</v>
      </c>
      <c r="J151" s="158">
        <f t="shared" si="36"/>
        <v>0</v>
      </c>
      <c r="K151" s="158"/>
      <c r="L151" s="334"/>
      <c r="M151" s="158">
        <f t="shared" si="37"/>
        <v>0</v>
      </c>
      <c r="N151" s="334"/>
      <c r="O151" s="158">
        <f t="shared" si="38"/>
        <v>0</v>
      </c>
      <c r="P151" s="158">
        <f t="shared" si="39"/>
        <v>0</v>
      </c>
      <c r="Q151" s="1"/>
    </row>
    <row r="152" spans="2:17">
      <c r="B152" s="9" t="str">
        <f t="shared" si="27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4"/>
        <v>0</v>
      </c>
      <c r="G152" s="159">
        <f t="shared" si="35"/>
        <v>0</v>
      </c>
      <c r="H152" s="163">
        <f t="shared" si="32"/>
        <v>0</v>
      </c>
      <c r="I152" s="253">
        <f t="shared" si="33"/>
        <v>0</v>
      </c>
      <c r="J152" s="158">
        <f t="shared" si="36"/>
        <v>0</v>
      </c>
      <c r="K152" s="158"/>
      <c r="L152" s="334"/>
      <c r="M152" s="158">
        <f t="shared" si="37"/>
        <v>0</v>
      </c>
      <c r="N152" s="334"/>
      <c r="O152" s="158">
        <f t="shared" si="38"/>
        <v>0</v>
      </c>
      <c r="P152" s="158">
        <f t="shared" si="39"/>
        <v>0</v>
      </c>
      <c r="Q152" s="1"/>
    </row>
    <row r="153" spans="2:17">
      <c r="B153" s="9" t="str">
        <f t="shared" si="27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4"/>
        <v>0</v>
      </c>
      <c r="G153" s="159">
        <f t="shared" si="35"/>
        <v>0</v>
      </c>
      <c r="H153" s="163">
        <f t="shared" si="32"/>
        <v>0</v>
      </c>
      <c r="I153" s="253">
        <f t="shared" si="33"/>
        <v>0</v>
      </c>
      <c r="J153" s="158">
        <f t="shared" si="36"/>
        <v>0</v>
      </c>
      <c r="K153" s="158"/>
      <c r="L153" s="334"/>
      <c r="M153" s="158">
        <f t="shared" si="37"/>
        <v>0</v>
      </c>
      <c r="N153" s="334"/>
      <c r="O153" s="158">
        <f t="shared" si="38"/>
        <v>0</v>
      </c>
      <c r="P153" s="158">
        <f t="shared" si="39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4"/>
        <v>0</v>
      </c>
      <c r="G154" s="165">
        <f t="shared" si="35"/>
        <v>0</v>
      </c>
      <c r="H154" s="167">
        <f t="shared" si="32"/>
        <v>0</v>
      </c>
      <c r="I154" s="254">
        <f t="shared" si="33"/>
        <v>0</v>
      </c>
      <c r="J154" s="169">
        <f t="shared" si="36"/>
        <v>0</v>
      </c>
      <c r="K154" s="158"/>
      <c r="L154" s="335"/>
      <c r="M154" s="169">
        <f t="shared" si="37"/>
        <v>0</v>
      </c>
      <c r="N154" s="335"/>
      <c r="O154" s="169">
        <f t="shared" si="38"/>
        <v>0</v>
      </c>
      <c r="P154" s="169">
        <f t="shared" si="39"/>
        <v>0</v>
      </c>
      <c r="Q154" s="1"/>
    </row>
    <row r="155" spans="2:17">
      <c r="C155" s="154" t="s">
        <v>73</v>
      </c>
      <c r="D155" s="111"/>
      <c r="E155" s="111">
        <f>SUM(E99:E154)</f>
        <v>4480167.6199999992</v>
      </c>
      <c r="F155" s="111"/>
      <c r="G155" s="111"/>
      <c r="H155" s="111">
        <f>SUM(H99:H154)</f>
        <v>15517860.933724469</v>
      </c>
      <c r="I155" s="111">
        <f>SUM(I99:I154)</f>
        <v>15517860.933724469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0" priority="1" stopIfTrue="1" operator="equal">
      <formula>$I$10</formula>
    </cfRule>
  </conditionalFormatting>
  <conditionalFormatting sqref="C99:C154">
    <cfRule type="cellIs" dxfId="12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indexed="8"/>
  </sheetPr>
  <dimension ref="A1:Q162"/>
  <sheetViews>
    <sheetView view="pageBreakPreview" zoomScale="75" zoomScaleNormal="100" zoomScaleSheetLayoutView="75" workbookViewId="0">
      <selection activeCell="C19" sqref="C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20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356" t="s">
        <v>263</v>
      </c>
      <c r="E6" s="216"/>
      <c r="F6" s="216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4" t="s">
        <v>232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69" t="s">
        <v>262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137</v>
      </c>
      <c r="E9" s="128"/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65">
        <v>1165466</v>
      </c>
      <c r="E17" s="365">
        <v>2625</v>
      </c>
      <c r="F17" s="365">
        <v>1162841</v>
      </c>
      <c r="G17" s="365">
        <v>32328</v>
      </c>
      <c r="H17" s="365">
        <v>32328</v>
      </c>
      <c r="I17" s="156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1162841</v>
      </c>
      <c r="E18" s="361">
        <v>31499</v>
      </c>
      <c r="F18" s="361">
        <v>1131342</v>
      </c>
      <c r="G18" s="361">
        <v>204891</v>
      </c>
      <c r="H18" s="361">
        <v>204891</v>
      </c>
      <c r="I18" s="156">
        <f t="shared" si="0"/>
        <v>0</v>
      </c>
      <c r="J18" s="156"/>
      <c r="K18" s="258">
        <v>204891</v>
      </c>
      <c r="L18" s="158">
        <f t="shared" si="1"/>
        <v>0</v>
      </c>
      <c r="M18" s="258">
        <v>204891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361">
        <v>1131342</v>
      </c>
      <c r="E19" s="360">
        <v>30670.157894736843</v>
      </c>
      <c r="F19" s="361">
        <v>1100671.8421052631</v>
      </c>
      <c r="G19" s="360">
        <v>188908.24442689336</v>
      </c>
      <c r="H19" s="359">
        <v>188908.24442689336</v>
      </c>
      <c r="I19" s="368">
        <v>0</v>
      </c>
      <c r="J19" s="156"/>
      <c r="K19" s="258">
        <f>G19</f>
        <v>188908.24442689336</v>
      </c>
      <c r="L19" s="257">
        <f t="shared" si="1"/>
        <v>0</v>
      </c>
      <c r="M19" s="258">
        <f>H19</f>
        <v>188908.24442689336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2011</v>
      </c>
      <c r="D20" s="361">
        <v>0</v>
      </c>
      <c r="E20" s="360">
        <v>0</v>
      </c>
      <c r="F20" s="361">
        <v>0</v>
      </c>
      <c r="G20" s="360">
        <v>0</v>
      </c>
      <c r="H20" s="359">
        <v>0</v>
      </c>
      <c r="I20" s="368">
        <v>0</v>
      </c>
      <c r="J20" s="156"/>
      <c r="K20" s="258">
        <f>G20</f>
        <v>0</v>
      </c>
      <c r="L20" s="257">
        <f t="shared" si="1"/>
        <v>0</v>
      </c>
      <c r="M20" s="258">
        <f>H20</f>
        <v>0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IF(D12="","-",+C20+1)</f>
        <v>2012</v>
      </c>
      <c r="D21" s="389">
        <v>0</v>
      </c>
      <c r="E21" s="388">
        <f>IF(+I14&lt;F20,I14,D21)</f>
        <v>0</v>
      </c>
      <c r="F21" s="389">
        <f t="shared" ref="F21:F48" si="5">+D21-E21</f>
        <v>0</v>
      </c>
      <c r="G21" s="390">
        <f>+I12*F21+E21</f>
        <v>0</v>
      </c>
      <c r="H21" s="391">
        <f>+I13*F21+E21</f>
        <v>0</v>
      </c>
      <c r="I21" s="156">
        <f t="shared" si="0"/>
        <v>0</v>
      </c>
      <c r="J21" s="156"/>
      <c r="K21" s="258"/>
      <c r="L21" s="257">
        <f t="shared" si="1"/>
        <v>0</v>
      </c>
      <c r="M21" s="258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2013</v>
      </c>
      <c r="D22" s="159">
        <v>0</v>
      </c>
      <c r="E22" s="160">
        <f>IF(+I14&lt;F21,I14,D22)</f>
        <v>0</v>
      </c>
      <c r="F22" s="159">
        <f t="shared" si="5"/>
        <v>0</v>
      </c>
      <c r="G22" s="161">
        <f t="shared" ref="G22:G53" si="6">+I$12*((D22+F22)/2)+E22</f>
        <v>0</v>
      </c>
      <c r="H22" s="142">
        <f t="shared" ref="H22:H53" si="7">+I$13*((D22+F22)/2)+E22</f>
        <v>0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2014</v>
      </c>
      <c r="D23" s="159">
        <v>0</v>
      </c>
      <c r="E23" s="160">
        <f>IF(+I14&lt;F22,I14,D23)</f>
        <v>0</v>
      </c>
      <c r="F23" s="159">
        <f t="shared" si="5"/>
        <v>0</v>
      </c>
      <c r="G23" s="161">
        <f t="shared" si="6"/>
        <v>0</v>
      </c>
      <c r="H23" s="142">
        <f t="shared" si="7"/>
        <v>0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2015</v>
      </c>
      <c r="D24" s="159">
        <v>0</v>
      </c>
      <c r="E24" s="160">
        <f>IF(+I14&lt;F23,I14,D24)</f>
        <v>0</v>
      </c>
      <c r="F24" s="159">
        <f t="shared" si="5"/>
        <v>0</v>
      </c>
      <c r="G24" s="161">
        <f t="shared" si="6"/>
        <v>0</v>
      </c>
      <c r="H24" s="142">
        <f t="shared" si="7"/>
        <v>0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2016</v>
      </c>
      <c r="D25" s="159">
        <v>0</v>
      </c>
      <c r="E25" s="160">
        <f>IF(+I14&lt;F24,I14,D25)</f>
        <v>0</v>
      </c>
      <c r="F25" s="159">
        <f t="shared" si="5"/>
        <v>0</v>
      </c>
      <c r="G25" s="161">
        <f t="shared" si="6"/>
        <v>0</v>
      </c>
      <c r="H25" s="142">
        <f t="shared" si="7"/>
        <v>0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2017</v>
      </c>
      <c r="D26" s="159">
        <v>0</v>
      </c>
      <c r="E26" s="160">
        <f>IF(+I14&lt;F25,I14,D26)</f>
        <v>0</v>
      </c>
      <c r="F26" s="159">
        <f t="shared" si="5"/>
        <v>0</v>
      </c>
      <c r="G26" s="161">
        <f t="shared" si="6"/>
        <v>0</v>
      </c>
      <c r="H26" s="142">
        <f t="shared" si="7"/>
        <v>0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2018</v>
      </c>
      <c r="D27" s="159">
        <v>0</v>
      </c>
      <c r="E27" s="160">
        <f>IF(+I14&lt;F26,I14,D27)</f>
        <v>0</v>
      </c>
      <c r="F27" s="159">
        <f t="shared" si="5"/>
        <v>0</v>
      </c>
      <c r="G27" s="161">
        <f t="shared" si="6"/>
        <v>0</v>
      </c>
      <c r="H27" s="142">
        <f t="shared" si="7"/>
        <v>0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2019</v>
      </c>
      <c r="D28" s="159">
        <v>0</v>
      </c>
      <c r="E28" s="160">
        <f>IF(+I14&lt;F27,I14,D28)</f>
        <v>0</v>
      </c>
      <c r="F28" s="159">
        <f t="shared" si="5"/>
        <v>0</v>
      </c>
      <c r="G28" s="161">
        <f t="shared" si="6"/>
        <v>0</v>
      </c>
      <c r="H28" s="142">
        <f t="shared" si="7"/>
        <v>0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2020</v>
      </c>
      <c r="D29" s="159">
        <v>0</v>
      </c>
      <c r="E29" s="160">
        <f>IF(+I14&lt;F28,I14,D29)</f>
        <v>0</v>
      </c>
      <c r="F29" s="159">
        <f t="shared" si="5"/>
        <v>0</v>
      </c>
      <c r="G29" s="161">
        <f t="shared" si="6"/>
        <v>0</v>
      </c>
      <c r="H29" s="142">
        <f t="shared" si="7"/>
        <v>0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2021</v>
      </c>
      <c r="D30" s="159">
        <v>0</v>
      </c>
      <c r="E30" s="160">
        <f>IF(+I14&lt;F29,I14,D30)</f>
        <v>0</v>
      </c>
      <c r="F30" s="159">
        <f t="shared" si="5"/>
        <v>0</v>
      </c>
      <c r="G30" s="161">
        <f t="shared" si="6"/>
        <v>0</v>
      </c>
      <c r="H30" s="142">
        <f t="shared" si="7"/>
        <v>0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2022</v>
      </c>
      <c r="D31" s="159">
        <v>0</v>
      </c>
      <c r="E31" s="160">
        <f>IF(+I14&lt;F30,I14,D31)</f>
        <v>0</v>
      </c>
      <c r="F31" s="159">
        <f t="shared" si="5"/>
        <v>0</v>
      </c>
      <c r="G31" s="161">
        <f t="shared" si="6"/>
        <v>0</v>
      </c>
      <c r="H31" s="142">
        <f t="shared" si="7"/>
        <v>0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2023</v>
      </c>
      <c r="D32" s="159">
        <v>0</v>
      </c>
      <c r="E32" s="160">
        <f>IF(+I14&lt;F31,I14,D32)</f>
        <v>0</v>
      </c>
      <c r="F32" s="159">
        <f t="shared" si="5"/>
        <v>0</v>
      </c>
      <c r="G32" s="161">
        <f t="shared" si="6"/>
        <v>0</v>
      </c>
      <c r="H32" s="142">
        <f t="shared" si="7"/>
        <v>0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2024</v>
      </c>
      <c r="D33" s="159">
        <v>0</v>
      </c>
      <c r="E33" s="160">
        <f>IF(+I14&lt;F32,I14,D33)</f>
        <v>0</v>
      </c>
      <c r="F33" s="159">
        <f t="shared" si="5"/>
        <v>0</v>
      </c>
      <c r="G33" s="161">
        <f t="shared" si="6"/>
        <v>0</v>
      </c>
      <c r="H33" s="142">
        <f t="shared" si="7"/>
        <v>0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2025</v>
      </c>
      <c r="D34" s="159">
        <v>0</v>
      </c>
      <c r="E34" s="160">
        <f>IF(+I14&lt;F33,I14,D34)</f>
        <v>0</v>
      </c>
      <c r="F34" s="159">
        <f t="shared" si="5"/>
        <v>0</v>
      </c>
      <c r="G34" s="161">
        <f t="shared" si="6"/>
        <v>0</v>
      </c>
      <c r="H34" s="142">
        <f t="shared" si="7"/>
        <v>0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2026</v>
      </c>
      <c r="D35" s="159">
        <v>0</v>
      </c>
      <c r="E35" s="160">
        <f>IF(+I14&lt;F34,I14,D35)</f>
        <v>0</v>
      </c>
      <c r="F35" s="159">
        <f t="shared" si="5"/>
        <v>0</v>
      </c>
      <c r="G35" s="161">
        <f t="shared" si="6"/>
        <v>0</v>
      </c>
      <c r="H35" s="142">
        <f t="shared" si="7"/>
        <v>0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2027</v>
      </c>
      <c r="D36" s="159">
        <v>0</v>
      </c>
      <c r="E36" s="160">
        <f>IF(+I14&lt;F35,I14,D36)</f>
        <v>0</v>
      </c>
      <c r="F36" s="159">
        <f t="shared" si="5"/>
        <v>0</v>
      </c>
      <c r="G36" s="161">
        <f t="shared" si="6"/>
        <v>0</v>
      </c>
      <c r="H36" s="142">
        <f t="shared" si="7"/>
        <v>0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2028</v>
      </c>
      <c r="D37" s="159">
        <v>0</v>
      </c>
      <c r="E37" s="160">
        <f>IF(+I14&lt;F36,I14,D37)</f>
        <v>0</v>
      </c>
      <c r="F37" s="159">
        <f t="shared" si="5"/>
        <v>0</v>
      </c>
      <c r="G37" s="161">
        <f t="shared" si="6"/>
        <v>0</v>
      </c>
      <c r="H37" s="142">
        <f t="shared" si="7"/>
        <v>0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2029</v>
      </c>
      <c r="D38" s="159">
        <v>0</v>
      </c>
      <c r="E38" s="160">
        <f>IF(+I14&lt;F37,I14,D38)</f>
        <v>0</v>
      </c>
      <c r="F38" s="159">
        <f t="shared" si="5"/>
        <v>0</v>
      </c>
      <c r="G38" s="161">
        <f t="shared" si="6"/>
        <v>0</v>
      </c>
      <c r="H38" s="142">
        <f t="shared" si="7"/>
        <v>0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2030</v>
      </c>
      <c r="D39" s="159">
        <v>0</v>
      </c>
      <c r="E39" s="160">
        <f>IF(+I14&lt;F38,I14,D39)</f>
        <v>0</v>
      </c>
      <c r="F39" s="159">
        <f t="shared" si="5"/>
        <v>0</v>
      </c>
      <c r="G39" s="161">
        <f t="shared" si="6"/>
        <v>0</v>
      </c>
      <c r="H39" s="142">
        <f t="shared" si="7"/>
        <v>0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2031</v>
      </c>
      <c r="D40" s="159">
        <v>0</v>
      </c>
      <c r="E40" s="160">
        <f>IF(+I14&lt;F39,I14,D40)</f>
        <v>0</v>
      </c>
      <c r="F40" s="159">
        <f t="shared" si="5"/>
        <v>0</v>
      </c>
      <c r="G40" s="161">
        <f t="shared" si="6"/>
        <v>0</v>
      </c>
      <c r="H40" s="142">
        <f t="shared" si="7"/>
        <v>0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2032</v>
      </c>
      <c r="D41" s="159">
        <v>0</v>
      </c>
      <c r="E41" s="160">
        <f>IF(+I14&lt;F40,I14,D41)</f>
        <v>0</v>
      </c>
      <c r="F41" s="159">
        <f t="shared" si="5"/>
        <v>0</v>
      </c>
      <c r="G41" s="161">
        <f t="shared" si="6"/>
        <v>0</v>
      </c>
      <c r="H41" s="142">
        <f t="shared" si="7"/>
        <v>0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2033</v>
      </c>
      <c r="D42" s="159">
        <v>0</v>
      </c>
      <c r="E42" s="160">
        <f>IF(+I14&lt;F41,I14,D42)</f>
        <v>0</v>
      </c>
      <c r="F42" s="159">
        <f t="shared" si="5"/>
        <v>0</v>
      </c>
      <c r="G42" s="161">
        <f t="shared" si="6"/>
        <v>0</v>
      </c>
      <c r="H42" s="142">
        <f t="shared" si="7"/>
        <v>0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2034</v>
      </c>
      <c r="D43" s="159">
        <v>0</v>
      </c>
      <c r="E43" s="160">
        <f>IF(+I14&lt;F42,I14,D43)</f>
        <v>0</v>
      </c>
      <c r="F43" s="159">
        <f t="shared" si="5"/>
        <v>0</v>
      </c>
      <c r="G43" s="161">
        <f t="shared" si="6"/>
        <v>0</v>
      </c>
      <c r="H43" s="142">
        <f t="shared" si="7"/>
        <v>0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2035</v>
      </c>
      <c r="D44" s="159">
        <v>0</v>
      </c>
      <c r="E44" s="160">
        <f>IF(+I14&lt;F43,I14,D44)</f>
        <v>0</v>
      </c>
      <c r="F44" s="159">
        <f t="shared" si="5"/>
        <v>0</v>
      </c>
      <c r="G44" s="161">
        <f t="shared" si="6"/>
        <v>0</v>
      </c>
      <c r="H44" s="142">
        <f t="shared" si="7"/>
        <v>0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2036</v>
      </c>
      <c r="D45" s="159">
        <v>0</v>
      </c>
      <c r="E45" s="160">
        <f>IF(+I14&lt;F44,I14,D45)</f>
        <v>0</v>
      </c>
      <c r="F45" s="159">
        <f t="shared" si="5"/>
        <v>0</v>
      </c>
      <c r="G45" s="161">
        <f t="shared" si="6"/>
        <v>0</v>
      </c>
      <c r="H45" s="142">
        <f t="shared" si="7"/>
        <v>0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2037</v>
      </c>
      <c r="D46" s="159">
        <v>0</v>
      </c>
      <c r="E46" s="160">
        <f>IF(+I14&lt;F45,I14,D46)</f>
        <v>0</v>
      </c>
      <c r="F46" s="159">
        <f t="shared" si="5"/>
        <v>0</v>
      </c>
      <c r="G46" s="161">
        <f t="shared" si="6"/>
        <v>0</v>
      </c>
      <c r="H46" s="142">
        <f t="shared" si="7"/>
        <v>0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2038</v>
      </c>
      <c r="D47" s="159">
        <v>0</v>
      </c>
      <c r="E47" s="160">
        <f>IF(+I14&lt;F46,I14,D47)</f>
        <v>0</v>
      </c>
      <c r="F47" s="159">
        <f t="shared" si="5"/>
        <v>0</v>
      </c>
      <c r="G47" s="161">
        <f t="shared" si="6"/>
        <v>0</v>
      </c>
      <c r="H47" s="142">
        <f t="shared" si="7"/>
        <v>0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2039</v>
      </c>
      <c r="D48" s="159">
        <v>0</v>
      </c>
      <c r="E48" s="160">
        <f>IF(+I14&lt;F47,I14,D48)</f>
        <v>0</v>
      </c>
      <c r="F48" s="159">
        <f t="shared" si="5"/>
        <v>0</v>
      </c>
      <c r="G48" s="161">
        <f t="shared" si="6"/>
        <v>0</v>
      </c>
      <c r="H48" s="142">
        <f t="shared" si="7"/>
        <v>0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4"/>
        <v/>
      </c>
      <c r="C49" s="153">
        <f>IF(D11="","-",+C48+1)</f>
        <v>2040</v>
      </c>
      <c r="D49" s="159">
        <v>0</v>
      </c>
      <c r="E49" s="160">
        <f>IF(+I14&lt;F48,I14,D49)</f>
        <v>0</v>
      </c>
      <c r="F49" s="159">
        <f t="shared" ref="F49:F72" si="8">+D49-E49</f>
        <v>0</v>
      </c>
      <c r="G49" s="161">
        <f t="shared" si="6"/>
        <v>0</v>
      </c>
      <c r="H49" s="142">
        <f t="shared" si="7"/>
        <v>0</v>
      </c>
      <c r="I49" s="156">
        <f t="shared" ref="I49:I72" si="9">H49-G49</f>
        <v>0</v>
      </c>
      <c r="J49" s="156"/>
      <c r="K49" s="334"/>
      <c r="L49" s="158">
        <f t="shared" ref="L49:L72" si="10">IF(K49&lt;&gt;0,+G49-K49,0)</f>
        <v>0</v>
      </c>
      <c r="M49" s="334"/>
      <c r="N49" s="158">
        <f t="shared" ref="N49:N72" si="11">IF(M49&lt;&gt;0,+H49-M49,0)</f>
        <v>0</v>
      </c>
      <c r="O49" s="158">
        <f t="shared" ref="O49:O72" si="12">+N49-L49</f>
        <v>0</v>
      </c>
      <c r="P49" s="4"/>
    </row>
    <row r="50" spans="2:17">
      <c r="B50" s="9" t="str">
        <f t="shared" si="4"/>
        <v/>
      </c>
      <c r="C50" s="153">
        <f>IF(D11="","-",+C49+1)</f>
        <v>2041</v>
      </c>
      <c r="D50" s="159">
        <v>0</v>
      </c>
      <c r="E50" s="160">
        <f>IF(+I14&lt;F49,I14,D50)</f>
        <v>0</v>
      </c>
      <c r="F50" s="159">
        <f t="shared" si="8"/>
        <v>0</v>
      </c>
      <c r="G50" s="161">
        <f t="shared" si="6"/>
        <v>0</v>
      </c>
      <c r="H50" s="142">
        <f t="shared" si="7"/>
        <v>0</v>
      </c>
      <c r="I50" s="156">
        <f t="shared" si="9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7">
      <c r="B51" s="9" t="str">
        <f t="shared" si="4"/>
        <v/>
      </c>
      <c r="C51" s="153">
        <f>IF(D11="","-",+C50+1)</f>
        <v>2042</v>
      </c>
      <c r="D51" s="159">
        <v>0</v>
      </c>
      <c r="E51" s="160">
        <f>IF(+I14&lt;F50,I14,D51)</f>
        <v>0</v>
      </c>
      <c r="F51" s="159">
        <f t="shared" si="8"/>
        <v>0</v>
      </c>
      <c r="G51" s="161">
        <f t="shared" si="6"/>
        <v>0</v>
      </c>
      <c r="H51" s="142">
        <f t="shared" si="7"/>
        <v>0</v>
      </c>
      <c r="I51" s="156">
        <f t="shared" si="9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7">
      <c r="B52" s="9" t="str">
        <f t="shared" si="4"/>
        <v/>
      </c>
      <c r="C52" s="153">
        <f>IF(D11="","-",+C51+1)</f>
        <v>2043</v>
      </c>
      <c r="D52" s="159">
        <v>0</v>
      </c>
      <c r="E52" s="160">
        <f>IF(+I14&lt;F51,I14,D52)</f>
        <v>0</v>
      </c>
      <c r="F52" s="159">
        <f t="shared" si="8"/>
        <v>0</v>
      </c>
      <c r="G52" s="161">
        <f t="shared" si="6"/>
        <v>0</v>
      </c>
      <c r="H52" s="142">
        <f t="shared" si="7"/>
        <v>0</v>
      </c>
      <c r="I52" s="156">
        <f t="shared" si="9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7">
      <c r="B53" s="9" t="str">
        <f t="shared" si="4"/>
        <v/>
      </c>
      <c r="C53" s="153">
        <f>IF(D11="","-",+C52+1)</f>
        <v>2044</v>
      </c>
      <c r="D53" s="159">
        <v>0</v>
      </c>
      <c r="E53" s="160">
        <f>IF(+I14&lt;F52,I14,D53)</f>
        <v>0</v>
      </c>
      <c r="F53" s="159">
        <f t="shared" si="8"/>
        <v>0</v>
      </c>
      <c r="G53" s="161">
        <f t="shared" si="6"/>
        <v>0</v>
      </c>
      <c r="H53" s="142">
        <f t="shared" si="7"/>
        <v>0</v>
      </c>
      <c r="I53" s="156">
        <f t="shared" si="9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7">
      <c r="B54" s="9" t="str">
        <f t="shared" si="4"/>
        <v/>
      </c>
      <c r="C54" s="153">
        <f>IF(D11="","-",+C53+1)</f>
        <v>2045</v>
      </c>
      <c r="D54" s="159">
        <v>0</v>
      </c>
      <c r="E54" s="160">
        <f>IF(+I14&lt;F53,I14,D54)</f>
        <v>0</v>
      </c>
      <c r="F54" s="159">
        <f t="shared" si="8"/>
        <v>0</v>
      </c>
      <c r="G54" s="161">
        <f t="shared" ref="G54:G72" si="13">+I$12*((D54+F54)/2)+E54</f>
        <v>0</v>
      </c>
      <c r="H54" s="142">
        <f t="shared" ref="H54:H72" si="14">+I$13*((D54+F54)/2)+E54</f>
        <v>0</v>
      </c>
      <c r="I54" s="156">
        <f t="shared" si="9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7">
      <c r="B55" s="9" t="str">
        <f t="shared" si="4"/>
        <v/>
      </c>
      <c r="C55" s="153">
        <f>IF(D11="","-",+C54+1)</f>
        <v>2046</v>
      </c>
      <c r="D55" s="159">
        <v>0</v>
      </c>
      <c r="E55" s="160">
        <f>IF(+I14&lt;F54,I14,D55)</f>
        <v>0</v>
      </c>
      <c r="F55" s="159">
        <f t="shared" si="8"/>
        <v>0</v>
      </c>
      <c r="G55" s="161">
        <f t="shared" si="13"/>
        <v>0</v>
      </c>
      <c r="H55" s="142">
        <f t="shared" si="14"/>
        <v>0</v>
      </c>
      <c r="I55" s="156">
        <f t="shared" si="9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7">
      <c r="B56" s="9" t="str">
        <f t="shared" si="4"/>
        <v/>
      </c>
      <c r="C56" s="153">
        <f>IF(D11="","-",+C55+1)</f>
        <v>2047</v>
      </c>
      <c r="D56" s="159">
        <v>0</v>
      </c>
      <c r="E56" s="160">
        <f>IF(+I14&lt;F55,I14,D56)</f>
        <v>0</v>
      </c>
      <c r="F56" s="159">
        <f t="shared" si="8"/>
        <v>0</v>
      </c>
      <c r="G56" s="161">
        <f t="shared" si="13"/>
        <v>0</v>
      </c>
      <c r="H56" s="142">
        <f t="shared" si="14"/>
        <v>0</v>
      </c>
      <c r="I56" s="156">
        <f t="shared" si="9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7">
      <c r="B57" s="9" t="str">
        <f t="shared" si="4"/>
        <v/>
      </c>
      <c r="C57" s="153">
        <f>IF(D11="","-",+C56+1)</f>
        <v>2048</v>
      </c>
      <c r="D57" s="159">
        <v>0</v>
      </c>
      <c r="E57" s="160">
        <f>IF(+I14&lt;F56,I14,D57)</f>
        <v>0</v>
      </c>
      <c r="F57" s="159">
        <f t="shared" si="8"/>
        <v>0</v>
      </c>
      <c r="G57" s="161">
        <f t="shared" si="13"/>
        <v>0</v>
      </c>
      <c r="H57" s="142">
        <f t="shared" si="14"/>
        <v>0</v>
      </c>
      <c r="I57" s="156">
        <f t="shared" si="9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7">
      <c r="B58" s="9" t="str">
        <f t="shared" si="4"/>
        <v/>
      </c>
      <c r="C58" s="153">
        <f>IF(D11="","-",+C57+1)</f>
        <v>2049</v>
      </c>
      <c r="D58" s="159">
        <v>0</v>
      </c>
      <c r="E58" s="160">
        <f>IF(+I14&lt;F57,I14,D58)</f>
        <v>0</v>
      </c>
      <c r="F58" s="159">
        <f t="shared" si="8"/>
        <v>0</v>
      </c>
      <c r="G58" s="161">
        <f t="shared" si="13"/>
        <v>0</v>
      </c>
      <c r="H58" s="142">
        <f t="shared" si="14"/>
        <v>0</v>
      </c>
      <c r="I58" s="156">
        <f t="shared" si="9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3">
        <f>IF(D11="","-",+C58+1)</f>
        <v>2050</v>
      </c>
      <c r="D59" s="159">
        <v>0</v>
      </c>
      <c r="E59" s="160">
        <f>IF(+I14&lt;F58,I14,D59)</f>
        <v>0</v>
      </c>
      <c r="F59" s="159">
        <f t="shared" si="8"/>
        <v>0</v>
      </c>
      <c r="G59" s="161">
        <f t="shared" si="13"/>
        <v>0</v>
      </c>
      <c r="H59" s="142">
        <f t="shared" si="14"/>
        <v>0</v>
      </c>
      <c r="I59" s="156">
        <f t="shared" si="9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7">
      <c r="B60" s="9" t="str">
        <f t="shared" si="4"/>
        <v/>
      </c>
      <c r="C60" s="153">
        <f>IF(D11="","-",+C59+1)</f>
        <v>2051</v>
      </c>
      <c r="D60" s="159">
        <v>0</v>
      </c>
      <c r="E60" s="160">
        <f>IF(+I14&lt;F59,I14,D60)</f>
        <v>0</v>
      </c>
      <c r="F60" s="159">
        <f t="shared" si="8"/>
        <v>0</v>
      </c>
      <c r="G60" s="161">
        <f t="shared" si="13"/>
        <v>0</v>
      </c>
      <c r="H60" s="142">
        <f t="shared" si="14"/>
        <v>0</v>
      </c>
      <c r="I60" s="156">
        <f t="shared" si="9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7">
      <c r="B61" s="9" t="str">
        <f t="shared" si="4"/>
        <v/>
      </c>
      <c r="C61" s="153">
        <f>IF(D11="","-",+C60+1)</f>
        <v>2052</v>
      </c>
      <c r="D61" s="159">
        <v>0</v>
      </c>
      <c r="E61" s="160">
        <f>IF(+I14&lt;F60,I14,D61)</f>
        <v>0</v>
      </c>
      <c r="F61" s="159">
        <f t="shared" si="8"/>
        <v>0</v>
      </c>
      <c r="G61" s="163">
        <f t="shared" si="13"/>
        <v>0</v>
      </c>
      <c r="H61" s="142">
        <f t="shared" si="14"/>
        <v>0</v>
      </c>
      <c r="I61" s="156">
        <f t="shared" si="9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7">
      <c r="B62" s="9" t="str">
        <f t="shared" si="4"/>
        <v/>
      </c>
      <c r="C62" s="153">
        <f>IF(D11="","-",+C61+1)</f>
        <v>2053</v>
      </c>
      <c r="D62" s="159">
        <v>0</v>
      </c>
      <c r="E62" s="160">
        <f>IF(+I14&lt;F61,I14,D62)</f>
        <v>0</v>
      </c>
      <c r="F62" s="159">
        <f t="shared" si="8"/>
        <v>0</v>
      </c>
      <c r="G62" s="163">
        <f t="shared" si="13"/>
        <v>0</v>
      </c>
      <c r="H62" s="142">
        <f t="shared" si="14"/>
        <v>0</v>
      </c>
      <c r="I62" s="156">
        <f t="shared" si="9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7">
      <c r="B63" s="9" t="str">
        <f t="shared" si="4"/>
        <v/>
      </c>
      <c r="C63" s="153">
        <f>IF(D11="","-",+C62+1)</f>
        <v>2054</v>
      </c>
      <c r="D63" s="159">
        <v>0</v>
      </c>
      <c r="E63" s="160">
        <f>IF(+I14&lt;F62,I14,D63)</f>
        <v>0</v>
      </c>
      <c r="F63" s="159">
        <f t="shared" si="8"/>
        <v>0</v>
      </c>
      <c r="G63" s="163">
        <f t="shared" si="13"/>
        <v>0</v>
      </c>
      <c r="H63" s="142">
        <f t="shared" si="14"/>
        <v>0</v>
      </c>
      <c r="I63" s="156">
        <f t="shared" si="9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7">
      <c r="B64" s="9" t="str">
        <f t="shared" si="4"/>
        <v/>
      </c>
      <c r="C64" s="153">
        <f>IF(D11="","-",+C63+1)</f>
        <v>2055</v>
      </c>
      <c r="D64" s="159">
        <v>0</v>
      </c>
      <c r="E64" s="160">
        <f>IF(+I14&lt;F63,I14,D64)</f>
        <v>0</v>
      </c>
      <c r="F64" s="159">
        <f t="shared" si="8"/>
        <v>0</v>
      </c>
      <c r="G64" s="163">
        <f t="shared" si="13"/>
        <v>0</v>
      </c>
      <c r="H64" s="142">
        <f t="shared" si="14"/>
        <v>0</v>
      </c>
      <c r="I64" s="156">
        <f t="shared" si="9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1:16">
      <c r="B65" s="9" t="str">
        <f t="shared" si="4"/>
        <v/>
      </c>
      <c r="C65" s="153">
        <f>IF(D11="","-",+C64+1)</f>
        <v>2056</v>
      </c>
      <c r="D65" s="159">
        <v>0</v>
      </c>
      <c r="E65" s="160">
        <f>IF(+I14&lt;F64,I14,D65)</f>
        <v>0</v>
      </c>
      <c r="F65" s="159">
        <f t="shared" si="8"/>
        <v>0</v>
      </c>
      <c r="G65" s="163">
        <f t="shared" si="13"/>
        <v>0</v>
      </c>
      <c r="H65" s="142">
        <f t="shared" si="14"/>
        <v>0</v>
      </c>
      <c r="I65" s="156">
        <f t="shared" si="9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1:16">
      <c r="B66" s="9" t="str">
        <f t="shared" si="4"/>
        <v/>
      </c>
      <c r="C66" s="153">
        <f>IF(D11="","-",+C65+1)</f>
        <v>2057</v>
      </c>
      <c r="D66" s="159">
        <v>0</v>
      </c>
      <c r="E66" s="160">
        <f>IF(+I14&lt;F65,I14,D66)</f>
        <v>0</v>
      </c>
      <c r="F66" s="159">
        <f t="shared" si="8"/>
        <v>0</v>
      </c>
      <c r="G66" s="163">
        <f t="shared" si="13"/>
        <v>0</v>
      </c>
      <c r="H66" s="142">
        <f t="shared" si="14"/>
        <v>0</v>
      </c>
      <c r="I66" s="156">
        <f t="shared" si="9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1:16">
      <c r="B67" s="9" t="str">
        <f t="shared" si="4"/>
        <v/>
      </c>
      <c r="C67" s="153">
        <f>IF(D11="","-",+C66+1)</f>
        <v>2058</v>
      </c>
      <c r="D67" s="159">
        <v>0</v>
      </c>
      <c r="E67" s="160">
        <f>IF(+I14&lt;F66,I14,D67)</f>
        <v>0</v>
      </c>
      <c r="F67" s="159">
        <f t="shared" si="8"/>
        <v>0</v>
      </c>
      <c r="G67" s="163">
        <f t="shared" si="13"/>
        <v>0</v>
      </c>
      <c r="H67" s="142">
        <f t="shared" si="14"/>
        <v>0</v>
      </c>
      <c r="I67" s="156">
        <f t="shared" si="9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1:16">
      <c r="B68" s="9" t="str">
        <f t="shared" si="4"/>
        <v/>
      </c>
      <c r="C68" s="153">
        <f>IF(D11="","-",+C67+1)</f>
        <v>2059</v>
      </c>
      <c r="D68" s="159">
        <v>0</v>
      </c>
      <c r="E68" s="160">
        <f>IF(+I14&lt;F67,I14,D68)</f>
        <v>0</v>
      </c>
      <c r="F68" s="159">
        <f t="shared" si="8"/>
        <v>0</v>
      </c>
      <c r="G68" s="163">
        <f t="shared" si="13"/>
        <v>0</v>
      </c>
      <c r="H68" s="142">
        <f t="shared" si="14"/>
        <v>0</v>
      </c>
      <c r="I68" s="156">
        <f t="shared" si="9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1:16">
      <c r="B69" s="9" t="str">
        <f t="shared" si="4"/>
        <v/>
      </c>
      <c r="C69" s="153">
        <f>IF(D11="","-",+C68+1)</f>
        <v>2060</v>
      </c>
      <c r="D69" s="159">
        <v>0</v>
      </c>
      <c r="E69" s="160">
        <f>IF(+I14&lt;F68,I14,D69)</f>
        <v>0</v>
      </c>
      <c r="F69" s="159">
        <f t="shared" si="8"/>
        <v>0</v>
      </c>
      <c r="G69" s="163">
        <f t="shared" si="13"/>
        <v>0</v>
      </c>
      <c r="H69" s="142">
        <f t="shared" si="14"/>
        <v>0</v>
      </c>
      <c r="I69" s="156">
        <f t="shared" si="9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1:16">
      <c r="B70" s="9" t="str">
        <f t="shared" si="4"/>
        <v/>
      </c>
      <c r="C70" s="153">
        <f>IF(D11="","-",+C69+1)</f>
        <v>2061</v>
      </c>
      <c r="D70" s="159">
        <v>0</v>
      </c>
      <c r="E70" s="160">
        <f>IF(+I14&lt;F69,I14,D70)</f>
        <v>0</v>
      </c>
      <c r="F70" s="159">
        <f t="shared" si="8"/>
        <v>0</v>
      </c>
      <c r="G70" s="163">
        <f t="shared" si="13"/>
        <v>0</v>
      </c>
      <c r="H70" s="142">
        <f t="shared" si="14"/>
        <v>0</v>
      </c>
      <c r="I70" s="156">
        <f t="shared" si="9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1:16">
      <c r="B71" s="9" t="str">
        <f t="shared" si="4"/>
        <v/>
      </c>
      <c r="C71" s="153">
        <f>IF(D11="","-",+C70+1)</f>
        <v>2062</v>
      </c>
      <c r="D71" s="159">
        <v>0</v>
      </c>
      <c r="E71" s="160">
        <f>IF(+I14&lt;F70,I14,D71)</f>
        <v>0</v>
      </c>
      <c r="F71" s="159">
        <f t="shared" si="8"/>
        <v>0</v>
      </c>
      <c r="G71" s="163">
        <f t="shared" si="13"/>
        <v>0</v>
      </c>
      <c r="H71" s="142">
        <f t="shared" si="14"/>
        <v>0</v>
      </c>
      <c r="I71" s="156">
        <f t="shared" si="9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1:16" ht="13.5" thickBot="1">
      <c r="B72" s="9" t="str">
        <f t="shared" si="4"/>
        <v/>
      </c>
      <c r="C72" s="164">
        <f>IF(D11="","-",+C71+1)</f>
        <v>2063</v>
      </c>
      <c r="D72" s="165">
        <v>0</v>
      </c>
      <c r="E72" s="166">
        <f>IF(+I14&lt;F71,I14,D72)</f>
        <v>0</v>
      </c>
      <c r="F72" s="165">
        <f t="shared" si="8"/>
        <v>0</v>
      </c>
      <c r="G72" s="167">
        <f t="shared" si="13"/>
        <v>0</v>
      </c>
      <c r="H72" s="124">
        <f t="shared" si="14"/>
        <v>0</v>
      </c>
      <c r="I72" s="168">
        <f t="shared" si="9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1:16">
      <c r="C73" s="154" t="s">
        <v>73</v>
      </c>
      <c r="D73" s="111"/>
      <c r="E73" s="111"/>
      <c r="F73" s="111"/>
      <c r="G73" s="111"/>
      <c r="H73" s="111"/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20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v>0</v>
      </c>
      <c r="N87" s="198"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370" t="str">
        <f>D8</f>
        <v>***2008 INVESTMENT NOW INCLUDED IN PROJECT S.003 ABOVE***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TP2007103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2625</v>
      </c>
      <c r="F99" s="361">
        <v>1162841</v>
      </c>
      <c r="G99" s="365">
        <v>581421</v>
      </c>
      <c r="H99" s="362">
        <v>95304</v>
      </c>
      <c r="I99" s="363">
        <v>95304</v>
      </c>
      <c r="J99" s="158">
        <f t="shared" ref="J99:J130" si="15">+I99-H99</f>
        <v>0</v>
      </c>
      <c r="K99" s="158"/>
      <c r="L99" s="256">
        <v>95304</v>
      </c>
      <c r="M99" s="172">
        <f t="shared" ref="M99:M130" si="16">IF(L99&lt;&gt;0,+H99-L99,0)</f>
        <v>0</v>
      </c>
      <c r="N99" s="256">
        <v>95304</v>
      </c>
      <c r="O99" s="157">
        <f t="shared" ref="O99:O130" si="17">IF(N99&lt;&gt;0,+I99-N99,0)</f>
        <v>0</v>
      </c>
      <c r="P99" s="157">
        <f t="shared" ref="P99:P130" si="18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2009</v>
      </c>
      <c r="D100" s="357">
        <v>1162841</v>
      </c>
      <c r="E100" s="360">
        <v>30670.157894736843</v>
      </c>
      <c r="F100" s="361">
        <v>1132170.8421052631</v>
      </c>
      <c r="G100" s="361">
        <v>1147505.9210526315</v>
      </c>
      <c r="H100" s="360">
        <v>196757.48368197863</v>
      </c>
      <c r="I100" s="359">
        <v>196757.48368197863</v>
      </c>
      <c r="J100" s="158">
        <f t="shared" si="15"/>
        <v>0</v>
      </c>
      <c r="K100" s="158"/>
      <c r="L100" s="258">
        <f>H100</f>
        <v>196757.48368197863</v>
      </c>
      <c r="M100" s="257">
        <f t="shared" si="16"/>
        <v>0</v>
      </c>
      <c r="N100" s="258">
        <f>I100</f>
        <v>196757.48368197863</v>
      </c>
      <c r="O100" s="158">
        <f t="shared" si="17"/>
        <v>0</v>
      </c>
      <c r="P100" s="158">
        <f t="shared" si="18"/>
        <v>0</v>
      </c>
      <c r="Q100" s="1"/>
    </row>
    <row r="101" spans="1:17">
      <c r="B101" s="9" t="str">
        <f t="shared" ref="B101:B154" si="19">IF(D101=F100,"","IU")</f>
        <v>IU</v>
      </c>
      <c r="C101" s="153">
        <f>IF(D93="","-",+C100+1)</f>
        <v>2010</v>
      </c>
      <c r="D101" s="387">
        <v>0</v>
      </c>
      <c r="E101" s="388">
        <f>IF(+J96&lt;F100,J96,D101)</f>
        <v>0</v>
      </c>
      <c r="F101" s="389">
        <f t="shared" ref="F101:F130" si="20">+D101-E101</f>
        <v>0</v>
      </c>
      <c r="G101" s="389">
        <f t="shared" ref="G101:G130" si="21">+(F101+D101)/2</f>
        <v>0</v>
      </c>
      <c r="H101" s="390">
        <f t="shared" ref="H101:H130" si="22">+J$94*G101+E101</f>
        <v>0</v>
      </c>
      <c r="I101" s="391">
        <f t="shared" ref="I101:I130" si="23">+J$95*G101+E101</f>
        <v>0</v>
      </c>
      <c r="J101" s="158">
        <f t="shared" si="15"/>
        <v>0</v>
      </c>
      <c r="K101" s="158"/>
      <c r="L101" s="258"/>
      <c r="M101" s="158">
        <f t="shared" si="16"/>
        <v>0</v>
      </c>
      <c r="N101" s="258"/>
      <c r="O101" s="158">
        <f t="shared" si="17"/>
        <v>0</v>
      </c>
      <c r="P101" s="158">
        <f t="shared" si="18"/>
        <v>0</v>
      </c>
      <c r="Q101" s="1"/>
    </row>
    <row r="102" spans="1:17">
      <c r="B102" s="9" t="str">
        <f t="shared" si="19"/>
        <v/>
      </c>
      <c r="C102" s="153">
        <f>IF(D93="","-",+C101+1)</f>
        <v>2011</v>
      </c>
      <c r="D102" s="387">
        <v>0</v>
      </c>
      <c r="E102" s="388">
        <f>IF(+J96&lt;F101,J96,D102)</f>
        <v>0</v>
      </c>
      <c r="F102" s="389">
        <f t="shared" si="20"/>
        <v>0</v>
      </c>
      <c r="G102" s="389">
        <f t="shared" si="21"/>
        <v>0</v>
      </c>
      <c r="H102" s="390">
        <f t="shared" si="22"/>
        <v>0</v>
      </c>
      <c r="I102" s="391">
        <f t="shared" si="23"/>
        <v>0</v>
      </c>
      <c r="J102" s="158">
        <f t="shared" si="15"/>
        <v>0</v>
      </c>
      <c r="K102" s="158"/>
      <c r="L102" s="258"/>
      <c r="M102" s="158">
        <f t="shared" si="16"/>
        <v>0</v>
      </c>
      <c r="N102" s="258"/>
      <c r="O102" s="158">
        <f t="shared" si="17"/>
        <v>0</v>
      </c>
      <c r="P102" s="158">
        <f t="shared" si="18"/>
        <v>0</v>
      </c>
      <c r="Q102" s="1"/>
    </row>
    <row r="103" spans="1:17">
      <c r="B103" s="9" t="str">
        <f t="shared" si="19"/>
        <v/>
      </c>
      <c r="C103" s="153">
        <f>IF(D93="","-",+C102+1)</f>
        <v>2012</v>
      </c>
      <c r="D103" s="357">
        <v>0</v>
      </c>
      <c r="E103" s="360">
        <v>0</v>
      </c>
      <c r="F103" s="361">
        <v>0</v>
      </c>
      <c r="G103" s="361">
        <v>0</v>
      </c>
      <c r="H103" s="360">
        <v>0</v>
      </c>
      <c r="I103" s="359">
        <v>0</v>
      </c>
      <c r="J103" s="158">
        <f t="shared" si="15"/>
        <v>0</v>
      </c>
      <c r="K103" s="158"/>
      <c r="L103" s="258">
        <f>H103</f>
        <v>0</v>
      </c>
      <c r="M103" s="257">
        <f t="shared" si="16"/>
        <v>0</v>
      </c>
      <c r="N103" s="258">
        <f>I103</f>
        <v>0</v>
      </c>
      <c r="O103" s="158">
        <f t="shared" si="17"/>
        <v>0</v>
      </c>
      <c r="P103" s="158">
        <f t="shared" si="18"/>
        <v>0</v>
      </c>
      <c r="Q103" s="1"/>
    </row>
    <row r="104" spans="1:17">
      <c r="B104" s="9" t="str">
        <f t="shared" si="19"/>
        <v/>
      </c>
      <c r="C104" s="153">
        <f>IF(D93="","-",+C103+1)</f>
        <v>2013</v>
      </c>
      <c r="D104" s="154">
        <v>0</v>
      </c>
      <c r="E104" s="160">
        <f>IF(+J96&lt;F103,J96,D104)</f>
        <v>0</v>
      </c>
      <c r="F104" s="159">
        <f t="shared" si="20"/>
        <v>0</v>
      </c>
      <c r="G104" s="159">
        <f t="shared" si="21"/>
        <v>0</v>
      </c>
      <c r="H104" s="163">
        <f t="shared" si="22"/>
        <v>0</v>
      </c>
      <c r="I104" s="253">
        <f t="shared" si="23"/>
        <v>0</v>
      </c>
      <c r="J104" s="158">
        <f t="shared" si="15"/>
        <v>0</v>
      </c>
      <c r="K104" s="158"/>
      <c r="L104" s="334"/>
      <c r="M104" s="158">
        <f t="shared" si="16"/>
        <v>0</v>
      </c>
      <c r="N104" s="334"/>
      <c r="O104" s="158">
        <f t="shared" si="17"/>
        <v>0</v>
      </c>
      <c r="P104" s="158">
        <f t="shared" si="18"/>
        <v>0</v>
      </c>
      <c r="Q104" s="1"/>
    </row>
    <row r="105" spans="1:17">
      <c r="B105" s="9" t="str">
        <f t="shared" si="19"/>
        <v/>
      </c>
      <c r="C105" s="153">
        <f>IF(D93="","-",+C104+1)</f>
        <v>2014</v>
      </c>
      <c r="D105" s="154">
        <v>0</v>
      </c>
      <c r="E105" s="160">
        <f>IF(+J96&lt;F104,J96,D105)</f>
        <v>0</v>
      </c>
      <c r="F105" s="159">
        <f t="shared" si="20"/>
        <v>0</v>
      </c>
      <c r="G105" s="159">
        <f t="shared" si="21"/>
        <v>0</v>
      </c>
      <c r="H105" s="163">
        <f t="shared" si="22"/>
        <v>0</v>
      </c>
      <c r="I105" s="253">
        <f t="shared" si="23"/>
        <v>0</v>
      </c>
      <c r="J105" s="158">
        <f t="shared" si="15"/>
        <v>0</v>
      </c>
      <c r="K105" s="158"/>
      <c r="L105" s="334"/>
      <c r="M105" s="158">
        <f t="shared" si="16"/>
        <v>0</v>
      </c>
      <c r="N105" s="334"/>
      <c r="O105" s="158">
        <f t="shared" si="17"/>
        <v>0</v>
      </c>
      <c r="P105" s="158">
        <f t="shared" si="18"/>
        <v>0</v>
      </c>
      <c r="Q105" s="1"/>
    </row>
    <row r="106" spans="1:17">
      <c r="B106" s="9" t="str">
        <f t="shared" si="19"/>
        <v/>
      </c>
      <c r="C106" s="153">
        <f>IF(D93="","-",+C105+1)</f>
        <v>2015</v>
      </c>
      <c r="D106" s="154">
        <v>0</v>
      </c>
      <c r="E106" s="160">
        <f>IF(+J96&lt;F105,J96,D106)</f>
        <v>0</v>
      </c>
      <c r="F106" s="159">
        <f t="shared" si="20"/>
        <v>0</v>
      </c>
      <c r="G106" s="159">
        <f t="shared" si="21"/>
        <v>0</v>
      </c>
      <c r="H106" s="163">
        <f t="shared" si="22"/>
        <v>0</v>
      </c>
      <c r="I106" s="253">
        <f t="shared" si="23"/>
        <v>0</v>
      </c>
      <c r="J106" s="158">
        <f t="shared" si="15"/>
        <v>0</v>
      </c>
      <c r="K106" s="158"/>
      <c r="L106" s="334"/>
      <c r="M106" s="158">
        <f t="shared" si="16"/>
        <v>0</v>
      </c>
      <c r="N106" s="334"/>
      <c r="O106" s="158">
        <f t="shared" si="17"/>
        <v>0</v>
      </c>
      <c r="P106" s="158">
        <f t="shared" si="18"/>
        <v>0</v>
      </c>
      <c r="Q106" s="1"/>
    </row>
    <row r="107" spans="1:17">
      <c r="B107" s="9" t="str">
        <f t="shared" si="19"/>
        <v/>
      </c>
      <c r="C107" s="153">
        <f>IF(D93="","-",+C106+1)</f>
        <v>2016</v>
      </c>
      <c r="D107" s="154">
        <v>0</v>
      </c>
      <c r="E107" s="160">
        <f>IF(+J96&lt;F106,J96,D107)</f>
        <v>0</v>
      </c>
      <c r="F107" s="159">
        <f t="shared" si="20"/>
        <v>0</v>
      </c>
      <c r="G107" s="159">
        <f t="shared" si="21"/>
        <v>0</v>
      </c>
      <c r="H107" s="163">
        <f t="shared" si="22"/>
        <v>0</v>
      </c>
      <c r="I107" s="253">
        <f t="shared" si="23"/>
        <v>0</v>
      </c>
      <c r="J107" s="158">
        <f t="shared" si="15"/>
        <v>0</v>
      </c>
      <c r="K107" s="158"/>
      <c r="L107" s="334"/>
      <c r="M107" s="158">
        <f t="shared" si="16"/>
        <v>0</v>
      </c>
      <c r="N107" s="334"/>
      <c r="O107" s="158">
        <f t="shared" si="17"/>
        <v>0</v>
      </c>
      <c r="P107" s="158">
        <f t="shared" si="18"/>
        <v>0</v>
      </c>
      <c r="Q107" s="1"/>
    </row>
    <row r="108" spans="1:17">
      <c r="B108" s="9" t="str">
        <f t="shared" si="19"/>
        <v/>
      </c>
      <c r="C108" s="153">
        <f>IF(D93="","-",+C107+1)</f>
        <v>2017</v>
      </c>
      <c r="D108" s="154">
        <v>0</v>
      </c>
      <c r="E108" s="160">
        <f>IF(+J96&lt;F107,J96,D108)</f>
        <v>0</v>
      </c>
      <c r="F108" s="159">
        <f t="shared" si="20"/>
        <v>0</v>
      </c>
      <c r="G108" s="159">
        <f t="shared" si="21"/>
        <v>0</v>
      </c>
      <c r="H108" s="163">
        <f t="shared" si="22"/>
        <v>0</v>
      </c>
      <c r="I108" s="253">
        <f t="shared" si="23"/>
        <v>0</v>
      </c>
      <c r="J108" s="158">
        <f t="shared" si="15"/>
        <v>0</v>
      </c>
      <c r="K108" s="158"/>
      <c r="L108" s="334"/>
      <c r="M108" s="158">
        <f t="shared" si="16"/>
        <v>0</v>
      </c>
      <c r="N108" s="334"/>
      <c r="O108" s="158">
        <f t="shared" si="17"/>
        <v>0</v>
      </c>
      <c r="P108" s="158">
        <f t="shared" si="18"/>
        <v>0</v>
      </c>
      <c r="Q108" s="1"/>
    </row>
    <row r="109" spans="1:17">
      <c r="B109" s="9" t="str">
        <f t="shared" si="19"/>
        <v/>
      </c>
      <c r="C109" s="153">
        <f>IF(D93="","-",+C108+1)</f>
        <v>2018</v>
      </c>
      <c r="D109" s="154">
        <v>0</v>
      </c>
      <c r="E109" s="160">
        <f>IF(+J96&lt;F108,J96,D109)</f>
        <v>0</v>
      </c>
      <c r="F109" s="159">
        <f t="shared" si="20"/>
        <v>0</v>
      </c>
      <c r="G109" s="159">
        <f t="shared" si="21"/>
        <v>0</v>
      </c>
      <c r="H109" s="163">
        <f t="shared" si="22"/>
        <v>0</v>
      </c>
      <c r="I109" s="253">
        <f t="shared" si="23"/>
        <v>0</v>
      </c>
      <c r="J109" s="158">
        <f t="shared" si="15"/>
        <v>0</v>
      </c>
      <c r="K109" s="158"/>
      <c r="L109" s="334"/>
      <c r="M109" s="158">
        <f t="shared" si="16"/>
        <v>0</v>
      </c>
      <c r="N109" s="334"/>
      <c r="O109" s="158">
        <f t="shared" si="17"/>
        <v>0</v>
      </c>
      <c r="P109" s="158">
        <f t="shared" si="18"/>
        <v>0</v>
      </c>
      <c r="Q109" s="1"/>
    </row>
    <row r="110" spans="1:17">
      <c r="B110" s="9" t="str">
        <f t="shared" si="19"/>
        <v/>
      </c>
      <c r="C110" s="153">
        <f>IF(D93="","-",+C109+1)</f>
        <v>2019</v>
      </c>
      <c r="D110" s="154">
        <v>0</v>
      </c>
      <c r="E110" s="160">
        <f>IF(+J96&lt;F109,J96,D110)</f>
        <v>0</v>
      </c>
      <c r="F110" s="159">
        <f t="shared" si="20"/>
        <v>0</v>
      </c>
      <c r="G110" s="159">
        <f t="shared" si="21"/>
        <v>0</v>
      </c>
      <c r="H110" s="163">
        <f t="shared" si="22"/>
        <v>0</v>
      </c>
      <c r="I110" s="253">
        <f t="shared" si="23"/>
        <v>0</v>
      </c>
      <c r="J110" s="158">
        <f t="shared" si="15"/>
        <v>0</v>
      </c>
      <c r="K110" s="158"/>
      <c r="L110" s="334"/>
      <c r="M110" s="158">
        <f t="shared" si="16"/>
        <v>0</v>
      </c>
      <c r="N110" s="334"/>
      <c r="O110" s="158">
        <f t="shared" si="17"/>
        <v>0</v>
      </c>
      <c r="P110" s="158">
        <f t="shared" si="18"/>
        <v>0</v>
      </c>
      <c r="Q110" s="1"/>
    </row>
    <row r="111" spans="1:17">
      <c r="B111" s="9" t="str">
        <f t="shared" si="19"/>
        <v/>
      </c>
      <c r="C111" s="153">
        <f>IF(D93="","-",+C110+1)</f>
        <v>2020</v>
      </c>
      <c r="D111" s="154">
        <v>0</v>
      </c>
      <c r="E111" s="160">
        <f>IF(+J96&lt;F110,J96,D111)</f>
        <v>0</v>
      </c>
      <c r="F111" s="159">
        <f t="shared" si="20"/>
        <v>0</v>
      </c>
      <c r="G111" s="159">
        <f t="shared" si="21"/>
        <v>0</v>
      </c>
      <c r="H111" s="163">
        <f t="shared" si="22"/>
        <v>0</v>
      </c>
      <c r="I111" s="253">
        <f t="shared" si="23"/>
        <v>0</v>
      </c>
      <c r="J111" s="158">
        <f t="shared" si="15"/>
        <v>0</v>
      </c>
      <c r="K111" s="158"/>
      <c r="L111" s="334"/>
      <c r="M111" s="158">
        <f t="shared" si="16"/>
        <v>0</v>
      </c>
      <c r="N111" s="334"/>
      <c r="O111" s="158">
        <f t="shared" si="17"/>
        <v>0</v>
      </c>
      <c r="P111" s="158">
        <f t="shared" si="18"/>
        <v>0</v>
      </c>
      <c r="Q111" s="1"/>
    </row>
    <row r="112" spans="1:17">
      <c r="B112" s="9" t="str">
        <f t="shared" si="19"/>
        <v/>
      </c>
      <c r="C112" s="153">
        <f>IF(D93="","-",+C111+1)</f>
        <v>2021</v>
      </c>
      <c r="D112" s="154">
        <v>0</v>
      </c>
      <c r="E112" s="160">
        <f>IF(+J96&lt;F111,J96,D112)</f>
        <v>0</v>
      </c>
      <c r="F112" s="159">
        <f t="shared" si="20"/>
        <v>0</v>
      </c>
      <c r="G112" s="159">
        <f t="shared" si="21"/>
        <v>0</v>
      </c>
      <c r="H112" s="163">
        <f t="shared" si="22"/>
        <v>0</v>
      </c>
      <c r="I112" s="253">
        <f t="shared" si="23"/>
        <v>0</v>
      </c>
      <c r="J112" s="158">
        <f t="shared" si="15"/>
        <v>0</v>
      </c>
      <c r="K112" s="158"/>
      <c r="L112" s="334"/>
      <c r="M112" s="158">
        <f t="shared" si="16"/>
        <v>0</v>
      </c>
      <c r="N112" s="334"/>
      <c r="O112" s="158">
        <f t="shared" si="17"/>
        <v>0</v>
      </c>
      <c r="P112" s="158">
        <f t="shared" si="18"/>
        <v>0</v>
      </c>
      <c r="Q112" s="1"/>
    </row>
    <row r="113" spans="2:17">
      <c r="B113" s="9" t="str">
        <f t="shared" si="19"/>
        <v/>
      </c>
      <c r="C113" s="153">
        <f>IF(D93="","-",+C112+1)</f>
        <v>2022</v>
      </c>
      <c r="D113" s="154">
        <v>0</v>
      </c>
      <c r="E113" s="160">
        <f>IF(+J96&lt;F112,J96,D113)</f>
        <v>0</v>
      </c>
      <c r="F113" s="159">
        <f t="shared" si="20"/>
        <v>0</v>
      </c>
      <c r="G113" s="159">
        <f t="shared" si="21"/>
        <v>0</v>
      </c>
      <c r="H113" s="163">
        <f t="shared" si="22"/>
        <v>0</v>
      </c>
      <c r="I113" s="253">
        <f t="shared" si="23"/>
        <v>0</v>
      </c>
      <c r="J113" s="158">
        <f t="shared" si="15"/>
        <v>0</v>
      </c>
      <c r="K113" s="158"/>
      <c r="L113" s="334"/>
      <c r="M113" s="158">
        <f t="shared" si="16"/>
        <v>0</v>
      </c>
      <c r="N113" s="334"/>
      <c r="O113" s="158">
        <f t="shared" si="17"/>
        <v>0</v>
      </c>
      <c r="P113" s="158">
        <f t="shared" si="18"/>
        <v>0</v>
      </c>
      <c r="Q113" s="1"/>
    </row>
    <row r="114" spans="2:17">
      <c r="B114" s="9" t="str">
        <f t="shared" si="19"/>
        <v/>
      </c>
      <c r="C114" s="153">
        <f>IF(D93="","-",+C113+1)</f>
        <v>2023</v>
      </c>
      <c r="D114" s="154">
        <v>0</v>
      </c>
      <c r="E114" s="160">
        <f>IF(+J96&lt;F113,J96,D114)</f>
        <v>0</v>
      </c>
      <c r="F114" s="159">
        <f t="shared" si="20"/>
        <v>0</v>
      </c>
      <c r="G114" s="159">
        <f t="shared" si="21"/>
        <v>0</v>
      </c>
      <c r="H114" s="163">
        <f t="shared" si="22"/>
        <v>0</v>
      </c>
      <c r="I114" s="253">
        <f t="shared" si="23"/>
        <v>0</v>
      </c>
      <c r="J114" s="158">
        <f t="shared" si="15"/>
        <v>0</v>
      </c>
      <c r="K114" s="158"/>
      <c r="L114" s="334"/>
      <c r="M114" s="158">
        <f t="shared" si="16"/>
        <v>0</v>
      </c>
      <c r="N114" s="334"/>
      <c r="O114" s="158">
        <f t="shared" si="17"/>
        <v>0</v>
      </c>
      <c r="P114" s="158">
        <f t="shared" si="18"/>
        <v>0</v>
      </c>
      <c r="Q114" s="1"/>
    </row>
    <row r="115" spans="2:17">
      <c r="B115" s="9" t="str">
        <f t="shared" si="19"/>
        <v/>
      </c>
      <c r="C115" s="153">
        <f>IF(D93="","-",+C114+1)</f>
        <v>2024</v>
      </c>
      <c r="D115" s="154">
        <v>0</v>
      </c>
      <c r="E115" s="160">
        <f>IF(+J96&lt;F114,J96,D115)</f>
        <v>0</v>
      </c>
      <c r="F115" s="159">
        <f t="shared" si="20"/>
        <v>0</v>
      </c>
      <c r="G115" s="159">
        <f t="shared" si="21"/>
        <v>0</v>
      </c>
      <c r="H115" s="163">
        <f t="shared" si="22"/>
        <v>0</v>
      </c>
      <c r="I115" s="253">
        <f t="shared" si="23"/>
        <v>0</v>
      </c>
      <c r="J115" s="158">
        <f t="shared" si="15"/>
        <v>0</v>
      </c>
      <c r="K115" s="158"/>
      <c r="L115" s="334"/>
      <c r="M115" s="158">
        <f t="shared" si="16"/>
        <v>0</v>
      </c>
      <c r="N115" s="334"/>
      <c r="O115" s="158">
        <f t="shared" si="17"/>
        <v>0</v>
      </c>
      <c r="P115" s="158">
        <f t="shared" si="18"/>
        <v>0</v>
      </c>
      <c r="Q115" s="1"/>
    </row>
    <row r="116" spans="2:17">
      <c r="B116" s="9" t="str">
        <f t="shared" si="19"/>
        <v/>
      </c>
      <c r="C116" s="153">
        <f>IF(D93="","-",+C115+1)</f>
        <v>2025</v>
      </c>
      <c r="D116" s="154">
        <v>0</v>
      </c>
      <c r="E116" s="160">
        <f>IF(+J96&lt;F115,J96,D116)</f>
        <v>0</v>
      </c>
      <c r="F116" s="159">
        <f t="shared" si="20"/>
        <v>0</v>
      </c>
      <c r="G116" s="159">
        <f t="shared" si="21"/>
        <v>0</v>
      </c>
      <c r="H116" s="163">
        <f t="shared" si="22"/>
        <v>0</v>
      </c>
      <c r="I116" s="253">
        <f t="shared" si="23"/>
        <v>0</v>
      </c>
      <c r="J116" s="158">
        <f t="shared" si="15"/>
        <v>0</v>
      </c>
      <c r="K116" s="158"/>
      <c r="L116" s="334"/>
      <c r="M116" s="158">
        <f t="shared" si="16"/>
        <v>0</v>
      </c>
      <c r="N116" s="334"/>
      <c r="O116" s="158">
        <f t="shared" si="17"/>
        <v>0</v>
      </c>
      <c r="P116" s="158">
        <f t="shared" si="18"/>
        <v>0</v>
      </c>
      <c r="Q116" s="1"/>
    </row>
    <row r="117" spans="2:17">
      <c r="B117" s="9" t="str">
        <f t="shared" si="19"/>
        <v/>
      </c>
      <c r="C117" s="153">
        <f>IF(D93="","-",+C116+1)</f>
        <v>2026</v>
      </c>
      <c r="D117" s="154">
        <v>0</v>
      </c>
      <c r="E117" s="160">
        <f>IF(+J96&lt;F116,J96,D117)</f>
        <v>0</v>
      </c>
      <c r="F117" s="159">
        <f t="shared" si="20"/>
        <v>0</v>
      </c>
      <c r="G117" s="159">
        <f t="shared" si="21"/>
        <v>0</v>
      </c>
      <c r="H117" s="163">
        <f t="shared" si="22"/>
        <v>0</v>
      </c>
      <c r="I117" s="253">
        <f t="shared" si="23"/>
        <v>0</v>
      </c>
      <c r="J117" s="158">
        <f t="shared" si="15"/>
        <v>0</v>
      </c>
      <c r="K117" s="158"/>
      <c r="L117" s="334"/>
      <c r="M117" s="158">
        <f t="shared" si="16"/>
        <v>0</v>
      </c>
      <c r="N117" s="334"/>
      <c r="O117" s="158">
        <f t="shared" si="17"/>
        <v>0</v>
      </c>
      <c r="P117" s="158">
        <f t="shared" si="18"/>
        <v>0</v>
      </c>
      <c r="Q117" s="1"/>
    </row>
    <row r="118" spans="2:17">
      <c r="B118" s="9" t="str">
        <f t="shared" si="19"/>
        <v/>
      </c>
      <c r="C118" s="153">
        <f>IF(D93="","-",+C117+1)</f>
        <v>2027</v>
      </c>
      <c r="D118" s="154">
        <v>0</v>
      </c>
      <c r="E118" s="160">
        <f>IF(+J96&lt;F117,J96,D118)</f>
        <v>0</v>
      </c>
      <c r="F118" s="159">
        <f t="shared" si="20"/>
        <v>0</v>
      </c>
      <c r="G118" s="159">
        <f t="shared" si="21"/>
        <v>0</v>
      </c>
      <c r="H118" s="163">
        <f t="shared" si="22"/>
        <v>0</v>
      </c>
      <c r="I118" s="253">
        <f t="shared" si="23"/>
        <v>0</v>
      </c>
      <c r="J118" s="158">
        <f t="shared" si="15"/>
        <v>0</v>
      </c>
      <c r="K118" s="158"/>
      <c r="L118" s="334"/>
      <c r="M118" s="158">
        <f t="shared" si="16"/>
        <v>0</v>
      </c>
      <c r="N118" s="334"/>
      <c r="O118" s="158">
        <f t="shared" si="17"/>
        <v>0</v>
      </c>
      <c r="P118" s="158">
        <f t="shared" si="18"/>
        <v>0</v>
      </c>
      <c r="Q118" s="1"/>
    </row>
    <row r="119" spans="2:17">
      <c r="B119" s="9" t="str">
        <f t="shared" si="19"/>
        <v/>
      </c>
      <c r="C119" s="153">
        <f>IF(D93="","-",+C118+1)</f>
        <v>2028</v>
      </c>
      <c r="D119" s="154">
        <v>0</v>
      </c>
      <c r="E119" s="160">
        <f>IF(+J96&lt;F118,J96,D119)</f>
        <v>0</v>
      </c>
      <c r="F119" s="159">
        <f t="shared" si="20"/>
        <v>0</v>
      </c>
      <c r="G119" s="159">
        <f t="shared" si="21"/>
        <v>0</v>
      </c>
      <c r="H119" s="163">
        <f t="shared" si="22"/>
        <v>0</v>
      </c>
      <c r="I119" s="253">
        <f t="shared" si="23"/>
        <v>0</v>
      </c>
      <c r="J119" s="158">
        <f t="shared" si="15"/>
        <v>0</v>
      </c>
      <c r="K119" s="158"/>
      <c r="L119" s="334"/>
      <c r="M119" s="158">
        <f t="shared" si="16"/>
        <v>0</v>
      </c>
      <c r="N119" s="334"/>
      <c r="O119" s="158">
        <f t="shared" si="17"/>
        <v>0</v>
      </c>
      <c r="P119" s="158">
        <f t="shared" si="18"/>
        <v>0</v>
      </c>
      <c r="Q119" s="1"/>
    </row>
    <row r="120" spans="2:17">
      <c r="B120" s="9" t="str">
        <f t="shared" si="19"/>
        <v/>
      </c>
      <c r="C120" s="153">
        <f>IF(D93="","-",+C119+1)</f>
        <v>2029</v>
      </c>
      <c r="D120" s="154">
        <v>0</v>
      </c>
      <c r="E120" s="160">
        <f>IF(+J96&lt;F119,J96,D120)</f>
        <v>0</v>
      </c>
      <c r="F120" s="159">
        <f t="shared" si="20"/>
        <v>0</v>
      </c>
      <c r="G120" s="159">
        <f t="shared" si="21"/>
        <v>0</v>
      </c>
      <c r="H120" s="163">
        <f t="shared" si="22"/>
        <v>0</v>
      </c>
      <c r="I120" s="253">
        <f t="shared" si="23"/>
        <v>0</v>
      </c>
      <c r="J120" s="158">
        <f t="shared" si="15"/>
        <v>0</v>
      </c>
      <c r="K120" s="158"/>
      <c r="L120" s="334"/>
      <c r="M120" s="158">
        <f t="shared" si="16"/>
        <v>0</v>
      </c>
      <c r="N120" s="334"/>
      <c r="O120" s="158">
        <f t="shared" si="17"/>
        <v>0</v>
      </c>
      <c r="P120" s="158">
        <f t="shared" si="18"/>
        <v>0</v>
      </c>
      <c r="Q120" s="1"/>
    </row>
    <row r="121" spans="2:17">
      <c r="B121" s="9" t="str">
        <f t="shared" si="19"/>
        <v/>
      </c>
      <c r="C121" s="153">
        <f>IF(D93="","-",+C120+1)</f>
        <v>2030</v>
      </c>
      <c r="D121" s="154">
        <v>0</v>
      </c>
      <c r="E121" s="160">
        <f>IF(+J96&lt;F120,J96,D121)</f>
        <v>0</v>
      </c>
      <c r="F121" s="159">
        <f t="shared" si="20"/>
        <v>0</v>
      </c>
      <c r="G121" s="159">
        <f t="shared" si="21"/>
        <v>0</v>
      </c>
      <c r="H121" s="163">
        <f t="shared" si="22"/>
        <v>0</v>
      </c>
      <c r="I121" s="253">
        <f t="shared" si="23"/>
        <v>0</v>
      </c>
      <c r="J121" s="158">
        <f t="shared" si="15"/>
        <v>0</v>
      </c>
      <c r="K121" s="158"/>
      <c r="L121" s="334"/>
      <c r="M121" s="158">
        <f t="shared" si="16"/>
        <v>0</v>
      </c>
      <c r="N121" s="334"/>
      <c r="O121" s="158">
        <f t="shared" si="17"/>
        <v>0</v>
      </c>
      <c r="P121" s="158">
        <f t="shared" si="18"/>
        <v>0</v>
      </c>
      <c r="Q121" s="1"/>
    </row>
    <row r="122" spans="2:17">
      <c r="B122" s="9" t="str">
        <f t="shared" si="19"/>
        <v/>
      </c>
      <c r="C122" s="153">
        <f>IF(D93="","-",+C121+1)</f>
        <v>2031</v>
      </c>
      <c r="D122" s="154">
        <v>0</v>
      </c>
      <c r="E122" s="160">
        <f>IF(+J96&lt;F121,J96,D122)</f>
        <v>0</v>
      </c>
      <c r="F122" s="159">
        <f t="shared" si="20"/>
        <v>0</v>
      </c>
      <c r="G122" s="159">
        <f t="shared" si="21"/>
        <v>0</v>
      </c>
      <c r="H122" s="163">
        <f t="shared" si="22"/>
        <v>0</v>
      </c>
      <c r="I122" s="253">
        <f t="shared" si="23"/>
        <v>0</v>
      </c>
      <c r="J122" s="158">
        <f t="shared" si="15"/>
        <v>0</v>
      </c>
      <c r="K122" s="158"/>
      <c r="L122" s="334"/>
      <c r="M122" s="158">
        <f t="shared" si="16"/>
        <v>0</v>
      </c>
      <c r="N122" s="334"/>
      <c r="O122" s="158">
        <f t="shared" si="17"/>
        <v>0</v>
      </c>
      <c r="P122" s="158">
        <f t="shared" si="18"/>
        <v>0</v>
      </c>
      <c r="Q122" s="1"/>
    </row>
    <row r="123" spans="2:17">
      <c r="B123" s="9" t="str">
        <f t="shared" si="19"/>
        <v/>
      </c>
      <c r="C123" s="153">
        <f>IF(D93="","-",+C122+1)</f>
        <v>2032</v>
      </c>
      <c r="D123" s="154">
        <v>0</v>
      </c>
      <c r="E123" s="160">
        <f>IF(+J96&lt;F122,J96,D123)</f>
        <v>0</v>
      </c>
      <c r="F123" s="159">
        <f t="shared" si="20"/>
        <v>0</v>
      </c>
      <c r="G123" s="159">
        <f t="shared" si="21"/>
        <v>0</v>
      </c>
      <c r="H123" s="163">
        <f t="shared" si="22"/>
        <v>0</v>
      </c>
      <c r="I123" s="253">
        <f t="shared" si="23"/>
        <v>0</v>
      </c>
      <c r="J123" s="158">
        <f t="shared" si="15"/>
        <v>0</v>
      </c>
      <c r="K123" s="158"/>
      <c r="L123" s="334"/>
      <c r="M123" s="158">
        <f t="shared" si="16"/>
        <v>0</v>
      </c>
      <c r="N123" s="334"/>
      <c r="O123" s="158">
        <f t="shared" si="17"/>
        <v>0</v>
      </c>
      <c r="P123" s="158">
        <f t="shared" si="18"/>
        <v>0</v>
      </c>
      <c r="Q123" s="1"/>
    </row>
    <row r="124" spans="2:17">
      <c r="B124" s="9" t="str">
        <f t="shared" si="19"/>
        <v/>
      </c>
      <c r="C124" s="153">
        <f>IF(D93="","-",+C123+1)</f>
        <v>2033</v>
      </c>
      <c r="D124" s="154">
        <v>0</v>
      </c>
      <c r="E124" s="160">
        <f>IF(+J96&lt;F123,J96,D124)</f>
        <v>0</v>
      </c>
      <c r="F124" s="159">
        <f t="shared" si="20"/>
        <v>0</v>
      </c>
      <c r="G124" s="159">
        <f t="shared" si="21"/>
        <v>0</v>
      </c>
      <c r="H124" s="163">
        <f t="shared" si="22"/>
        <v>0</v>
      </c>
      <c r="I124" s="253">
        <f t="shared" si="23"/>
        <v>0</v>
      </c>
      <c r="J124" s="158">
        <f t="shared" si="15"/>
        <v>0</v>
      </c>
      <c r="K124" s="158"/>
      <c r="L124" s="334"/>
      <c r="M124" s="158">
        <f t="shared" si="16"/>
        <v>0</v>
      </c>
      <c r="N124" s="334"/>
      <c r="O124" s="158">
        <f t="shared" si="17"/>
        <v>0</v>
      </c>
      <c r="P124" s="158">
        <f t="shared" si="18"/>
        <v>0</v>
      </c>
      <c r="Q124" s="1"/>
    </row>
    <row r="125" spans="2:17">
      <c r="B125" s="9" t="str">
        <f t="shared" si="19"/>
        <v/>
      </c>
      <c r="C125" s="153">
        <f>IF(D93="","-",+C124+1)</f>
        <v>2034</v>
      </c>
      <c r="D125" s="154">
        <v>0</v>
      </c>
      <c r="E125" s="160">
        <f>IF(+J96&lt;F124,J96,D125)</f>
        <v>0</v>
      </c>
      <c r="F125" s="159">
        <f t="shared" si="20"/>
        <v>0</v>
      </c>
      <c r="G125" s="159">
        <f t="shared" si="21"/>
        <v>0</v>
      </c>
      <c r="H125" s="163">
        <f t="shared" si="22"/>
        <v>0</v>
      </c>
      <c r="I125" s="253">
        <f t="shared" si="23"/>
        <v>0</v>
      </c>
      <c r="J125" s="158">
        <f t="shared" si="15"/>
        <v>0</v>
      </c>
      <c r="K125" s="158"/>
      <c r="L125" s="334"/>
      <c r="M125" s="158">
        <f t="shared" si="16"/>
        <v>0</v>
      </c>
      <c r="N125" s="334"/>
      <c r="O125" s="158">
        <f t="shared" si="17"/>
        <v>0</v>
      </c>
      <c r="P125" s="158">
        <f t="shared" si="18"/>
        <v>0</v>
      </c>
      <c r="Q125" s="1"/>
    </row>
    <row r="126" spans="2:17">
      <c r="B126" s="9" t="str">
        <f t="shared" si="19"/>
        <v/>
      </c>
      <c r="C126" s="153">
        <f>IF(D93="","-",+C125+1)</f>
        <v>2035</v>
      </c>
      <c r="D126" s="154">
        <v>0</v>
      </c>
      <c r="E126" s="160">
        <f>IF(+J96&lt;F125,J96,D126)</f>
        <v>0</v>
      </c>
      <c r="F126" s="159">
        <f t="shared" si="20"/>
        <v>0</v>
      </c>
      <c r="G126" s="159">
        <f t="shared" si="21"/>
        <v>0</v>
      </c>
      <c r="H126" s="163">
        <f t="shared" si="22"/>
        <v>0</v>
      </c>
      <c r="I126" s="253">
        <f t="shared" si="23"/>
        <v>0</v>
      </c>
      <c r="J126" s="158">
        <f t="shared" si="15"/>
        <v>0</v>
      </c>
      <c r="K126" s="158"/>
      <c r="L126" s="334"/>
      <c r="M126" s="158">
        <f t="shared" si="16"/>
        <v>0</v>
      </c>
      <c r="N126" s="334"/>
      <c r="O126" s="158">
        <f t="shared" si="17"/>
        <v>0</v>
      </c>
      <c r="P126" s="158">
        <f t="shared" si="18"/>
        <v>0</v>
      </c>
      <c r="Q126" s="1"/>
    </row>
    <row r="127" spans="2:17">
      <c r="B127" s="9" t="str">
        <f t="shared" si="19"/>
        <v/>
      </c>
      <c r="C127" s="153">
        <f>IF(D93="","-",+C126+1)</f>
        <v>2036</v>
      </c>
      <c r="D127" s="154">
        <v>0</v>
      </c>
      <c r="E127" s="160">
        <f>IF(+J96&lt;F126,J96,D127)</f>
        <v>0</v>
      </c>
      <c r="F127" s="159">
        <f t="shared" si="20"/>
        <v>0</v>
      </c>
      <c r="G127" s="159">
        <f t="shared" si="21"/>
        <v>0</v>
      </c>
      <c r="H127" s="163">
        <f t="shared" si="22"/>
        <v>0</v>
      </c>
      <c r="I127" s="253">
        <f t="shared" si="23"/>
        <v>0</v>
      </c>
      <c r="J127" s="158">
        <f t="shared" si="15"/>
        <v>0</v>
      </c>
      <c r="K127" s="158"/>
      <c r="L127" s="334"/>
      <c r="M127" s="158">
        <f t="shared" si="16"/>
        <v>0</v>
      </c>
      <c r="N127" s="334"/>
      <c r="O127" s="158">
        <f t="shared" si="17"/>
        <v>0</v>
      </c>
      <c r="P127" s="158">
        <f t="shared" si="18"/>
        <v>0</v>
      </c>
      <c r="Q127" s="1"/>
    </row>
    <row r="128" spans="2:17">
      <c r="B128" s="9" t="str">
        <f t="shared" si="19"/>
        <v/>
      </c>
      <c r="C128" s="153">
        <f>IF(D93="","-",+C127+1)</f>
        <v>2037</v>
      </c>
      <c r="D128" s="154">
        <v>0</v>
      </c>
      <c r="E128" s="160">
        <f>IF(+J96&lt;F127,J96,D128)</f>
        <v>0</v>
      </c>
      <c r="F128" s="159">
        <f t="shared" si="20"/>
        <v>0</v>
      </c>
      <c r="G128" s="159">
        <f t="shared" si="21"/>
        <v>0</v>
      </c>
      <c r="H128" s="163">
        <f t="shared" si="22"/>
        <v>0</v>
      </c>
      <c r="I128" s="253">
        <f t="shared" si="23"/>
        <v>0</v>
      </c>
      <c r="J128" s="158">
        <f t="shared" si="15"/>
        <v>0</v>
      </c>
      <c r="K128" s="158"/>
      <c r="L128" s="334"/>
      <c r="M128" s="158">
        <f t="shared" si="16"/>
        <v>0</v>
      </c>
      <c r="N128" s="334"/>
      <c r="O128" s="158">
        <f t="shared" si="17"/>
        <v>0</v>
      </c>
      <c r="P128" s="158">
        <f t="shared" si="18"/>
        <v>0</v>
      </c>
      <c r="Q128" s="1"/>
    </row>
    <row r="129" spans="2:17">
      <c r="B129" s="9" t="str">
        <f t="shared" si="19"/>
        <v/>
      </c>
      <c r="C129" s="153">
        <f>IF(D93="","-",+C128+1)</f>
        <v>2038</v>
      </c>
      <c r="D129" s="154">
        <v>0</v>
      </c>
      <c r="E129" s="160">
        <f>IF(+J96&lt;F128,J96,D129)</f>
        <v>0</v>
      </c>
      <c r="F129" s="159">
        <f t="shared" si="20"/>
        <v>0</v>
      </c>
      <c r="G129" s="159">
        <f t="shared" si="21"/>
        <v>0</v>
      </c>
      <c r="H129" s="163">
        <f t="shared" si="22"/>
        <v>0</v>
      </c>
      <c r="I129" s="253">
        <f t="shared" si="23"/>
        <v>0</v>
      </c>
      <c r="J129" s="158">
        <f t="shared" si="15"/>
        <v>0</v>
      </c>
      <c r="K129" s="158"/>
      <c r="L129" s="334"/>
      <c r="M129" s="158">
        <f t="shared" si="16"/>
        <v>0</v>
      </c>
      <c r="N129" s="334"/>
      <c r="O129" s="158">
        <f t="shared" si="17"/>
        <v>0</v>
      </c>
      <c r="P129" s="158">
        <f t="shared" si="18"/>
        <v>0</v>
      </c>
      <c r="Q129" s="1"/>
    </row>
    <row r="130" spans="2:17">
      <c r="B130" s="9" t="str">
        <f t="shared" si="19"/>
        <v/>
      </c>
      <c r="C130" s="153">
        <f>IF(D93="","-",+C129+1)</f>
        <v>2039</v>
      </c>
      <c r="D130" s="154">
        <v>0</v>
      </c>
      <c r="E130" s="160">
        <f>IF(+J96&lt;F129,J96,D130)</f>
        <v>0</v>
      </c>
      <c r="F130" s="159">
        <f t="shared" si="20"/>
        <v>0</v>
      </c>
      <c r="G130" s="159">
        <f t="shared" si="21"/>
        <v>0</v>
      </c>
      <c r="H130" s="163">
        <f t="shared" si="22"/>
        <v>0</v>
      </c>
      <c r="I130" s="253">
        <f t="shared" si="23"/>
        <v>0</v>
      </c>
      <c r="J130" s="158">
        <f t="shared" si="15"/>
        <v>0</v>
      </c>
      <c r="K130" s="158"/>
      <c r="L130" s="334"/>
      <c r="M130" s="158">
        <f t="shared" si="16"/>
        <v>0</v>
      </c>
      <c r="N130" s="334"/>
      <c r="O130" s="158">
        <f t="shared" si="17"/>
        <v>0</v>
      </c>
      <c r="P130" s="158">
        <f t="shared" si="18"/>
        <v>0</v>
      </c>
      <c r="Q130" s="1"/>
    </row>
    <row r="131" spans="2:17">
      <c r="B131" s="9" t="str">
        <f t="shared" si="19"/>
        <v/>
      </c>
      <c r="C131" s="153">
        <f>IF(D93="","-",+C130+1)</f>
        <v>2040</v>
      </c>
      <c r="D131" s="154">
        <v>0</v>
      </c>
      <c r="E131" s="160">
        <f>IF(+J96&lt;F130,J96,D131)</f>
        <v>0</v>
      </c>
      <c r="F131" s="159">
        <f t="shared" ref="F131:F154" si="24">+D131-E131</f>
        <v>0</v>
      </c>
      <c r="G131" s="159">
        <f t="shared" ref="G131:G154" si="25">+(F131+D131)/2</f>
        <v>0</v>
      </c>
      <c r="H131" s="163">
        <f t="shared" ref="H131:H154" si="26">+J$94*G131+E131</f>
        <v>0</v>
      </c>
      <c r="I131" s="253">
        <f t="shared" ref="I131:I154" si="27">+J$95*G131+E131</f>
        <v>0</v>
      </c>
      <c r="J131" s="158">
        <f t="shared" ref="J131:J154" si="28">+I131-H131</f>
        <v>0</v>
      </c>
      <c r="K131" s="158"/>
      <c r="L131" s="334"/>
      <c r="M131" s="158">
        <f t="shared" ref="M131:M154" si="29">IF(L131&lt;&gt;0,+H131-L131,0)</f>
        <v>0</v>
      </c>
      <c r="N131" s="334"/>
      <c r="O131" s="158">
        <f t="shared" ref="O131:O154" si="30">IF(N131&lt;&gt;0,+I131-N131,0)</f>
        <v>0</v>
      </c>
      <c r="P131" s="158">
        <f t="shared" ref="P131:P154" si="31">+O131-M131</f>
        <v>0</v>
      </c>
      <c r="Q131" s="1"/>
    </row>
    <row r="132" spans="2:17">
      <c r="B132" s="9" t="str">
        <f t="shared" si="19"/>
        <v/>
      </c>
      <c r="C132" s="153">
        <f>IF(D93="","-",+C131+1)</f>
        <v>2041</v>
      </c>
      <c r="D132" s="154">
        <v>0</v>
      </c>
      <c r="E132" s="160">
        <f>IF(+J96&lt;F131,J96,D132)</f>
        <v>0</v>
      </c>
      <c r="F132" s="159">
        <f t="shared" si="24"/>
        <v>0</v>
      </c>
      <c r="G132" s="159">
        <f t="shared" si="25"/>
        <v>0</v>
      </c>
      <c r="H132" s="163">
        <f t="shared" si="26"/>
        <v>0</v>
      </c>
      <c r="I132" s="253">
        <f t="shared" si="27"/>
        <v>0</v>
      </c>
      <c r="J132" s="158">
        <f t="shared" si="28"/>
        <v>0</v>
      </c>
      <c r="K132" s="158"/>
      <c r="L132" s="334"/>
      <c r="M132" s="158">
        <f t="shared" si="29"/>
        <v>0</v>
      </c>
      <c r="N132" s="334"/>
      <c r="O132" s="158">
        <f t="shared" si="30"/>
        <v>0</v>
      </c>
      <c r="P132" s="158">
        <f t="shared" si="31"/>
        <v>0</v>
      </c>
      <c r="Q132" s="1"/>
    </row>
    <row r="133" spans="2:17">
      <c r="B133" s="9" t="str">
        <f t="shared" si="19"/>
        <v/>
      </c>
      <c r="C133" s="153">
        <f>IF(D93="","-",+C132+1)</f>
        <v>2042</v>
      </c>
      <c r="D133" s="154">
        <v>0</v>
      </c>
      <c r="E133" s="160">
        <f>IF(+J96&lt;F132,J96,D133)</f>
        <v>0</v>
      </c>
      <c r="F133" s="159">
        <f t="shared" si="24"/>
        <v>0</v>
      </c>
      <c r="G133" s="159">
        <f t="shared" si="25"/>
        <v>0</v>
      </c>
      <c r="H133" s="163">
        <f t="shared" si="26"/>
        <v>0</v>
      </c>
      <c r="I133" s="253">
        <f t="shared" si="27"/>
        <v>0</v>
      </c>
      <c r="J133" s="158">
        <f t="shared" si="28"/>
        <v>0</v>
      </c>
      <c r="K133" s="158"/>
      <c r="L133" s="334"/>
      <c r="M133" s="158">
        <f t="shared" si="29"/>
        <v>0</v>
      </c>
      <c r="N133" s="334"/>
      <c r="O133" s="158">
        <f t="shared" si="30"/>
        <v>0</v>
      </c>
      <c r="P133" s="158">
        <f t="shared" si="31"/>
        <v>0</v>
      </c>
      <c r="Q133" s="1"/>
    </row>
    <row r="134" spans="2:17">
      <c r="B134" s="9" t="str">
        <f t="shared" si="19"/>
        <v/>
      </c>
      <c r="C134" s="153">
        <f>IF(D93="","-",+C133+1)</f>
        <v>2043</v>
      </c>
      <c r="D134" s="154">
        <v>0</v>
      </c>
      <c r="E134" s="160">
        <f>IF(+J96&lt;F133,J96,D134)</f>
        <v>0</v>
      </c>
      <c r="F134" s="159">
        <f t="shared" si="24"/>
        <v>0</v>
      </c>
      <c r="G134" s="159">
        <f t="shared" si="25"/>
        <v>0</v>
      </c>
      <c r="H134" s="163">
        <f t="shared" si="26"/>
        <v>0</v>
      </c>
      <c r="I134" s="253">
        <f t="shared" si="27"/>
        <v>0</v>
      </c>
      <c r="J134" s="158">
        <f t="shared" si="28"/>
        <v>0</v>
      </c>
      <c r="K134" s="158"/>
      <c r="L134" s="334"/>
      <c r="M134" s="158">
        <f t="shared" si="29"/>
        <v>0</v>
      </c>
      <c r="N134" s="334"/>
      <c r="O134" s="158">
        <f t="shared" si="30"/>
        <v>0</v>
      </c>
      <c r="P134" s="158">
        <f t="shared" si="31"/>
        <v>0</v>
      </c>
      <c r="Q134" s="1"/>
    </row>
    <row r="135" spans="2:17">
      <c r="B135" s="9" t="str">
        <f t="shared" si="19"/>
        <v/>
      </c>
      <c r="C135" s="153">
        <f>IF(D93="","-",+C134+1)</f>
        <v>2044</v>
      </c>
      <c r="D135" s="154">
        <v>0</v>
      </c>
      <c r="E135" s="160">
        <f>IF(+J96&lt;F134,J96,D135)</f>
        <v>0</v>
      </c>
      <c r="F135" s="159">
        <f t="shared" si="24"/>
        <v>0</v>
      </c>
      <c r="G135" s="159">
        <f t="shared" si="25"/>
        <v>0</v>
      </c>
      <c r="H135" s="163">
        <f t="shared" si="26"/>
        <v>0</v>
      </c>
      <c r="I135" s="253">
        <f t="shared" si="27"/>
        <v>0</v>
      </c>
      <c r="J135" s="158">
        <f t="shared" si="28"/>
        <v>0</v>
      </c>
      <c r="K135" s="158"/>
      <c r="L135" s="334"/>
      <c r="M135" s="158">
        <f t="shared" si="29"/>
        <v>0</v>
      </c>
      <c r="N135" s="334"/>
      <c r="O135" s="158">
        <f t="shared" si="30"/>
        <v>0</v>
      </c>
      <c r="P135" s="158">
        <f t="shared" si="31"/>
        <v>0</v>
      </c>
      <c r="Q135" s="1"/>
    </row>
    <row r="136" spans="2:17">
      <c r="B136" s="9" t="str">
        <f t="shared" si="19"/>
        <v/>
      </c>
      <c r="C136" s="153">
        <f>IF(D93="","-",+C135+1)</f>
        <v>2045</v>
      </c>
      <c r="D136" s="154">
        <v>0</v>
      </c>
      <c r="E136" s="160">
        <f>IF(+J96&lt;F135,J96,D136)</f>
        <v>0</v>
      </c>
      <c r="F136" s="159">
        <f t="shared" si="24"/>
        <v>0</v>
      </c>
      <c r="G136" s="159">
        <f t="shared" si="25"/>
        <v>0</v>
      </c>
      <c r="H136" s="163">
        <f t="shared" si="26"/>
        <v>0</v>
      </c>
      <c r="I136" s="253">
        <f t="shared" si="27"/>
        <v>0</v>
      </c>
      <c r="J136" s="158">
        <f t="shared" si="28"/>
        <v>0</v>
      </c>
      <c r="K136" s="158"/>
      <c r="L136" s="334"/>
      <c r="M136" s="158">
        <f t="shared" si="29"/>
        <v>0</v>
      </c>
      <c r="N136" s="334"/>
      <c r="O136" s="158">
        <f t="shared" si="30"/>
        <v>0</v>
      </c>
      <c r="P136" s="158">
        <f t="shared" si="31"/>
        <v>0</v>
      </c>
      <c r="Q136" s="1"/>
    </row>
    <row r="137" spans="2:17">
      <c r="B137" s="9" t="str">
        <f t="shared" si="19"/>
        <v/>
      </c>
      <c r="C137" s="153">
        <f>IF(D93="","-",+C136+1)</f>
        <v>2046</v>
      </c>
      <c r="D137" s="154">
        <v>0</v>
      </c>
      <c r="E137" s="160">
        <f>IF(+J96&lt;F136,J96,D137)</f>
        <v>0</v>
      </c>
      <c r="F137" s="159">
        <f t="shared" si="24"/>
        <v>0</v>
      </c>
      <c r="G137" s="159">
        <f t="shared" si="25"/>
        <v>0</v>
      </c>
      <c r="H137" s="163">
        <f t="shared" si="26"/>
        <v>0</v>
      </c>
      <c r="I137" s="253">
        <f t="shared" si="27"/>
        <v>0</v>
      </c>
      <c r="J137" s="158">
        <f t="shared" si="28"/>
        <v>0</v>
      </c>
      <c r="K137" s="158"/>
      <c r="L137" s="334"/>
      <c r="M137" s="158">
        <f t="shared" si="29"/>
        <v>0</v>
      </c>
      <c r="N137" s="334"/>
      <c r="O137" s="158">
        <f t="shared" si="30"/>
        <v>0</v>
      </c>
      <c r="P137" s="158">
        <f t="shared" si="31"/>
        <v>0</v>
      </c>
      <c r="Q137" s="1"/>
    </row>
    <row r="138" spans="2:17">
      <c r="B138" s="9" t="str">
        <f t="shared" si="19"/>
        <v/>
      </c>
      <c r="C138" s="153">
        <f>IF(D93="","-",+C137+1)</f>
        <v>2047</v>
      </c>
      <c r="D138" s="154">
        <v>0</v>
      </c>
      <c r="E138" s="160">
        <f>IF(+J96&lt;F137,J96,D138)</f>
        <v>0</v>
      </c>
      <c r="F138" s="159">
        <f t="shared" si="24"/>
        <v>0</v>
      </c>
      <c r="G138" s="159">
        <f t="shared" si="25"/>
        <v>0</v>
      </c>
      <c r="H138" s="163">
        <f t="shared" si="26"/>
        <v>0</v>
      </c>
      <c r="I138" s="253">
        <f t="shared" si="27"/>
        <v>0</v>
      </c>
      <c r="J138" s="158">
        <f t="shared" si="28"/>
        <v>0</v>
      </c>
      <c r="K138" s="158"/>
      <c r="L138" s="334"/>
      <c r="M138" s="158">
        <f t="shared" si="29"/>
        <v>0</v>
      </c>
      <c r="N138" s="334"/>
      <c r="O138" s="158">
        <f t="shared" si="30"/>
        <v>0</v>
      </c>
      <c r="P138" s="158">
        <f t="shared" si="31"/>
        <v>0</v>
      </c>
      <c r="Q138" s="1"/>
    </row>
    <row r="139" spans="2:17">
      <c r="B139" s="9" t="str">
        <f t="shared" si="19"/>
        <v/>
      </c>
      <c r="C139" s="153">
        <f>IF(D93="","-",+C138+1)</f>
        <v>2048</v>
      </c>
      <c r="D139" s="154">
        <v>0</v>
      </c>
      <c r="E139" s="160">
        <f>IF(+J96&lt;F138,J96,D139)</f>
        <v>0</v>
      </c>
      <c r="F139" s="159">
        <f t="shared" si="24"/>
        <v>0</v>
      </c>
      <c r="G139" s="159">
        <f t="shared" si="25"/>
        <v>0</v>
      </c>
      <c r="H139" s="163">
        <f t="shared" si="26"/>
        <v>0</v>
      </c>
      <c r="I139" s="253">
        <f t="shared" si="27"/>
        <v>0</v>
      </c>
      <c r="J139" s="158">
        <f t="shared" si="28"/>
        <v>0</v>
      </c>
      <c r="K139" s="158"/>
      <c r="L139" s="334"/>
      <c r="M139" s="158">
        <f t="shared" si="29"/>
        <v>0</v>
      </c>
      <c r="N139" s="334"/>
      <c r="O139" s="158">
        <f t="shared" si="30"/>
        <v>0</v>
      </c>
      <c r="P139" s="158">
        <f t="shared" si="31"/>
        <v>0</v>
      </c>
      <c r="Q139" s="1"/>
    </row>
    <row r="140" spans="2:17">
      <c r="B140" s="9" t="str">
        <f t="shared" si="19"/>
        <v/>
      </c>
      <c r="C140" s="153">
        <f>IF(D93="","-",+C139+1)</f>
        <v>2049</v>
      </c>
      <c r="D140" s="154">
        <v>0</v>
      </c>
      <c r="E140" s="160">
        <f>IF(+J96&lt;F139,J96,D140)</f>
        <v>0</v>
      </c>
      <c r="F140" s="159">
        <f t="shared" si="24"/>
        <v>0</v>
      </c>
      <c r="G140" s="159">
        <f t="shared" si="25"/>
        <v>0</v>
      </c>
      <c r="H140" s="163">
        <f t="shared" si="26"/>
        <v>0</v>
      </c>
      <c r="I140" s="253">
        <f t="shared" si="27"/>
        <v>0</v>
      </c>
      <c r="J140" s="158">
        <f t="shared" si="28"/>
        <v>0</v>
      </c>
      <c r="K140" s="158"/>
      <c r="L140" s="334"/>
      <c r="M140" s="158">
        <f t="shared" si="29"/>
        <v>0</v>
      </c>
      <c r="N140" s="334"/>
      <c r="O140" s="158">
        <f t="shared" si="30"/>
        <v>0</v>
      </c>
      <c r="P140" s="158">
        <f t="shared" si="31"/>
        <v>0</v>
      </c>
      <c r="Q140" s="1"/>
    </row>
    <row r="141" spans="2:17">
      <c r="B141" s="9" t="str">
        <f t="shared" si="19"/>
        <v/>
      </c>
      <c r="C141" s="153">
        <f>IF(D93="","-",+C140+1)</f>
        <v>2050</v>
      </c>
      <c r="D141" s="154">
        <v>0</v>
      </c>
      <c r="E141" s="160">
        <f>IF(+J96&lt;F140,J96,D141)</f>
        <v>0</v>
      </c>
      <c r="F141" s="159">
        <f t="shared" si="24"/>
        <v>0</v>
      </c>
      <c r="G141" s="159">
        <f t="shared" si="25"/>
        <v>0</v>
      </c>
      <c r="H141" s="163">
        <f t="shared" si="26"/>
        <v>0</v>
      </c>
      <c r="I141" s="253">
        <f t="shared" si="27"/>
        <v>0</v>
      </c>
      <c r="J141" s="158">
        <f t="shared" si="28"/>
        <v>0</v>
      </c>
      <c r="K141" s="158"/>
      <c r="L141" s="334"/>
      <c r="M141" s="158">
        <f t="shared" si="29"/>
        <v>0</v>
      </c>
      <c r="N141" s="334"/>
      <c r="O141" s="158">
        <f t="shared" si="30"/>
        <v>0</v>
      </c>
      <c r="P141" s="158">
        <f t="shared" si="31"/>
        <v>0</v>
      </c>
      <c r="Q141" s="1"/>
    </row>
    <row r="142" spans="2:17">
      <c r="B142" s="9" t="str">
        <f t="shared" si="19"/>
        <v/>
      </c>
      <c r="C142" s="153">
        <f>IF(D93="","-",+C141+1)</f>
        <v>2051</v>
      </c>
      <c r="D142" s="154">
        <v>0</v>
      </c>
      <c r="E142" s="160">
        <f>IF(+J96&lt;F141,J96,D142)</f>
        <v>0</v>
      </c>
      <c r="F142" s="159">
        <f t="shared" si="24"/>
        <v>0</v>
      </c>
      <c r="G142" s="159">
        <f t="shared" si="25"/>
        <v>0</v>
      </c>
      <c r="H142" s="163">
        <f t="shared" si="26"/>
        <v>0</v>
      </c>
      <c r="I142" s="253">
        <f t="shared" si="27"/>
        <v>0</v>
      </c>
      <c r="J142" s="158">
        <f t="shared" si="28"/>
        <v>0</v>
      </c>
      <c r="K142" s="158"/>
      <c r="L142" s="334"/>
      <c r="M142" s="158">
        <f t="shared" si="29"/>
        <v>0</v>
      </c>
      <c r="N142" s="334"/>
      <c r="O142" s="158">
        <f t="shared" si="30"/>
        <v>0</v>
      </c>
      <c r="P142" s="158">
        <f t="shared" si="31"/>
        <v>0</v>
      </c>
      <c r="Q142" s="1"/>
    </row>
    <row r="143" spans="2:17">
      <c r="B143" s="9" t="str">
        <f t="shared" si="19"/>
        <v/>
      </c>
      <c r="C143" s="153">
        <f>IF(D93="","-",+C142+1)</f>
        <v>2052</v>
      </c>
      <c r="D143" s="154">
        <v>0</v>
      </c>
      <c r="E143" s="160">
        <f>IF(+J96&lt;F142,J96,D143)</f>
        <v>0</v>
      </c>
      <c r="F143" s="159">
        <f t="shared" si="24"/>
        <v>0</v>
      </c>
      <c r="G143" s="159">
        <f t="shared" si="25"/>
        <v>0</v>
      </c>
      <c r="H143" s="163">
        <f t="shared" si="26"/>
        <v>0</v>
      </c>
      <c r="I143" s="253">
        <f t="shared" si="27"/>
        <v>0</v>
      </c>
      <c r="J143" s="158">
        <f t="shared" si="28"/>
        <v>0</v>
      </c>
      <c r="K143" s="158"/>
      <c r="L143" s="334"/>
      <c r="M143" s="158">
        <f t="shared" si="29"/>
        <v>0</v>
      </c>
      <c r="N143" s="334"/>
      <c r="O143" s="158">
        <f t="shared" si="30"/>
        <v>0</v>
      </c>
      <c r="P143" s="158">
        <f t="shared" si="31"/>
        <v>0</v>
      </c>
      <c r="Q143" s="1"/>
    </row>
    <row r="144" spans="2:17">
      <c r="B144" s="9" t="str">
        <f t="shared" si="19"/>
        <v/>
      </c>
      <c r="C144" s="153">
        <f>IF(D93="","-",+C143+1)</f>
        <v>2053</v>
      </c>
      <c r="D144" s="154">
        <v>0</v>
      </c>
      <c r="E144" s="160">
        <f>IF(+J96&lt;F143,J96,D144)</f>
        <v>0</v>
      </c>
      <c r="F144" s="159">
        <f t="shared" si="24"/>
        <v>0</v>
      </c>
      <c r="G144" s="159">
        <f t="shared" si="25"/>
        <v>0</v>
      </c>
      <c r="H144" s="163">
        <f t="shared" si="26"/>
        <v>0</v>
      </c>
      <c r="I144" s="253">
        <f t="shared" si="27"/>
        <v>0</v>
      </c>
      <c r="J144" s="158">
        <f t="shared" si="28"/>
        <v>0</v>
      </c>
      <c r="K144" s="158"/>
      <c r="L144" s="334"/>
      <c r="M144" s="158">
        <f t="shared" si="29"/>
        <v>0</v>
      </c>
      <c r="N144" s="334"/>
      <c r="O144" s="158">
        <f t="shared" si="30"/>
        <v>0</v>
      </c>
      <c r="P144" s="158">
        <f t="shared" si="31"/>
        <v>0</v>
      </c>
      <c r="Q144" s="1"/>
    </row>
    <row r="145" spans="2:17">
      <c r="B145" s="9" t="str">
        <f t="shared" si="19"/>
        <v/>
      </c>
      <c r="C145" s="153">
        <f>IF(D93="","-",+C144+1)</f>
        <v>2054</v>
      </c>
      <c r="D145" s="154">
        <v>0</v>
      </c>
      <c r="E145" s="160">
        <f>IF(+J96&lt;F144,J96,D145)</f>
        <v>0</v>
      </c>
      <c r="F145" s="159">
        <f t="shared" si="24"/>
        <v>0</v>
      </c>
      <c r="G145" s="159">
        <f t="shared" si="25"/>
        <v>0</v>
      </c>
      <c r="H145" s="163">
        <f t="shared" si="26"/>
        <v>0</v>
      </c>
      <c r="I145" s="253">
        <f t="shared" si="27"/>
        <v>0</v>
      </c>
      <c r="J145" s="158">
        <f t="shared" si="28"/>
        <v>0</v>
      </c>
      <c r="K145" s="158"/>
      <c r="L145" s="334"/>
      <c r="M145" s="158">
        <f t="shared" si="29"/>
        <v>0</v>
      </c>
      <c r="N145" s="334"/>
      <c r="O145" s="158">
        <f t="shared" si="30"/>
        <v>0</v>
      </c>
      <c r="P145" s="158">
        <f t="shared" si="31"/>
        <v>0</v>
      </c>
      <c r="Q145" s="1"/>
    </row>
    <row r="146" spans="2:17">
      <c r="B146" s="9" t="str">
        <f t="shared" si="19"/>
        <v/>
      </c>
      <c r="C146" s="153">
        <f>IF(D93="","-",+C145+1)</f>
        <v>2055</v>
      </c>
      <c r="D146" s="154">
        <v>0</v>
      </c>
      <c r="E146" s="160">
        <f>IF(+J96&lt;F145,J96,D146)</f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8"/>
        <v>0</v>
      </c>
      <c r="K146" s="158"/>
      <c r="L146" s="334"/>
      <c r="M146" s="158">
        <f t="shared" si="29"/>
        <v>0</v>
      </c>
      <c r="N146" s="334"/>
      <c r="O146" s="158">
        <f t="shared" si="30"/>
        <v>0</v>
      </c>
      <c r="P146" s="158">
        <f t="shared" si="31"/>
        <v>0</v>
      </c>
      <c r="Q146" s="1"/>
    </row>
    <row r="147" spans="2:17">
      <c r="B147" s="9" t="str">
        <f t="shared" si="19"/>
        <v/>
      </c>
      <c r="C147" s="153">
        <f>IF(D93="","-",+C146+1)</f>
        <v>2056</v>
      </c>
      <c r="D147" s="154">
        <v>0</v>
      </c>
      <c r="E147" s="160">
        <f>IF(+J96&lt;F146,J96,D147)</f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8"/>
        <v>0</v>
      </c>
      <c r="K147" s="158"/>
      <c r="L147" s="334"/>
      <c r="M147" s="158">
        <f t="shared" si="29"/>
        <v>0</v>
      </c>
      <c r="N147" s="334"/>
      <c r="O147" s="158">
        <f t="shared" si="30"/>
        <v>0</v>
      </c>
      <c r="P147" s="158">
        <f t="shared" si="31"/>
        <v>0</v>
      </c>
      <c r="Q147" s="1"/>
    </row>
    <row r="148" spans="2:17">
      <c r="B148" s="9" t="str">
        <f t="shared" si="19"/>
        <v/>
      </c>
      <c r="C148" s="153">
        <f>IF(D93="","-",+C147+1)</f>
        <v>2057</v>
      </c>
      <c r="D148" s="154">
        <v>0</v>
      </c>
      <c r="E148" s="160">
        <f>IF(+J96&lt;F147,J96,D148)</f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8"/>
        <v>0</v>
      </c>
      <c r="K148" s="158"/>
      <c r="L148" s="334"/>
      <c r="M148" s="158">
        <f t="shared" si="29"/>
        <v>0</v>
      </c>
      <c r="N148" s="334"/>
      <c r="O148" s="158">
        <f t="shared" si="30"/>
        <v>0</v>
      </c>
      <c r="P148" s="158">
        <f t="shared" si="31"/>
        <v>0</v>
      </c>
      <c r="Q148" s="1"/>
    </row>
    <row r="149" spans="2:17">
      <c r="B149" s="9" t="str">
        <f t="shared" si="19"/>
        <v/>
      </c>
      <c r="C149" s="153">
        <f>IF(D93="","-",+C148+1)</f>
        <v>2058</v>
      </c>
      <c r="D149" s="154">
        <v>0</v>
      </c>
      <c r="E149" s="160">
        <f>IF(+J96&lt;F148,J96,D149)</f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8"/>
        <v>0</v>
      </c>
      <c r="K149" s="158"/>
      <c r="L149" s="334"/>
      <c r="M149" s="158">
        <f t="shared" si="29"/>
        <v>0</v>
      </c>
      <c r="N149" s="334"/>
      <c r="O149" s="158">
        <f t="shared" si="30"/>
        <v>0</v>
      </c>
      <c r="P149" s="158">
        <f t="shared" si="31"/>
        <v>0</v>
      </c>
      <c r="Q149" s="1"/>
    </row>
    <row r="150" spans="2:17">
      <c r="B150" s="9" t="str">
        <f t="shared" si="19"/>
        <v/>
      </c>
      <c r="C150" s="153">
        <f>IF(D93="","-",+C149+1)</f>
        <v>2059</v>
      </c>
      <c r="D150" s="154">
        <v>0</v>
      </c>
      <c r="E150" s="160">
        <f>IF(+J96&lt;F149,J96,D150)</f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8"/>
        <v>0</v>
      </c>
      <c r="K150" s="158"/>
      <c r="L150" s="334"/>
      <c r="M150" s="158">
        <f t="shared" si="29"/>
        <v>0</v>
      </c>
      <c r="N150" s="334"/>
      <c r="O150" s="158">
        <f t="shared" si="30"/>
        <v>0</v>
      </c>
      <c r="P150" s="158">
        <f t="shared" si="31"/>
        <v>0</v>
      </c>
      <c r="Q150" s="1"/>
    </row>
    <row r="151" spans="2:17">
      <c r="B151" s="9" t="str">
        <f t="shared" si="19"/>
        <v/>
      </c>
      <c r="C151" s="153">
        <f>IF(D93="","-",+C150+1)</f>
        <v>2060</v>
      </c>
      <c r="D151" s="154">
        <v>0</v>
      </c>
      <c r="E151" s="160">
        <f>IF(+J96&lt;F150,J96,D151)</f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8"/>
        <v>0</v>
      </c>
      <c r="K151" s="158"/>
      <c r="L151" s="334"/>
      <c r="M151" s="158">
        <f t="shared" si="29"/>
        <v>0</v>
      </c>
      <c r="N151" s="334"/>
      <c r="O151" s="158">
        <f t="shared" si="30"/>
        <v>0</v>
      </c>
      <c r="P151" s="158">
        <f t="shared" si="31"/>
        <v>0</v>
      </c>
      <c r="Q151" s="1"/>
    </row>
    <row r="152" spans="2:17">
      <c r="B152" s="9" t="str">
        <f t="shared" si="19"/>
        <v/>
      </c>
      <c r="C152" s="153">
        <f>IF(D93="","-",+C151+1)</f>
        <v>2061</v>
      </c>
      <c r="D152" s="154">
        <v>0</v>
      </c>
      <c r="E152" s="160">
        <f>IF(+J96&lt;F151,J96,D152)</f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8"/>
        <v>0</v>
      </c>
      <c r="K152" s="158"/>
      <c r="L152" s="334"/>
      <c r="M152" s="158">
        <f t="shared" si="29"/>
        <v>0</v>
      </c>
      <c r="N152" s="334"/>
      <c r="O152" s="158">
        <f t="shared" si="30"/>
        <v>0</v>
      </c>
      <c r="P152" s="158">
        <f t="shared" si="31"/>
        <v>0</v>
      </c>
      <c r="Q152" s="1"/>
    </row>
    <row r="153" spans="2:17">
      <c r="B153" s="9" t="str">
        <f t="shared" si="19"/>
        <v/>
      </c>
      <c r="C153" s="153">
        <f>IF(D93="","-",+C152+1)</f>
        <v>2062</v>
      </c>
      <c r="D153" s="154">
        <v>0</v>
      </c>
      <c r="E153" s="160">
        <f>IF(+J96&lt;F152,J96,D153)</f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8"/>
        <v>0</v>
      </c>
      <c r="K153" s="158"/>
      <c r="L153" s="334"/>
      <c r="M153" s="158">
        <f t="shared" si="29"/>
        <v>0</v>
      </c>
      <c r="N153" s="334"/>
      <c r="O153" s="158">
        <f t="shared" si="30"/>
        <v>0</v>
      </c>
      <c r="P153" s="158">
        <f t="shared" si="31"/>
        <v>0</v>
      </c>
      <c r="Q153" s="1"/>
    </row>
    <row r="154" spans="2:17" ht="13.5" thickBot="1">
      <c r="B154" s="9" t="str">
        <f t="shared" si="19"/>
        <v/>
      </c>
      <c r="C154" s="164">
        <f>IF(D93="","-",+C153+1)</f>
        <v>2063</v>
      </c>
      <c r="D154" s="215">
        <v>0</v>
      </c>
      <c r="E154" s="166">
        <f>IF(+J96&lt;F153,J96,D154)</f>
        <v>0</v>
      </c>
      <c r="F154" s="165">
        <f t="shared" si="24"/>
        <v>0</v>
      </c>
      <c r="G154" s="165">
        <f t="shared" si="25"/>
        <v>0</v>
      </c>
      <c r="H154" s="167">
        <f t="shared" si="26"/>
        <v>0</v>
      </c>
      <c r="I154" s="254">
        <f t="shared" si="27"/>
        <v>0</v>
      </c>
      <c r="J154" s="169">
        <f t="shared" si="28"/>
        <v>0</v>
      </c>
      <c r="K154" s="158"/>
      <c r="L154" s="335"/>
      <c r="M154" s="169">
        <f t="shared" si="29"/>
        <v>0</v>
      </c>
      <c r="N154" s="335"/>
      <c r="O154" s="169">
        <f t="shared" si="30"/>
        <v>0</v>
      </c>
      <c r="P154" s="169">
        <f t="shared" si="31"/>
        <v>0</v>
      </c>
      <c r="Q154" s="1"/>
    </row>
    <row r="155" spans="2:17">
      <c r="C155" s="154" t="s">
        <v>73</v>
      </c>
      <c r="D155" s="111"/>
      <c r="E155" s="111"/>
      <c r="F155" s="111"/>
      <c r="G155" s="111"/>
      <c r="H155" s="111"/>
      <c r="I155" s="111"/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8" priority="1" stopIfTrue="1" operator="equal">
      <formula>$I$10</formula>
    </cfRule>
  </conditionalFormatting>
  <conditionalFormatting sqref="C99:C154">
    <cfRule type="cellIs" dxfId="12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Q162"/>
  <sheetViews>
    <sheetView view="pageBreakPreview" topLeftCell="A67" zoomScale="75" zoomScaleNormal="100" zoomScaleSheetLayoutView="75" workbookViewId="0">
      <selection activeCell="D17" sqref="D17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21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166805.4048847931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166805.4048847931</v>
      </c>
      <c r="O6" s="1"/>
      <c r="P6" s="1"/>
    </row>
    <row r="7" spans="1:17" ht="13.5" thickBot="1">
      <c r="C7" s="121" t="s">
        <v>44</v>
      </c>
      <c r="D7" s="274" t="s">
        <v>250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237</v>
      </c>
      <c r="E9" s="128"/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1642817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40068.707317073167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2389000</v>
      </c>
      <c r="E17" s="358">
        <v>31434.210526315794</v>
      </c>
      <c r="F17" s="357">
        <v>2357565.789473684</v>
      </c>
      <c r="G17" s="358">
        <v>370369.65443341201</v>
      </c>
      <c r="H17" s="359">
        <v>370369.65443341201</v>
      </c>
      <c r="I17" s="368">
        <v>0</v>
      </c>
      <c r="J17" s="156"/>
      <c r="K17" s="256">
        <f t="shared" ref="K17:K22" si="0">G17</f>
        <v>370369.65443341201</v>
      </c>
      <c r="L17" s="172">
        <f t="shared" ref="L17:L48" si="1">IF(K17&lt;&gt;0,+G17-K17,0)</f>
        <v>0</v>
      </c>
      <c r="M17" s="256">
        <f t="shared" ref="M17:M22" si="2">H17</f>
        <v>370369.65443341201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1578368.7894736843</v>
      </c>
      <c r="E18" s="360">
        <v>39263.487804878052</v>
      </c>
      <c r="F18" s="361">
        <v>1539105.3016688062</v>
      </c>
      <c r="G18" s="360">
        <v>279659.70688308566</v>
      </c>
      <c r="H18" s="359">
        <v>279659.70688308566</v>
      </c>
      <c r="I18" s="368">
        <v>0</v>
      </c>
      <c r="J18" s="156"/>
      <c r="K18" s="258">
        <f t="shared" si="0"/>
        <v>279659.70688308566</v>
      </c>
      <c r="L18" s="257">
        <f t="shared" si="1"/>
        <v>0</v>
      </c>
      <c r="M18" s="258">
        <f t="shared" si="2"/>
        <v>279659.70688308566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2012</v>
      </c>
      <c r="D19" s="361">
        <v>1568274.3016688062</v>
      </c>
      <c r="E19" s="360">
        <v>39023.142857142855</v>
      </c>
      <c r="F19" s="361">
        <v>1529251.1588116633</v>
      </c>
      <c r="G19" s="360">
        <v>266453.58939381945</v>
      </c>
      <c r="H19" s="359">
        <v>266453.58939381945</v>
      </c>
      <c r="I19" s="368">
        <v>0</v>
      </c>
      <c r="J19" s="156"/>
      <c r="K19" s="258">
        <f t="shared" si="0"/>
        <v>266453.58939381945</v>
      </c>
      <c r="L19" s="257">
        <f t="shared" si="1"/>
        <v>0</v>
      </c>
      <c r="M19" s="258">
        <f t="shared" si="2"/>
        <v>266453.58939381945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1529251.1588116633</v>
      </c>
      <c r="E20" s="397">
        <v>39023.142857142855</v>
      </c>
      <c r="F20" s="396">
        <v>1490228.0159545203</v>
      </c>
      <c r="G20" s="397">
        <v>247635.81443822815</v>
      </c>
      <c r="H20" s="395">
        <v>247635.81443822815</v>
      </c>
      <c r="I20" s="398">
        <v>0</v>
      </c>
      <c r="J20" s="156"/>
      <c r="K20" s="258">
        <f t="shared" si="0"/>
        <v>247635.81443822815</v>
      </c>
      <c r="L20" s="257">
        <f t="shared" ref="L20:L25" si="6">IF(K20&lt;&gt;0,+G20-K20,0)</f>
        <v>0</v>
      </c>
      <c r="M20" s="258">
        <f t="shared" si="2"/>
        <v>247635.81443822815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1490228.0159545203</v>
      </c>
      <c r="E21" s="397">
        <v>39023.142857142855</v>
      </c>
      <c r="F21" s="396">
        <v>1451204.8730973774</v>
      </c>
      <c r="G21" s="397">
        <v>234805.92986157897</v>
      </c>
      <c r="H21" s="395">
        <v>234805.92986157897</v>
      </c>
      <c r="I21" s="398">
        <v>0</v>
      </c>
      <c r="J21" s="156"/>
      <c r="K21" s="258">
        <f t="shared" si="0"/>
        <v>234805.92986157897</v>
      </c>
      <c r="L21" s="257">
        <f t="shared" si="6"/>
        <v>0</v>
      </c>
      <c r="M21" s="258">
        <f t="shared" si="2"/>
        <v>234805.92986157897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>IU</v>
      </c>
      <c r="C22" s="153">
        <f>IF(D11="","-",+C21+1)</f>
        <v>2015</v>
      </c>
      <c r="D22" s="396">
        <v>1455049.8730973776</v>
      </c>
      <c r="E22" s="397">
        <v>39114.690476190473</v>
      </c>
      <c r="F22" s="396">
        <v>1415935.1826211871</v>
      </c>
      <c r="G22" s="397">
        <v>225600.1518969718</v>
      </c>
      <c r="H22" s="395">
        <v>225600.1518969718</v>
      </c>
      <c r="I22" s="156">
        <v>0</v>
      </c>
      <c r="J22" s="156"/>
      <c r="K22" s="258">
        <f t="shared" si="0"/>
        <v>225600.1518969718</v>
      </c>
      <c r="L22" s="257">
        <f t="shared" si="6"/>
        <v>0</v>
      </c>
      <c r="M22" s="258">
        <f t="shared" si="2"/>
        <v>225600.1518969718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1415935.1826211871</v>
      </c>
      <c r="E23" s="397">
        <v>39114.690476190473</v>
      </c>
      <c r="F23" s="396">
        <v>1376820.4921449965</v>
      </c>
      <c r="G23" s="397">
        <v>218211.46569994657</v>
      </c>
      <c r="H23" s="395">
        <v>218211.46569994657</v>
      </c>
      <c r="I23" s="156">
        <f t="shared" ref="I23:I48" si="9">H23-G23</f>
        <v>0</v>
      </c>
      <c r="J23" s="156"/>
      <c r="K23" s="258">
        <f>G23</f>
        <v>218211.46569994657</v>
      </c>
      <c r="L23" s="257">
        <f t="shared" si="6"/>
        <v>0</v>
      </c>
      <c r="M23" s="258">
        <f>H23</f>
        <v>218211.46569994657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1376820.4921449965</v>
      </c>
      <c r="E24" s="397">
        <v>38205.046511627908</v>
      </c>
      <c r="F24" s="396">
        <v>1338615.4456333686</v>
      </c>
      <c r="G24" s="397">
        <v>206416.1656138415</v>
      </c>
      <c r="H24" s="395">
        <v>206416.1656138415</v>
      </c>
      <c r="I24" s="156">
        <v>0</v>
      </c>
      <c r="J24" s="156"/>
      <c r="K24" s="258">
        <f>G24</f>
        <v>206416.1656138415</v>
      </c>
      <c r="L24" s="257">
        <f t="shared" si="6"/>
        <v>0</v>
      </c>
      <c r="M24" s="258">
        <f>H24</f>
        <v>206416.1656138415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1338615.4456333686</v>
      </c>
      <c r="E25" s="397">
        <v>40068.707317073167</v>
      </c>
      <c r="F25" s="396">
        <v>1298546.7383162954</v>
      </c>
      <c r="G25" s="397">
        <v>207652.58306545476</v>
      </c>
      <c r="H25" s="395">
        <v>207652.58306545476</v>
      </c>
      <c r="I25" s="156">
        <f t="shared" si="9"/>
        <v>0</v>
      </c>
      <c r="J25" s="156"/>
      <c r="K25" s="258">
        <f>G25</f>
        <v>207652.58306545476</v>
      </c>
      <c r="L25" s="257">
        <f t="shared" si="6"/>
        <v>0</v>
      </c>
      <c r="M25" s="258">
        <f>H25</f>
        <v>207652.58306545476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396">
        <v>1298546.7383162954</v>
      </c>
      <c r="E26" s="397">
        <v>40068.707317073167</v>
      </c>
      <c r="F26" s="396">
        <v>1258478.0309992223</v>
      </c>
      <c r="G26" s="397">
        <v>202560.08681377117</v>
      </c>
      <c r="H26" s="395">
        <v>202560.08681377117</v>
      </c>
      <c r="I26" s="156">
        <f t="shared" si="9"/>
        <v>0</v>
      </c>
      <c r="J26" s="156"/>
      <c r="K26" s="258">
        <f>G26</f>
        <v>202560.08681377117</v>
      </c>
      <c r="L26" s="257">
        <f t="shared" ref="L26" si="10">IF(K26&lt;&gt;0,+G26-K26,0)</f>
        <v>0</v>
      </c>
      <c r="M26" s="258">
        <f>H26</f>
        <v>202560.08681377117</v>
      </c>
      <c r="N26" s="158">
        <f t="shared" ref="N26" si="11">IF(M26&lt;&gt;0,+H26-M26,0)</f>
        <v>0</v>
      </c>
      <c r="O26" s="158">
        <f t="shared" ref="O26" si="12"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1258478.0309992223</v>
      </c>
      <c r="E27" s="160">
        <f>IF(+I14&lt;F26,I14,D27)</f>
        <v>40068.707317073167</v>
      </c>
      <c r="F27" s="159">
        <f t="shared" ref="F27:F48" si="13">+D27-E27</f>
        <v>1218409.3236821492</v>
      </c>
      <c r="G27" s="161">
        <f t="shared" ref="G27:G55" si="14">+I$12*((D27+F27)/2)+E27</f>
        <v>166805.4048847931</v>
      </c>
      <c r="H27" s="142">
        <f t="shared" ref="H27:H55" si="15">+I$13*((D27+F27)/2)+E27</f>
        <v>166805.4048847931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1218409.3236821492</v>
      </c>
      <c r="E28" s="160">
        <f>IF(+I14&lt;F27,I14,D28)</f>
        <v>40068.707317073167</v>
      </c>
      <c r="F28" s="159">
        <f t="shared" si="13"/>
        <v>1178340.616365076</v>
      </c>
      <c r="G28" s="161">
        <f t="shared" si="14"/>
        <v>162704.95547874679</v>
      </c>
      <c r="H28" s="142">
        <f t="shared" si="15"/>
        <v>162704.95547874679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1178340.616365076</v>
      </c>
      <c r="E29" s="160">
        <f>IF(+I14&lt;F28,I14,D29)</f>
        <v>40068.707317073167</v>
      </c>
      <c r="F29" s="159">
        <f t="shared" si="13"/>
        <v>1138271.9090480029</v>
      </c>
      <c r="G29" s="161">
        <f t="shared" si="14"/>
        <v>158604.50607270055</v>
      </c>
      <c r="H29" s="142">
        <f t="shared" si="15"/>
        <v>158604.50607270055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1138271.9090480029</v>
      </c>
      <c r="E30" s="160">
        <f>IF(+I14&lt;F29,I14,D30)</f>
        <v>40068.707317073167</v>
      </c>
      <c r="F30" s="159">
        <f t="shared" si="13"/>
        <v>1098203.2017309298</v>
      </c>
      <c r="G30" s="161">
        <f t="shared" si="14"/>
        <v>154504.05666665424</v>
      </c>
      <c r="H30" s="142">
        <f t="shared" si="15"/>
        <v>154504.05666665424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1098203.2017309298</v>
      </c>
      <c r="E31" s="160">
        <f>IF(+I14&lt;F30,I14,D31)</f>
        <v>40068.707317073167</v>
      </c>
      <c r="F31" s="159">
        <f t="shared" si="13"/>
        <v>1058134.4944138566</v>
      </c>
      <c r="G31" s="161">
        <f t="shared" si="14"/>
        <v>150403.607260608</v>
      </c>
      <c r="H31" s="142">
        <f t="shared" si="15"/>
        <v>150403.607260608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1058134.4944138566</v>
      </c>
      <c r="E32" s="160">
        <f>IF(+I14&lt;F31,I14,D32)</f>
        <v>40068.707317073167</v>
      </c>
      <c r="F32" s="159">
        <f t="shared" si="13"/>
        <v>1018065.7870967835</v>
      </c>
      <c r="G32" s="161">
        <f t="shared" si="14"/>
        <v>146303.15785456169</v>
      </c>
      <c r="H32" s="142">
        <f t="shared" si="15"/>
        <v>146303.15785456169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1018065.7870967835</v>
      </c>
      <c r="E33" s="160">
        <f>IF(+I14&lt;F32,I14,D33)</f>
        <v>40068.707317073167</v>
      </c>
      <c r="F33" s="159">
        <f t="shared" si="13"/>
        <v>977997.07977971039</v>
      </c>
      <c r="G33" s="161">
        <f t="shared" si="14"/>
        <v>142202.70844851542</v>
      </c>
      <c r="H33" s="142">
        <f t="shared" si="15"/>
        <v>142202.70844851542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977997.07977971039</v>
      </c>
      <c r="E34" s="160">
        <f>IF(+I14&lt;F33,I14,D34)</f>
        <v>40068.707317073167</v>
      </c>
      <c r="F34" s="159">
        <f t="shared" si="13"/>
        <v>937928.37246263726</v>
      </c>
      <c r="G34" s="161">
        <f t="shared" si="14"/>
        <v>138102.25904246914</v>
      </c>
      <c r="H34" s="142">
        <f t="shared" si="15"/>
        <v>138102.25904246914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937928.37246263726</v>
      </c>
      <c r="E35" s="160">
        <f>IF(+I14&lt;F34,I14,D35)</f>
        <v>40068.707317073167</v>
      </c>
      <c r="F35" s="159">
        <f t="shared" si="13"/>
        <v>897859.66514556413</v>
      </c>
      <c r="G35" s="161">
        <f t="shared" si="14"/>
        <v>134001.80963642287</v>
      </c>
      <c r="H35" s="142">
        <f t="shared" si="15"/>
        <v>134001.80963642287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897859.66514556413</v>
      </c>
      <c r="E36" s="160">
        <f>IF(+I14&lt;F35,I14,D36)</f>
        <v>40068.707317073167</v>
      </c>
      <c r="F36" s="159">
        <f t="shared" si="13"/>
        <v>857790.95782849099</v>
      </c>
      <c r="G36" s="161">
        <f t="shared" si="14"/>
        <v>129901.36023037659</v>
      </c>
      <c r="H36" s="142">
        <f t="shared" si="15"/>
        <v>129901.36023037659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857790.95782849099</v>
      </c>
      <c r="E37" s="160">
        <f>IF(+I14&lt;F36,I14,D37)</f>
        <v>40068.707317073167</v>
      </c>
      <c r="F37" s="159">
        <f t="shared" si="13"/>
        <v>817722.25051141786</v>
      </c>
      <c r="G37" s="161">
        <f t="shared" si="14"/>
        <v>125800.91082433032</v>
      </c>
      <c r="H37" s="142">
        <f t="shared" si="15"/>
        <v>125800.91082433032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817722.25051141786</v>
      </c>
      <c r="E38" s="160">
        <f>IF(+I14&lt;F37,I14,D38)</f>
        <v>40068.707317073167</v>
      </c>
      <c r="F38" s="159">
        <f t="shared" si="13"/>
        <v>777653.54319434473</v>
      </c>
      <c r="G38" s="161">
        <f t="shared" si="14"/>
        <v>121700.46141828405</v>
      </c>
      <c r="H38" s="142">
        <f t="shared" si="15"/>
        <v>121700.46141828405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777653.54319434473</v>
      </c>
      <c r="E39" s="160">
        <f>IF(+I14&lt;F38,I14,D39)</f>
        <v>40068.707317073167</v>
      </c>
      <c r="F39" s="159">
        <f t="shared" si="13"/>
        <v>737584.8358772716</v>
      </c>
      <c r="G39" s="161">
        <f t="shared" si="14"/>
        <v>117600.01201223774</v>
      </c>
      <c r="H39" s="142">
        <f t="shared" si="15"/>
        <v>117600.01201223774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737584.8358772716</v>
      </c>
      <c r="E40" s="160">
        <f>IF(+I14&lt;F39,I14,D40)</f>
        <v>40068.707317073167</v>
      </c>
      <c r="F40" s="159">
        <f t="shared" si="13"/>
        <v>697516.12856019847</v>
      </c>
      <c r="G40" s="161">
        <f t="shared" si="14"/>
        <v>113499.56260619147</v>
      </c>
      <c r="H40" s="142">
        <f t="shared" si="15"/>
        <v>113499.56260619147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697516.12856019847</v>
      </c>
      <c r="E41" s="160">
        <f>IF(+I14&lt;F40,I14,D41)</f>
        <v>40068.707317073167</v>
      </c>
      <c r="F41" s="159">
        <f t="shared" si="13"/>
        <v>657447.42124312534</v>
      </c>
      <c r="G41" s="161">
        <f t="shared" si="14"/>
        <v>109399.11320014519</v>
      </c>
      <c r="H41" s="142">
        <f t="shared" si="15"/>
        <v>109399.11320014519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657447.42124312534</v>
      </c>
      <c r="E42" s="160">
        <f>IF(+I14&lt;F41,I14,D42)</f>
        <v>40068.707317073167</v>
      </c>
      <c r="F42" s="159">
        <f t="shared" si="13"/>
        <v>617378.71392605221</v>
      </c>
      <c r="G42" s="161">
        <f t="shared" si="14"/>
        <v>105298.66379409892</v>
      </c>
      <c r="H42" s="142">
        <f t="shared" si="15"/>
        <v>105298.66379409892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617378.71392605221</v>
      </c>
      <c r="E43" s="160">
        <f>IF(+I14&lt;F42,I14,D43)</f>
        <v>40068.707317073167</v>
      </c>
      <c r="F43" s="159">
        <f t="shared" si="13"/>
        <v>577310.00660897908</v>
      </c>
      <c r="G43" s="161">
        <f t="shared" si="14"/>
        <v>101198.21438805264</v>
      </c>
      <c r="H43" s="142">
        <f t="shared" si="15"/>
        <v>101198.21438805264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577310.00660897908</v>
      </c>
      <c r="E44" s="160">
        <f>IF(+I14&lt;F43,I14,D44)</f>
        <v>40068.707317073167</v>
      </c>
      <c r="F44" s="159">
        <f t="shared" si="13"/>
        <v>537241.29929190595</v>
      </c>
      <c r="G44" s="161">
        <f t="shared" si="14"/>
        <v>97097.764982006367</v>
      </c>
      <c r="H44" s="142">
        <f t="shared" si="15"/>
        <v>97097.764982006367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537241.29929190595</v>
      </c>
      <c r="E45" s="160">
        <f>IF(+I14&lt;F44,I14,D45)</f>
        <v>40068.707317073167</v>
      </c>
      <c r="F45" s="159">
        <f t="shared" si="13"/>
        <v>497172.59197483276</v>
      </c>
      <c r="G45" s="161">
        <f t="shared" si="14"/>
        <v>92997.315575960078</v>
      </c>
      <c r="H45" s="142">
        <f t="shared" si="15"/>
        <v>92997.315575960078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497172.59197483276</v>
      </c>
      <c r="E46" s="160">
        <f>IF(+I14&lt;F45,I14,D46)</f>
        <v>40068.707317073167</v>
      </c>
      <c r="F46" s="159">
        <f t="shared" si="13"/>
        <v>457103.88465775957</v>
      </c>
      <c r="G46" s="161">
        <f t="shared" si="14"/>
        <v>88896.866169913788</v>
      </c>
      <c r="H46" s="142">
        <f t="shared" si="15"/>
        <v>88896.866169913788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457103.88465775957</v>
      </c>
      <c r="E47" s="160">
        <f>IF(+I14&lt;F46,I14,D47)</f>
        <v>40068.707317073167</v>
      </c>
      <c r="F47" s="159">
        <f t="shared" si="13"/>
        <v>417035.17734068638</v>
      </c>
      <c r="G47" s="161">
        <f t="shared" si="14"/>
        <v>84796.416763867514</v>
      </c>
      <c r="H47" s="142">
        <f t="shared" si="15"/>
        <v>84796.416763867514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417035.17734068638</v>
      </c>
      <c r="E48" s="160">
        <f>IF(+I14&lt;F47,I14,D48)</f>
        <v>40068.707317073167</v>
      </c>
      <c r="F48" s="159">
        <f t="shared" si="13"/>
        <v>376966.47002361319</v>
      </c>
      <c r="G48" s="161">
        <f t="shared" si="14"/>
        <v>80695.967357821224</v>
      </c>
      <c r="H48" s="142">
        <f t="shared" si="15"/>
        <v>80695.967357821224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376966.47002361319</v>
      </c>
      <c r="E49" s="160">
        <f>IF(+I14&lt;F48,I14,D49)</f>
        <v>40068.707317073167</v>
      </c>
      <c r="F49" s="159">
        <f t="shared" ref="F49:F72" si="16">+D49-E49</f>
        <v>336897.76270654</v>
      </c>
      <c r="G49" s="161">
        <f t="shared" si="14"/>
        <v>76595.517951774935</v>
      </c>
      <c r="H49" s="142">
        <f t="shared" si="15"/>
        <v>76595.517951774935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336897.76270654</v>
      </c>
      <c r="E50" s="160">
        <f>IF(+I14&lt;F49,I14,D50)</f>
        <v>40068.707317073167</v>
      </c>
      <c r="F50" s="159">
        <f t="shared" si="16"/>
        <v>296829.05538946681</v>
      </c>
      <c r="G50" s="161">
        <f t="shared" si="14"/>
        <v>72495.06854572866</v>
      </c>
      <c r="H50" s="142">
        <f t="shared" si="15"/>
        <v>72495.06854572866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296829.05538946681</v>
      </c>
      <c r="E51" s="160">
        <f>IF(+I14&lt;F50,I14,D51)</f>
        <v>40068.707317073167</v>
      </c>
      <c r="F51" s="159">
        <f t="shared" si="16"/>
        <v>256760.34807239365</v>
      </c>
      <c r="G51" s="161">
        <f t="shared" si="14"/>
        <v>68394.619139682371</v>
      </c>
      <c r="H51" s="142">
        <f t="shared" si="15"/>
        <v>68394.619139682371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256760.34807239365</v>
      </c>
      <c r="E52" s="160">
        <f>IF(+I14&lt;F51,I14,D52)</f>
        <v>40068.707317073167</v>
      </c>
      <c r="F52" s="159">
        <f t="shared" si="16"/>
        <v>216691.64075532049</v>
      </c>
      <c r="G52" s="161">
        <f t="shared" si="14"/>
        <v>64294.169733636088</v>
      </c>
      <c r="H52" s="142">
        <f t="shared" si="15"/>
        <v>64294.169733636088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216691.64075532049</v>
      </c>
      <c r="E53" s="160">
        <f>IF(+I14&lt;F52,I14,D53)</f>
        <v>40068.707317073167</v>
      </c>
      <c r="F53" s="159">
        <f t="shared" si="16"/>
        <v>176622.93343824733</v>
      </c>
      <c r="G53" s="161">
        <f t="shared" si="14"/>
        <v>60193.720327589806</v>
      </c>
      <c r="H53" s="142">
        <f t="shared" si="15"/>
        <v>60193.720327589806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176622.93343824733</v>
      </c>
      <c r="E54" s="160">
        <f>IF(+I14&lt;F53,I14,D54)</f>
        <v>40068.707317073167</v>
      </c>
      <c r="F54" s="159">
        <f t="shared" si="16"/>
        <v>136554.22612117417</v>
      </c>
      <c r="G54" s="161">
        <f t="shared" si="14"/>
        <v>56093.270921543524</v>
      </c>
      <c r="H54" s="142">
        <f t="shared" si="15"/>
        <v>56093.270921543524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136554.22612117417</v>
      </c>
      <c r="E55" s="160">
        <f>IF(+I14&lt;F54,I14,D55)</f>
        <v>40068.707317073167</v>
      </c>
      <c r="F55" s="159">
        <f t="shared" si="16"/>
        <v>96485.518804101011</v>
      </c>
      <c r="G55" s="161">
        <f t="shared" si="14"/>
        <v>51992.821515497242</v>
      </c>
      <c r="H55" s="142">
        <f t="shared" si="15"/>
        <v>51992.821515497242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96485.518804101011</v>
      </c>
      <c r="E56" s="160">
        <f>IF(+I14&lt;F55,I14,D56)</f>
        <v>40068.707317073167</v>
      </c>
      <c r="F56" s="159">
        <f t="shared" si="16"/>
        <v>56416.811487027844</v>
      </c>
      <c r="G56" s="161">
        <f t="shared" ref="G56:G72" si="21">+I$12*((D56+F56)/2)+E56</f>
        <v>47892.372109450967</v>
      </c>
      <c r="H56" s="142">
        <f t="shared" ref="H56:H72" si="22">+I$13*((D56+F56)/2)+E56</f>
        <v>47892.372109450967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56416.811487027844</v>
      </c>
      <c r="E57" s="160">
        <f>IF(+I14&lt;F56,I14,D57)</f>
        <v>40068.707317073167</v>
      </c>
      <c r="F57" s="159">
        <f t="shared" si="16"/>
        <v>16348.104169954677</v>
      </c>
      <c r="G57" s="161">
        <f t="shared" si="21"/>
        <v>43791.922703404678</v>
      </c>
      <c r="H57" s="142">
        <f t="shared" si="22"/>
        <v>43791.922703404678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16348.104169954677</v>
      </c>
      <c r="E58" s="160">
        <f>IF(+I14&lt;F57,I14,D58)</f>
        <v>16348.104169954677</v>
      </c>
      <c r="F58" s="159">
        <f t="shared" si="16"/>
        <v>0</v>
      </c>
      <c r="G58" s="161">
        <f t="shared" si="21"/>
        <v>17184.599511608863</v>
      </c>
      <c r="H58" s="142">
        <f t="shared" si="22"/>
        <v>17184.599511608863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21"/>
        <v>0</v>
      </c>
      <c r="H59" s="142">
        <f t="shared" si="22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1"/>
        <v>0</v>
      </c>
      <c r="H60" s="142">
        <f t="shared" si="22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1"/>
        <v>0</v>
      </c>
      <c r="H61" s="142">
        <f t="shared" si="22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1"/>
        <v>0</v>
      </c>
      <c r="H62" s="142">
        <f t="shared" si="22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1"/>
        <v>0</v>
      </c>
      <c r="H63" s="142">
        <f t="shared" si="22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1"/>
        <v>0</v>
      </c>
      <c r="H64" s="142">
        <f t="shared" si="22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1"/>
        <v>0</v>
      </c>
      <c r="H65" s="142">
        <f t="shared" si="22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1"/>
        <v>0</v>
      </c>
      <c r="H66" s="142">
        <f t="shared" si="22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1"/>
        <v>0</v>
      </c>
      <c r="H67" s="142">
        <f t="shared" si="22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1"/>
        <v>0</v>
      </c>
      <c r="H68" s="142">
        <f t="shared" si="22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1"/>
        <v>0</v>
      </c>
      <c r="H69" s="142">
        <f t="shared" si="22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1"/>
        <v>0</v>
      </c>
      <c r="H70" s="142">
        <f t="shared" si="22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1"/>
        <v>0</v>
      </c>
      <c r="H71" s="142">
        <f t="shared" si="22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1"/>
        <v>0</v>
      </c>
      <c r="H72" s="124">
        <f t="shared" si="22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1642816.9999999998</v>
      </c>
      <c r="F73" s="111"/>
      <c r="G73" s="111">
        <f>SUM(G17:G72)</f>
        <v>5740808.3252287842</v>
      </c>
      <c r="H73" s="111">
        <f>SUM(H17:H72)</f>
        <v>5740808.3252287842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21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207652.58306545476</v>
      </c>
      <c r="N87" s="198">
        <f>IF(J92&lt;D11,0,VLOOKUP(J92,C17:O72,11))</f>
        <v>207652.58306545476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179675.39820677435</v>
      </c>
      <c r="N88" s="200">
        <f>IF(J92&lt;D11,0,VLOOKUP(J92,C99:P154,7))</f>
        <v>179675.39820677435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Reconductor 4 mi. of McNabb-Turk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-27977.184858680412</v>
      </c>
      <c r="N89" s="203">
        <f>+N88-N87</f>
        <v>-27977.184858680412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TP2006077</v>
      </c>
      <c r="E91" s="401" t="s">
        <v>411</v>
      </c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1642817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39114.690476190473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19631.743902439026</v>
      </c>
      <c r="F99" s="361">
        <v>1590171.256097561</v>
      </c>
      <c r="G99" s="365">
        <v>795085.62804878049</v>
      </c>
      <c r="H99" s="362">
        <v>150889.3151810994</v>
      </c>
      <c r="I99" s="363">
        <v>150889.3151810994</v>
      </c>
      <c r="J99" s="403">
        <f t="shared" ref="J99:J130" si="23">+I99-H99</f>
        <v>0</v>
      </c>
      <c r="K99" s="158"/>
      <c r="L99" s="256">
        <f t="shared" ref="L99:L104" si="24">H99</f>
        <v>150889.3151810994</v>
      </c>
      <c r="M99" s="172">
        <f t="shared" ref="M99:M130" si="25">IF(L99&lt;&gt;0,+H99-L99,0)</f>
        <v>0</v>
      </c>
      <c r="N99" s="256">
        <f t="shared" ref="N99:N104" si="26">I99</f>
        <v>150889.3151810994</v>
      </c>
      <c r="O99" s="157">
        <f t="shared" ref="O99:O130" si="27">IF(N99&lt;&gt;0,+I99-N99,0)</f>
        <v>0</v>
      </c>
      <c r="P99" s="157">
        <f t="shared" ref="P99:P130" si="28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2011</v>
      </c>
      <c r="D100" s="357">
        <v>1619340.256097561</v>
      </c>
      <c r="E100" s="360">
        <v>39023.142857142855</v>
      </c>
      <c r="F100" s="361">
        <v>1580317.113240418</v>
      </c>
      <c r="G100" s="361">
        <v>1599828.6846689894</v>
      </c>
      <c r="H100" s="360">
        <v>279605.22250297031</v>
      </c>
      <c r="I100" s="359">
        <v>279605.22250297031</v>
      </c>
      <c r="J100" s="403">
        <f t="shared" si="23"/>
        <v>0</v>
      </c>
      <c r="K100" s="158"/>
      <c r="L100" s="258">
        <f t="shared" si="24"/>
        <v>279605.22250297031</v>
      </c>
      <c r="M100" s="257">
        <f t="shared" si="25"/>
        <v>0</v>
      </c>
      <c r="N100" s="258">
        <f t="shared" si="26"/>
        <v>279605.22250297031</v>
      </c>
      <c r="O100" s="158">
        <f t="shared" si="27"/>
        <v>0</v>
      </c>
      <c r="P100" s="158">
        <f t="shared" si="28"/>
        <v>0</v>
      </c>
      <c r="Q100" s="1"/>
    </row>
    <row r="101" spans="1:17">
      <c r="B101" s="9" t="str">
        <f t="shared" ref="B101:B154" si="29">IF(D101=F100,"","IU")</f>
        <v/>
      </c>
      <c r="C101" s="153">
        <f>IF(D93="","-",+C100+1)</f>
        <v>2012</v>
      </c>
      <c r="D101" s="357">
        <v>1580317.113240418</v>
      </c>
      <c r="E101" s="360">
        <v>39023.142857142855</v>
      </c>
      <c r="F101" s="361">
        <v>1541293.9703832751</v>
      </c>
      <c r="G101" s="361">
        <v>1560805.5418118467</v>
      </c>
      <c r="H101" s="360">
        <v>268701.81510397862</v>
      </c>
      <c r="I101" s="359">
        <v>268701.81510397862</v>
      </c>
      <c r="J101" s="403">
        <f t="shared" si="23"/>
        <v>0</v>
      </c>
      <c r="K101" s="158"/>
      <c r="L101" s="258">
        <f t="shared" si="24"/>
        <v>268701.81510397862</v>
      </c>
      <c r="M101" s="257">
        <f t="shared" si="25"/>
        <v>0</v>
      </c>
      <c r="N101" s="258">
        <f t="shared" si="26"/>
        <v>268701.81510397862</v>
      </c>
      <c r="O101" s="158">
        <f t="shared" si="27"/>
        <v>0</v>
      </c>
      <c r="P101" s="158">
        <f t="shared" si="28"/>
        <v>0</v>
      </c>
      <c r="Q101" s="1"/>
    </row>
    <row r="102" spans="1:17">
      <c r="B102" s="9" t="str">
        <f t="shared" si="29"/>
        <v>IU</v>
      </c>
      <c r="C102" s="153">
        <f>IF(D93="","-",+C101+1)</f>
        <v>2013</v>
      </c>
      <c r="D102" s="357">
        <v>1541294</v>
      </c>
      <c r="E102" s="360">
        <v>39023</v>
      </c>
      <c r="F102" s="361">
        <v>1502271</v>
      </c>
      <c r="G102" s="361">
        <v>1521782.5</v>
      </c>
      <c r="H102" s="360">
        <v>244907.54496972694</v>
      </c>
      <c r="I102" s="359">
        <v>244907.54496972694</v>
      </c>
      <c r="J102" s="403">
        <f t="shared" si="23"/>
        <v>0</v>
      </c>
      <c r="K102" s="158"/>
      <c r="L102" s="258">
        <f t="shared" si="24"/>
        <v>244907.54496972694</v>
      </c>
      <c r="M102" s="257">
        <f>IF(L102&lt;&gt;0,+H102-L102,0)</f>
        <v>0</v>
      </c>
      <c r="N102" s="258">
        <f t="shared" si="26"/>
        <v>244907.54496972694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9"/>
        <v>IU</v>
      </c>
      <c r="C103" s="153">
        <f>IF(D93="","-",+C102+1)</f>
        <v>2014</v>
      </c>
      <c r="D103" s="357">
        <v>1506115.9703832753</v>
      </c>
      <c r="E103" s="360">
        <v>39114.690476190473</v>
      </c>
      <c r="F103" s="361">
        <v>1467001.2799070848</v>
      </c>
      <c r="G103" s="361">
        <v>1486558.6251451802</v>
      </c>
      <c r="H103" s="360">
        <v>241172.88194864732</v>
      </c>
      <c r="I103" s="359">
        <v>241172.88194864732</v>
      </c>
      <c r="J103" s="158">
        <v>0</v>
      </c>
      <c r="K103" s="158"/>
      <c r="L103" s="258">
        <f t="shared" si="24"/>
        <v>241172.88194864732</v>
      </c>
      <c r="M103" s="257">
        <f>IF(L103&lt;&gt;0,+H103-L103,0)</f>
        <v>0</v>
      </c>
      <c r="N103" s="258">
        <f t="shared" si="26"/>
        <v>241172.88194864732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9"/>
        <v/>
      </c>
      <c r="C104" s="153">
        <f>IF(D93="","-",+C103+1)</f>
        <v>2015</v>
      </c>
      <c r="D104" s="357">
        <v>1467001.2799070848</v>
      </c>
      <c r="E104" s="360">
        <v>39114.690476190473</v>
      </c>
      <c r="F104" s="361">
        <v>1427886.5894308942</v>
      </c>
      <c r="G104" s="361">
        <v>1447443.9346689894</v>
      </c>
      <c r="H104" s="360">
        <v>229842.75353448547</v>
      </c>
      <c r="I104" s="359">
        <v>229842.75353448547</v>
      </c>
      <c r="J104" s="158">
        <f t="shared" si="23"/>
        <v>0</v>
      </c>
      <c r="K104" s="158"/>
      <c r="L104" s="258">
        <f t="shared" si="24"/>
        <v>229842.75353448547</v>
      </c>
      <c r="M104" s="257">
        <f>IF(L104&lt;&gt;0,+H104-L104,0)</f>
        <v>0</v>
      </c>
      <c r="N104" s="258">
        <f t="shared" si="26"/>
        <v>229842.75353448547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9"/>
        <v/>
      </c>
      <c r="C105" s="153">
        <f>IF(D93="","-",+C104+1)</f>
        <v>2016</v>
      </c>
      <c r="D105" s="357">
        <v>1427886.5894308942</v>
      </c>
      <c r="E105" s="360">
        <v>38205.046511627908</v>
      </c>
      <c r="F105" s="361">
        <v>1389681.5429192663</v>
      </c>
      <c r="G105" s="361">
        <v>1408784.0661750804</v>
      </c>
      <c r="H105" s="360">
        <v>217050.16721338526</v>
      </c>
      <c r="I105" s="359">
        <v>217050.16721338526</v>
      </c>
      <c r="J105" s="158">
        <v>0</v>
      </c>
      <c r="K105" s="158"/>
      <c r="L105" s="258">
        <f>H105</f>
        <v>217050.16721338526</v>
      </c>
      <c r="M105" s="257">
        <f>IF(L105&lt;&gt;0,+H105-L105,0)</f>
        <v>0</v>
      </c>
      <c r="N105" s="258">
        <f>I105</f>
        <v>217050.16721338526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9"/>
        <v/>
      </c>
      <c r="C106" s="153">
        <f>IF(D93="","-",+C105+1)</f>
        <v>2017</v>
      </c>
      <c r="D106" s="357">
        <v>1389681.5429192663</v>
      </c>
      <c r="E106" s="360">
        <v>39114.690476190473</v>
      </c>
      <c r="F106" s="361">
        <v>1350566.8524430757</v>
      </c>
      <c r="G106" s="361">
        <v>1370124.1976811709</v>
      </c>
      <c r="H106" s="360">
        <v>205545.67397661868</v>
      </c>
      <c r="I106" s="359">
        <v>205545.67397661868</v>
      </c>
      <c r="J106" s="158">
        <f t="shared" si="23"/>
        <v>0</v>
      </c>
      <c r="K106" s="158"/>
      <c r="L106" s="258">
        <f>H106</f>
        <v>205545.67397661868</v>
      </c>
      <c r="M106" s="257">
        <f>IF(L106&lt;&gt;0,+H106-L106,0)</f>
        <v>0</v>
      </c>
      <c r="N106" s="258">
        <f>I106</f>
        <v>205545.67397661868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9"/>
        <v/>
      </c>
      <c r="C107" s="153">
        <f>IF(D93="","-",+C106+1)</f>
        <v>2018</v>
      </c>
      <c r="D107" s="154">
        <f>IF(F106+SUM(E$99:E106)=D$92,F106,D$92-SUM(E$99:E106))</f>
        <v>1350566.8524430757</v>
      </c>
      <c r="E107" s="160">
        <f>IF(+J96&lt;F106,J96,D107)</f>
        <v>39114.690476190473</v>
      </c>
      <c r="F107" s="159">
        <f t="shared" ref="F107:F131" si="30">+D107-E107</f>
        <v>1311452.1619668852</v>
      </c>
      <c r="G107" s="159">
        <f t="shared" ref="G107:G130" si="31">+(F107+D107)/2</f>
        <v>1331009.5072049806</v>
      </c>
      <c r="H107" s="163">
        <f t="shared" ref="H107:H130" si="32">+J$94*G107+E107</f>
        <v>179675.39820677435</v>
      </c>
      <c r="I107" s="253">
        <f t="shared" ref="I107:I130" si="33">+J$95*G107+E107</f>
        <v>179675.39820677435</v>
      </c>
      <c r="J107" s="158">
        <f t="shared" si="23"/>
        <v>0</v>
      </c>
      <c r="K107" s="158"/>
      <c r="L107" s="334"/>
      <c r="M107" s="158">
        <f t="shared" si="25"/>
        <v>0</v>
      </c>
      <c r="N107" s="334"/>
      <c r="O107" s="158">
        <f t="shared" si="27"/>
        <v>0</v>
      </c>
      <c r="P107" s="158">
        <f t="shared" si="28"/>
        <v>0</v>
      </c>
      <c r="Q107" s="1"/>
    </row>
    <row r="108" spans="1:17">
      <c r="B108" s="9" t="str">
        <f t="shared" si="29"/>
        <v/>
      </c>
      <c r="C108" s="153">
        <f>IF(D93="","-",+C107+1)</f>
        <v>2019</v>
      </c>
      <c r="D108" s="154">
        <f>IF(F107+SUM(E$99:E107)=D$92,F107,D$92-SUM(E$99:E107))</f>
        <v>1311452.1619668852</v>
      </c>
      <c r="E108" s="160">
        <f>IF(+J96&lt;F107,J96,D108)</f>
        <v>39114.690476190473</v>
      </c>
      <c r="F108" s="159">
        <f t="shared" si="30"/>
        <v>1272337.4714906947</v>
      </c>
      <c r="G108" s="159">
        <f t="shared" si="31"/>
        <v>1291894.8167287898</v>
      </c>
      <c r="H108" s="163">
        <f t="shared" si="32"/>
        <v>175544.70751956696</v>
      </c>
      <c r="I108" s="253">
        <f t="shared" si="33"/>
        <v>175544.70751956696</v>
      </c>
      <c r="J108" s="158">
        <f t="shared" si="23"/>
        <v>0</v>
      </c>
      <c r="K108" s="158"/>
      <c r="L108" s="334"/>
      <c r="M108" s="158">
        <f t="shared" si="25"/>
        <v>0</v>
      </c>
      <c r="N108" s="334"/>
      <c r="O108" s="158">
        <f t="shared" si="27"/>
        <v>0</v>
      </c>
      <c r="P108" s="158">
        <f t="shared" si="28"/>
        <v>0</v>
      </c>
      <c r="Q108" s="1"/>
    </row>
    <row r="109" spans="1:17">
      <c r="B109" s="9" t="str">
        <f t="shared" si="29"/>
        <v/>
      </c>
      <c r="C109" s="153">
        <f>IF(D93="","-",+C108+1)</f>
        <v>2020</v>
      </c>
      <c r="D109" s="154">
        <f>IF(F108+SUM(E$99:E108)=D$92,F108,D$92-SUM(E$99:E108))</f>
        <v>1272337.4714906947</v>
      </c>
      <c r="E109" s="160">
        <f>IF(+J96&lt;F108,J96,D109)</f>
        <v>39114.690476190473</v>
      </c>
      <c r="F109" s="159">
        <f t="shared" si="30"/>
        <v>1233222.7810145041</v>
      </c>
      <c r="G109" s="159">
        <f t="shared" si="31"/>
        <v>1252780.1262525995</v>
      </c>
      <c r="H109" s="163">
        <f t="shared" si="32"/>
        <v>171414.01683235963</v>
      </c>
      <c r="I109" s="253">
        <f t="shared" si="33"/>
        <v>171414.01683235963</v>
      </c>
      <c r="J109" s="158">
        <f t="shared" si="23"/>
        <v>0</v>
      </c>
      <c r="K109" s="158"/>
      <c r="L109" s="334"/>
      <c r="M109" s="158">
        <f t="shared" si="25"/>
        <v>0</v>
      </c>
      <c r="N109" s="334"/>
      <c r="O109" s="158">
        <f t="shared" si="27"/>
        <v>0</v>
      </c>
      <c r="P109" s="158">
        <f t="shared" si="28"/>
        <v>0</v>
      </c>
      <c r="Q109" s="1"/>
    </row>
    <row r="110" spans="1:17">
      <c r="B110" s="9" t="str">
        <f t="shared" si="29"/>
        <v/>
      </c>
      <c r="C110" s="153">
        <f>IF(D93="","-",+C109+1)</f>
        <v>2021</v>
      </c>
      <c r="D110" s="154">
        <f>IF(F109+SUM(E$99:E109)=D$92,F109,D$92-SUM(E$99:E109))</f>
        <v>1233222.7810145041</v>
      </c>
      <c r="E110" s="160">
        <f>IF(+J96&lt;F109,J96,D110)</f>
        <v>39114.690476190473</v>
      </c>
      <c r="F110" s="159">
        <f t="shared" si="30"/>
        <v>1194108.0905383136</v>
      </c>
      <c r="G110" s="159">
        <f t="shared" si="31"/>
        <v>1213665.4357764088</v>
      </c>
      <c r="H110" s="163">
        <f t="shared" si="32"/>
        <v>167283.32614515224</v>
      </c>
      <c r="I110" s="253">
        <f t="shared" si="33"/>
        <v>167283.32614515224</v>
      </c>
      <c r="J110" s="158">
        <f t="shared" si="23"/>
        <v>0</v>
      </c>
      <c r="K110" s="158"/>
      <c r="L110" s="334"/>
      <c r="M110" s="158">
        <f t="shared" si="25"/>
        <v>0</v>
      </c>
      <c r="N110" s="334"/>
      <c r="O110" s="158">
        <f t="shared" si="27"/>
        <v>0</v>
      </c>
      <c r="P110" s="158">
        <f t="shared" si="28"/>
        <v>0</v>
      </c>
      <c r="Q110" s="1"/>
    </row>
    <row r="111" spans="1:17">
      <c r="B111" s="9" t="str">
        <f t="shared" si="29"/>
        <v/>
      </c>
      <c r="C111" s="153">
        <f>IF(D93="","-",+C110+1)</f>
        <v>2022</v>
      </c>
      <c r="D111" s="154">
        <f>IF(F110+SUM(E$99:E110)=D$92,F110,D$92-SUM(E$99:E110))</f>
        <v>1194108.0905383136</v>
      </c>
      <c r="E111" s="160">
        <f>IF(+J96&lt;F110,J96,D111)</f>
        <v>39114.690476190473</v>
      </c>
      <c r="F111" s="159">
        <f t="shared" si="30"/>
        <v>1154993.4000621231</v>
      </c>
      <c r="G111" s="159">
        <f t="shared" si="31"/>
        <v>1174550.7453002185</v>
      </c>
      <c r="H111" s="163">
        <f t="shared" si="32"/>
        <v>163152.63545794488</v>
      </c>
      <c r="I111" s="253">
        <f t="shared" si="33"/>
        <v>163152.63545794488</v>
      </c>
      <c r="J111" s="158">
        <f t="shared" si="23"/>
        <v>0</v>
      </c>
      <c r="K111" s="158"/>
      <c r="L111" s="334"/>
      <c r="M111" s="158">
        <f t="shared" si="25"/>
        <v>0</v>
      </c>
      <c r="N111" s="334"/>
      <c r="O111" s="158">
        <f t="shared" si="27"/>
        <v>0</v>
      </c>
      <c r="P111" s="158">
        <f t="shared" si="28"/>
        <v>0</v>
      </c>
      <c r="Q111" s="1"/>
    </row>
    <row r="112" spans="1:17">
      <c r="B112" s="9" t="str">
        <f t="shared" si="29"/>
        <v/>
      </c>
      <c r="C112" s="153">
        <f>IF(D93="","-",+C111+1)</f>
        <v>2023</v>
      </c>
      <c r="D112" s="154">
        <f>IF(F111+SUM(E$99:E111)=D$92,F111,D$92-SUM(E$99:E111))</f>
        <v>1154993.4000621231</v>
      </c>
      <c r="E112" s="160">
        <f>IF(+J96&lt;F111,J96,D112)</f>
        <v>39114.690476190473</v>
      </c>
      <c r="F112" s="159">
        <f t="shared" si="30"/>
        <v>1115878.7095859325</v>
      </c>
      <c r="G112" s="159">
        <f t="shared" si="31"/>
        <v>1135436.0548240277</v>
      </c>
      <c r="H112" s="163">
        <f t="shared" si="32"/>
        <v>159021.94477073752</v>
      </c>
      <c r="I112" s="253">
        <f t="shared" si="33"/>
        <v>159021.94477073752</v>
      </c>
      <c r="J112" s="158">
        <f t="shared" si="23"/>
        <v>0</v>
      </c>
      <c r="K112" s="158"/>
      <c r="L112" s="334"/>
      <c r="M112" s="158">
        <f t="shared" si="25"/>
        <v>0</v>
      </c>
      <c r="N112" s="334"/>
      <c r="O112" s="158">
        <f t="shared" si="27"/>
        <v>0</v>
      </c>
      <c r="P112" s="158">
        <f t="shared" si="28"/>
        <v>0</v>
      </c>
      <c r="Q112" s="1"/>
    </row>
    <row r="113" spans="2:17">
      <c r="B113" s="9" t="str">
        <f t="shared" si="29"/>
        <v/>
      </c>
      <c r="C113" s="153">
        <f>IF(D93="","-",+C112+1)</f>
        <v>2024</v>
      </c>
      <c r="D113" s="154">
        <f>IF(F112+SUM(E$99:E112)=D$92,F112,D$92-SUM(E$99:E112))</f>
        <v>1115878.7095859325</v>
      </c>
      <c r="E113" s="160">
        <f>IF(+J96&lt;F112,J96,D113)</f>
        <v>39114.690476190473</v>
      </c>
      <c r="F113" s="159">
        <f t="shared" si="30"/>
        <v>1076764.019109742</v>
      </c>
      <c r="G113" s="159">
        <f t="shared" si="31"/>
        <v>1096321.3643478374</v>
      </c>
      <c r="H113" s="163">
        <f t="shared" si="32"/>
        <v>154891.25408353016</v>
      </c>
      <c r="I113" s="253">
        <f t="shared" si="33"/>
        <v>154891.25408353016</v>
      </c>
      <c r="J113" s="158">
        <f t="shared" si="23"/>
        <v>0</v>
      </c>
      <c r="K113" s="158"/>
      <c r="L113" s="334"/>
      <c r="M113" s="158">
        <f t="shared" si="25"/>
        <v>0</v>
      </c>
      <c r="N113" s="334"/>
      <c r="O113" s="158">
        <f t="shared" si="27"/>
        <v>0</v>
      </c>
      <c r="P113" s="158">
        <f t="shared" si="28"/>
        <v>0</v>
      </c>
      <c r="Q113" s="1"/>
    </row>
    <row r="114" spans="2:17">
      <c r="B114" s="9" t="str">
        <f t="shared" si="29"/>
        <v/>
      </c>
      <c r="C114" s="153">
        <f>IF(D93="","-",+C113+1)</f>
        <v>2025</v>
      </c>
      <c r="D114" s="154">
        <f>IF(F113+SUM(E$99:E113)=D$92,F113,D$92-SUM(E$99:E113))</f>
        <v>1076764.019109742</v>
      </c>
      <c r="E114" s="160">
        <f>IF(+J96&lt;F113,J96,D114)</f>
        <v>39114.690476190473</v>
      </c>
      <c r="F114" s="159">
        <f t="shared" si="30"/>
        <v>1037649.3286335515</v>
      </c>
      <c r="G114" s="159">
        <f t="shared" si="31"/>
        <v>1057206.6738716466</v>
      </c>
      <c r="H114" s="163">
        <f t="shared" si="32"/>
        <v>150760.5633963228</v>
      </c>
      <c r="I114" s="253">
        <f t="shared" si="33"/>
        <v>150760.5633963228</v>
      </c>
      <c r="J114" s="158">
        <f t="shared" si="23"/>
        <v>0</v>
      </c>
      <c r="K114" s="158"/>
      <c r="L114" s="334"/>
      <c r="M114" s="158">
        <f t="shared" si="25"/>
        <v>0</v>
      </c>
      <c r="N114" s="334"/>
      <c r="O114" s="158">
        <f t="shared" si="27"/>
        <v>0</v>
      </c>
      <c r="P114" s="158">
        <f t="shared" si="28"/>
        <v>0</v>
      </c>
      <c r="Q114" s="1"/>
    </row>
    <row r="115" spans="2:17">
      <c r="B115" s="9" t="str">
        <f t="shared" si="29"/>
        <v/>
      </c>
      <c r="C115" s="153">
        <f>IF(D93="","-",+C114+1)</f>
        <v>2026</v>
      </c>
      <c r="D115" s="154">
        <f>IF(F114+SUM(E$99:E114)=D$92,F114,D$92-SUM(E$99:E114))</f>
        <v>1037649.3286335515</v>
      </c>
      <c r="E115" s="160">
        <f>IF(+J96&lt;F114,J96,D115)</f>
        <v>39114.690476190473</v>
      </c>
      <c r="F115" s="159">
        <f t="shared" si="30"/>
        <v>998534.63815736095</v>
      </c>
      <c r="G115" s="159">
        <f t="shared" si="31"/>
        <v>1018091.9833954562</v>
      </c>
      <c r="H115" s="163">
        <f t="shared" si="32"/>
        <v>146629.87270911544</v>
      </c>
      <c r="I115" s="253">
        <f t="shared" si="33"/>
        <v>146629.87270911544</v>
      </c>
      <c r="J115" s="158">
        <f t="shared" si="23"/>
        <v>0</v>
      </c>
      <c r="K115" s="158"/>
      <c r="L115" s="334"/>
      <c r="M115" s="158">
        <f t="shared" si="25"/>
        <v>0</v>
      </c>
      <c r="N115" s="334"/>
      <c r="O115" s="158">
        <f t="shared" si="27"/>
        <v>0</v>
      </c>
      <c r="P115" s="158">
        <f t="shared" si="28"/>
        <v>0</v>
      </c>
      <c r="Q115" s="1"/>
    </row>
    <row r="116" spans="2:17">
      <c r="B116" s="9" t="str">
        <f t="shared" si="29"/>
        <v/>
      </c>
      <c r="C116" s="153">
        <f>IF(D93="","-",+C115+1)</f>
        <v>2027</v>
      </c>
      <c r="D116" s="154">
        <f>IF(F115+SUM(E$99:E115)=D$92,F115,D$92-SUM(E$99:E115))</f>
        <v>998534.63815736095</v>
      </c>
      <c r="E116" s="160">
        <f>IF(+J96&lt;F115,J96,D116)</f>
        <v>39114.690476190473</v>
      </c>
      <c r="F116" s="159">
        <f t="shared" si="30"/>
        <v>959419.94768117042</v>
      </c>
      <c r="G116" s="159">
        <f t="shared" si="31"/>
        <v>978977.29291926569</v>
      </c>
      <c r="H116" s="163">
        <f t="shared" si="32"/>
        <v>142499.18202190811</v>
      </c>
      <c r="I116" s="253">
        <f t="shared" si="33"/>
        <v>142499.18202190811</v>
      </c>
      <c r="J116" s="158">
        <f t="shared" si="23"/>
        <v>0</v>
      </c>
      <c r="K116" s="158"/>
      <c r="L116" s="334"/>
      <c r="M116" s="158">
        <f t="shared" si="25"/>
        <v>0</v>
      </c>
      <c r="N116" s="334"/>
      <c r="O116" s="158">
        <f t="shared" si="27"/>
        <v>0</v>
      </c>
      <c r="P116" s="158">
        <f t="shared" si="28"/>
        <v>0</v>
      </c>
      <c r="Q116" s="1"/>
    </row>
    <row r="117" spans="2:17">
      <c r="B117" s="9" t="str">
        <f t="shared" si="29"/>
        <v/>
      </c>
      <c r="C117" s="153">
        <f>IF(D93="","-",+C116+1)</f>
        <v>2028</v>
      </c>
      <c r="D117" s="154">
        <f>IF(F116+SUM(E$99:E116)=D$92,F116,D$92-SUM(E$99:E116))</f>
        <v>959419.94768117042</v>
      </c>
      <c r="E117" s="160">
        <f>IF(+J96&lt;F116,J96,D117)</f>
        <v>39114.690476190473</v>
      </c>
      <c r="F117" s="159">
        <f t="shared" si="30"/>
        <v>920305.25720497989</v>
      </c>
      <c r="G117" s="159">
        <f t="shared" si="31"/>
        <v>939862.60244307516</v>
      </c>
      <c r="H117" s="163">
        <f t="shared" si="32"/>
        <v>138368.49133470072</v>
      </c>
      <c r="I117" s="253">
        <f t="shared" si="33"/>
        <v>138368.49133470072</v>
      </c>
      <c r="J117" s="158">
        <f t="shared" si="23"/>
        <v>0</v>
      </c>
      <c r="K117" s="158"/>
      <c r="L117" s="334"/>
      <c r="M117" s="158">
        <f t="shared" si="25"/>
        <v>0</v>
      </c>
      <c r="N117" s="334"/>
      <c r="O117" s="158">
        <f t="shared" si="27"/>
        <v>0</v>
      </c>
      <c r="P117" s="158">
        <f t="shared" si="28"/>
        <v>0</v>
      </c>
      <c r="Q117" s="1"/>
    </row>
    <row r="118" spans="2:17">
      <c r="B118" s="9" t="str">
        <f t="shared" si="29"/>
        <v/>
      </c>
      <c r="C118" s="153">
        <f>IF(D93="","-",+C117+1)</f>
        <v>2029</v>
      </c>
      <c r="D118" s="154">
        <f>IF(F117+SUM(E$99:E117)=D$92,F117,D$92-SUM(E$99:E117))</f>
        <v>920305.25720497989</v>
      </c>
      <c r="E118" s="160">
        <f>IF(+J96&lt;F117,J96,D118)</f>
        <v>39114.690476190473</v>
      </c>
      <c r="F118" s="159">
        <f t="shared" si="30"/>
        <v>881190.56672878936</v>
      </c>
      <c r="G118" s="159">
        <f t="shared" si="31"/>
        <v>900747.91196688463</v>
      </c>
      <c r="H118" s="163">
        <f t="shared" si="32"/>
        <v>134237.80064749339</v>
      </c>
      <c r="I118" s="253">
        <f t="shared" si="33"/>
        <v>134237.80064749339</v>
      </c>
      <c r="J118" s="158">
        <f t="shared" si="23"/>
        <v>0</v>
      </c>
      <c r="K118" s="158"/>
      <c r="L118" s="334"/>
      <c r="M118" s="158">
        <f t="shared" si="25"/>
        <v>0</v>
      </c>
      <c r="N118" s="334"/>
      <c r="O118" s="158">
        <f t="shared" si="27"/>
        <v>0</v>
      </c>
      <c r="P118" s="158">
        <f t="shared" si="28"/>
        <v>0</v>
      </c>
      <c r="Q118" s="1"/>
    </row>
    <row r="119" spans="2:17">
      <c r="B119" s="9" t="str">
        <f t="shared" si="29"/>
        <v/>
      </c>
      <c r="C119" s="153">
        <f>IF(D93="","-",+C118+1)</f>
        <v>2030</v>
      </c>
      <c r="D119" s="154">
        <f>IF(F118+SUM(E$99:E118)=D$92,F118,D$92-SUM(E$99:E118))</f>
        <v>881190.56672878936</v>
      </c>
      <c r="E119" s="160">
        <f>IF(+J96&lt;F118,J96,D119)</f>
        <v>39114.690476190473</v>
      </c>
      <c r="F119" s="159">
        <f t="shared" si="30"/>
        <v>842075.87625259883</v>
      </c>
      <c r="G119" s="159">
        <f t="shared" si="31"/>
        <v>861633.22149069409</v>
      </c>
      <c r="H119" s="163">
        <f t="shared" si="32"/>
        <v>130107.10996028602</v>
      </c>
      <c r="I119" s="253">
        <f t="shared" si="33"/>
        <v>130107.10996028602</v>
      </c>
      <c r="J119" s="158">
        <f t="shared" si="23"/>
        <v>0</v>
      </c>
      <c r="K119" s="158"/>
      <c r="L119" s="334"/>
      <c r="M119" s="158">
        <f t="shared" si="25"/>
        <v>0</v>
      </c>
      <c r="N119" s="334"/>
      <c r="O119" s="158">
        <f t="shared" si="27"/>
        <v>0</v>
      </c>
      <c r="P119" s="158">
        <f t="shared" si="28"/>
        <v>0</v>
      </c>
      <c r="Q119" s="1"/>
    </row>
    <row r="120" spans="2:17">
      <c r="B120" s="9" t="str">
        <f t="shared" si="29"/>
        <v/>
      </c>
      <c r="C120" s="153">
        <f>IF(D93="","-",+C119+1)</f>
        <v>2031</v>
      </c>
      <c r="D120" s="154">
        <f>IF(F119+SUM(E$99:E119)=D$92,F119,D$92-SUM(E$99:E119))</f>
        <v>842075.87625259883</v>
      </c>
      <c r="E120" s="160">
        <f>IF(+J96&lt;F119,J96,D120)</f>
        <v>39114.690476190473</v>
      </c>
      <c r="F120" s="159">
        <f t="shared" si="30"/>
        <v>802961.1857764083</v>
      </c>
      <c r="G120" s="159">
        <f t="shared" si="31"/>
        <v>822518.53101450356</v>
      </c>
      <c r="H120" s="163">
        <f t="shared" si="32"/>
        <v>125976.41927307866</v>
      </c>
      <c r="I120" s="253">
        <f t="shared" si="33"/>
        <v>125976.41927307866</v>
      </c>
      <c r="J120" s="158">
        <f t="shared" si="23"/>
        <v>0</v>
      </c>
      <c r="K120" s="158"/>
      <c r="L120" s="334"/>
      <c r="M120" s="158">
        <f t="shared" si="25"/>
        <v>0</v>
      </c>
      <c r="N120" s="334"/>
      <c r="O120" s="158">
        <f t="shared" si="27"/>
        <v>0</v>
      </c>
      <c r="P120" s="158">
        <f t="shared" si="28"/>
        <v>0</v>
      </c>
      <c r="Q120" s="1"/>
    </row>
    <row r="121" spans="2:17">
      <c r="B121" s="9" t="str">
        <f t="shared" si="29"/>
        <v/>
      </c>
      <c r="C121" s="153">
        <f>IF(D93="","-",+C120+1)</f>
        <v>2032</v>
      </c>
      <c r="D121" s="154">
        <f>IF(F120+SUM(E$99:E120)=D$92,F120,D$92-SUM(E$99:E120))</f>
        <v>802961.1857764083</v>
      </c>
      <c r="E121" s="160">
        <f>IF(+J96&lt;F120,J96,D121)</f>
        <v>39114.690476190473</v>
      </c>
      <c r="F121" s="159">
        <f t="shared" si="30"/>
        <v>763846.49530021776</v>
      </c>
      <c r="G121" s="159">
        <f t="shared" si="31"/>
        <v>783403.84053831303</v>
      </c>
      <c r="H121" s="163">
        <f t="shared" si="32"/>
        <v>121845.7285858713</v>
      </c>
      <c r="I121" s="253">
        <f t="shared" si="33"/>
        <v>121845.7285858713</v>
      </c>
      <c r="J121" s="158">
        <f t="shared" si="23"/>
        <v>0</v>
      </c>
      <c r="K121" s="158"/>
      <c r="L121" s="334"/>
      <c r="M121" s="158">
        <f t="shared" si="25"/>
        <v>0</v>
      </c>
      <c r="N121" s="334"/>
      <c r="O121" s="158">
        <f t="shared" si="27"/>
        <v>0</v>
      </c>
      <c r="P121" s="158">
        <f t="shared" si="28"/>
        <v>0</v>
      </c>
      <c r="Q121" s="1"/>
    </row>
    <row r="122" spans="2:17">
      <c r="B122" s="9" t="str">
        <f t="shared" si="29"/>
        <v/>
      </c>
      <c r="C122" s="153">
        <f>IF(D93="","-",+C121+1)</f>
        <v>2033</v>
      </c>
      <c r="D122" s="154">
        <f>IF(F121+SUM(E$99:E121)=D$92,F121,D$92-SUM(E$99:E121))</f>
        <v>763846.49530021776</v>
      </c>
      <c r="E122" s="160">
        <f>IF(+J96&lt;F121,J96,D122)</f>
        <v>39114.690476190473</v>
      </c>
      <c r="F122" s="159">
        <f t="shared" si="30"/>
        <v>724731.80482402723</v>
      </c>
      <c r="G122" s="159">
        <f t="shared" si="31"/>
        <v>744289.1500621225</v>
      </c>
      <c r="H122" s="163">
        <f t="shared" si="32"/>
        <v>117715.03789866394</v>
      </c>
      <c r="I122" s="253">
        <f t="shared" si="33"/>
        <v>117715.03789866394</v>
      </c>
      <c r="J122" s="158">
        <f t="shared" si="23"/>
        <v>0</v>
      </c>
      <c r="K122" s="158"/>
      <c r="L122" s="334"/>
      <c r="M122" s="158">
        <f t="shared" si="25"/>
        <v>0</v>
      </c>
      <c r="N122" s="334"/>
      <c r="O122" s="158">
        <f t="shared" si="27"/>
        <v>0</v>
      </c>
      <c r="P122" s="158">
        <f t="shared" si="28"/>
        <v>0</v>
      </c>
      <c r="Q122" s="1"/>
    </row>
    <row r="123" spans="2:17">
      <c r="B123" s="9" t="str">
        <f t="shared" si="29"/>
        <v/>
      </c>
      <c r="C123" s="153">
        <f>IF(D93="","-",+C122+1)</f>
        <v>2034</v>
      </c>
      <c r="D123" s="154">
        <f>IF(F122+SUM(E$99:E122)=D$92,F122,D$92-SUM(E$99:E122))</f>
        <v>724731.80482402723</v>
      </c>
      <c r="E123" s="160">
        <f>IF(+J96&lt;F122,J96,D123)</f>
        <v>39114.690476190473</v>
      </c>
      <c r="F123" s="159">
        <f t="shared" si="30"/>
        <v>685617.1143478367</v>
      </c>
      <c r="G123" s="159">
        <f t="shared" si="31"/>
        <v>705174.45958593197</v>
      </c>
      <c r="H123" s="163">
        <f t="shared" si="32"/>
        <v>113584.34721145658</v>
      </c>
      <c r="I123" s="253">
        <f t="shared" si="33"/>
        <v>113584.34721145658</v>
      </c>
      <c r="J123" s="158">
        <f t="shared" si="23"/>
        <v>0</v>
      </c>
      <c r="K123" s="158"/>
      <c r="L123" s="334"/>
      <c r="M123" s="158">
        <f t="shared" si="25"/>
        <v>0</v>
      </c>
      <c r="N123" s="334"/>
      <c r="O123" s="158">
        <f t="shared" si="27"/>
        <v>0</v>
      </c>
      <c r="P123" s="158">
        <f t="shared" si="28"/>
        <v>0</v>
      </c>
      <c r="Q123" s="1"/>
    </row>
    <row r="124" spans="2:17">
      <c r="B124" s="9" t="str">
        <f t="shared" si="29"/>
        <v/>
      </c>
      <c r="C124" s="153">
        <f>IF(D93="","-",+C123+1)</f>
        <v>2035</v>
      </c>
      <c r="D124" s="154">
        <f>IF(F123+SUM(E$99:E123)=D$92,F123,D$92-SUM(E$99:E123))</f>
        <v>685617.1143478367</v>
      </c>
      <c r="E124" s="160">
        <f>IF(+J96&lt;F123,J96,D124)</f>
        <v>39114.690476190473</v>
      </c>
      <c r="F124" s="159">
        <f t="shared" si="30"/>
        <v>646502.42387164617</v>
      </c>
      <c r="G124" s="159">
        <f t="shared" si="31"/>
        <v>666059.76910974144</v>
      </c>
      <c r="H124" s="163">
        <f t="shared" si="32"/>
        <v>109453.65652424922</v>
      </c>
      <c r="I124" s="253">
        <f t="shared" si="33"/>
        <v>109453.65652424922</v>
      </c>
      <c r="J124" s="158">
        <f t="shared" si="23"/>
        <v>0</v>
      </c>
      <c r="K124" s="158"/>
      <c r="L124" s="334"/>
      <c r="M124" s="158">
        <f t="shared" si="25"/>
        <v>0</v>
      </c>
      <c r="N124" s="334"/>
      <c r="O124" s="158">
        <f t="shared" si="27"/>
        <v>0</v>
      </c>
      <c r="P124" s="158">
        <f t="shared" si="28"/>
        <v>0</v>
      </c>
      <c r="Q124" s="1"/>
    </row>
    <row r="125" spans="2:17">
      <c r="B125" s="9" t="str">
        <f t="shared" si="29"/>
        <v/>
      </c>
      <c r="C125" s="153">
        <f>IF(D93="","-",+C124+1)</f>
        <v>2036</v>
      </c>
      <c r="D125" s="154">
        <f>IF(F124+SUM(E$99:E124)=D$92,F124,D$92-SUM(E$99:E124))</f>
        <v>646502.42387164617</v>
      </c>
      <c r="E125" s="160">
        <f>IF(+J96&lt;F124,J96,D125)</f>
        <v>39114.690476190473</v>
      </c>
      <c r="F125" s="159">
        <f t="shared" si="30"/>
        <v>607387.73339545564</v>
      </c>
      <c r="G125" s="159">
        <f t="shared" si="31"/>
        <v>626945.0786335509</v>
      </c>
      <c r="H125" s="163">
        <f t="shared" si="32"/>
        <v>105322.96583704186</v>
      </c>
      <c r="I125" s="253">
        <f t="shared" si="33"/>
        <v>105322.96583704186</v>
      </c>
      <c r="J125" s="158">
        <f t="shared" si="23"/>
        <v>0</v>
      </c>
      <c r="K125" s="158"/>
      <c r="L125" s="334"/>
      <c r="M125" s="158">
        <f t="shared" si="25"/>
        <v>0</v>
      </c>
      <c r="N125" s="334"/>
      <c r="O125" s="158">
        <f t="shared" si="27"/>
        <v>0</v>
      </c>
      <c r="P125" s="158">
        <f t="shared" si="28"/>
        <v>0</v>
      </c>
      <c r="Q125" s="1"/>
    </row>
    <row r="126" spans="2:17">
      <c r="B126" s="9" t="str">
        <f t="shared" si="29"/>
        <v/>
      </c>
      <c r="C126" s="153">
        <f>IF(D93="","-",+C125+1)</f>
        <v>2037</v>
      </c>
      <c r="D126" s="154">
        <f>IF(F125+SUM(E$99:E125)=D$92,F125,D$92-SUM(E$99:E125))</f>
        <v>607387.73339545564</v>
      </c>
      <c r="E126" s="160">
        <f>IF(+J96&lt;F125,J96,D126)</f>
        <v>39114.690476190473</v>
      </c>
      <c r="F126" s="159">
        <f t="shared" si="30"/>
        <v>568273.04291926511</v>
      </c>
      <c r="G126" s="159">
        <f t="shared" si="31"/>
        <v>587830.38815736037</v>
      </c>
      <c r="H126" s="163">
        <f t="shared" si="32"/>
        <v>101192.2751498345</v>
      </c>
      <c r="I126" s="253">
        <f t="shared" si="33"/>
        <v>101192.2751498345</v>
      </c>
      <c r="J126" s="158">
        <f t="shared" si="23"/>
        <v>0</v>
      </c>
      <c r="K126" s="158"/>
      <c r="L126" s="334"/>
      <c r="M126" s="158">
        <f t="shared" si="25"/>
        <v>0</v>
      </c>
      <c r="N126" s="334"/>
      <c r="O126" s="158">
        <f t="shared" si="27"/>
        <v>0</v>
      </c>
      <c r="P126" s="158">
        <f t="shared" si="28"/>
        <v>0</v>
      </c>
      <c r="Q126" s="1"/>
    </row>
    <row r="127" spans="2:17">
      <c r="B127" s="9" t="str">
        <f t="shared" si="29"/>
        <v/>
      </c>
      <c r="C127" s="153">
        <f>IF(D93="","-",+C126+1)</f>
        <v>2038</v>
      </c>
      <c r="D127" s="154">
        <f>IF(F126+SUM(E$99:E126)=D$92,F126,D$92-SUM(E$99:E126))</f>
        <v>568273.04291926511</v>
      </c>
      <c r="E127" s="160">
        <f>IF(+J96&lt;F126,J96,D127)</f>
        <v>39114.690476190473</v>
      </c>
      <c r="F127" s="159">
        <f t="shared" si="30"/>
        <v>529158.35244307457</v>
      </c>
      <c r="G127" s="159">
        <f t="shared" si="31"/>
        <v>548715.69768116984</v>
      </c>
      <c r="H127" s="163">
        <f t="shared" si="32"/>
        <v>97061.584462627143</v>
      </c>
      <c r="I127" s="253">
        <f t="shared" si="33"/>
        <v>97061.584462627143</v>
      </c>
      <c r="J127" s="158">
        <f t="shared" si="23"/>
        <v>0</v>
      </c>
      <c r="K127" s="158"/>
      <c r="L127" s="334"/>
      <c r="M127" s="158">
        <f t="shared" si="25"/>
        <v>0</v>
      </c>
      <c r="N127" s="334"/>
      <c r="O127" s="158">
        <f t="shared" si="27"/>
        <v>0</v>
      </c>
      <c r="P127" s="158">
        <f t="shared" si="28"/>
        <v>0</v>
      </c>
      <c r="Q127" s="1"/>
    </row>
    <row r="128" spans="2:17">
      <c r="B128" s="9" t="str">
        <f t="shared" si="29"/>
        <v/>
      </c>
      <c r="C128" s="153">
        <f>IF(D93="","-",+C127+1)</f>
        <v>2039</v>
      </c>
      <c r="D128" s="154">
        <f>IF(F127+SUM(E$99:E127)=D$92,F127,D$92-SUM(E$99:E127))</f>
        <v>529158.35244307457</v>
      </c>
      <c r="E128" s="160">
        <f>IF(+J96&lt;F127,J96,D128)</f>
        <v>39114.690476190473</v>
      </c>
      <c r="F128" s="159">
        <f t="shared" si="30"/>
        <v>490043.6619668841</v>
      </c>
      <c r="G128" s="159">
        <f t="shared" si="31"/>
        <v>509601.00720497931</v>
      </c>
      <c r="H128" s="163">
        <f t="shared" si="32"/>
        <v>92930.893775419783</v>
      </c>
      <c r="I128" s="253">
        <f t="shared" si="33"/>
        <v>92930.893775419783</v>
      </c>
      <c r="J128" s="158">
        <f t="shared" si="23"/>
        <v>0</v>
      </c>
      <c r="K128" s="158"/>
      <c r="L128" s="334"/>
      <c r="M128" s="158">
        <f t="shared" si="25"/>
        <v>0</v>
      </c>
      <c r="N128" s="334"/>
      <c r="O128" s="158">
        <f t="shared" si="27"/>
        <v>0</v>
      </c>
      <c r="P128" s="158">
        <f t="shared" si="28"/>
        <v>0</v>
      </c>
      <c r="Q128" s="1"/>
    </row>
    <row r="129" spans="2:17">
      <c r="B129" s="9" t="str">
        <f t="shared" si="29"/>
        <v/>
      </c>
      <c r="C129" s="153">
        <f>IF(D93="","-",+C128+1)</f>
        <v>2040</v>
      </c>
      <c r="D129" s="154">
        <f>IF(F128+SUM(E$99:E128)=D$92,F128,D$92-SUM(E$99:E128))</f>
        <v>490043.6619668841</v>
      </c>
      <c r="E129" s="160">
        <f>IF(+J96&lt;F128,J96,D129)</f>
        <v>39114.690476190473</v>
      </c>
      <c r="F129" s="159">
        <f t="shared" si="30"/>
        <v>450928.97149069363</v>
      </c>
      <c r="G129" s="159">
        <f t="shared" si="31"/>
        <v>470486.31672878889</v>
      </c>
      <c r="H129" s="163">
        <f t="shared" si="32"/>
        <v>88800.203088212438</v>
      </c>
      <c r="I129" s="253">
        <f t="shared" si="33"/>
        <v>88800.203088212438</v>
      </c>
      <c r="J129" s="158">
        <f t="shared" si="23"/>
        <v>0</v>
      </c>
      <c r="K129" s="158"/>
      <c r="L129" s="334"/>
      <c r="M129" s="158">
        <f t="shared" si="25"/>
        <v>0</v>
      </c>
      <c r="N129" s="334"/>
      <c r="O129" s="158">
        <f t="shared" si="27"/>
        <v>0</v>
      </c>
      <c r="P129" s="158">
        <f t="shared" si="28"/>
        <v>0</v>
      </c>
      <c r="Q129" s="1"/>
    </row>
    <row r="130" spans="2:17">
      <c r="B130" s="9" t="str">
        <f t="shared" si="29"/>
        <v/>
      </c>
      <c r="C130" s="153">
        <f>IF(D93="","-",+C129+1)</f>
        <v>2041</v>
      </c>
      <c r="D130" s="154">
        <f>IF(F129+SUM(E$99:E129)=D$92,F129,D$92-SUM(E$99:E129))</f>
        <v>450928.97149069363</v>
      </c>
      <c r="E130" s="160">
        <f>IF(+J96&lt;F129,J96,D130)</f>
        <v>39114.690476190473</v>
      </c>
      <c r="F130" s="159">
        <f t="shared" si="30"/>
        <v>411814.28101450315</v>
      </c>
      <c r="G130" s="159">
        <f t="shared" si="31"/>
        <v>431371.62625259836</v>
      </c>
      <c r="H130" s="163">
        <f t="shared" si="32"/>
        <v>84669.512401005079</v>
      </c>
      <c r="I130" s="253">
        <f t="shared" si="33"/>
        <v>84669.512401005079</v>
      </c>
      <c r="J130" s="158">
        <f t="shared" si="23"/>
        <v>0</v>
      </c>
      <c r="K130" s="158"/>
      <c r="L130" s="334"/>
      <c r="M130" s="158">
        <f t="shared" si="25"/>
        <v>0</v>
      </c>
      <c r="N130" s="334"/>
      <c r="O130" s="158">
        <f t="shared" si="27"/>
        <v>0</v>
      </c>
      <c r="P130" s="158">
        <f t="shared" si="28"/>
        <v>0</v>
      </c>
      <c r="Q130" s="1"/>
    </row>
    <row r="131" spans="2:17">
      <c r="B131" s="9" t="str">
        <f t="shared" si="29"/>
        <v/>
      </c>
      <c r="C131" s="153">
        <f>IF(D93="","-",+C130+1)</f>
        <v>2042</v>
      </c>
      <c r="D131" s="154">
        <f>IF(F130+SUM(E$99:E130)=D$92,F130,D$92-SUM(E$99:E130))</f>
        <v>411814.28101450315</v>
      </c>
      <c r="E131" s="160">
        <f>IF(+J96&lt;F130,J96,D131)</f>
        <v>39114.690476190473</v>
      </c>
      <c r="F131" s="159">
        <f t="shared" si="30"/>
        <v>372699.59053831268</v>
      </c>
      <c r="G131" s="159">
        <f t="shared" ref="G131:G154" si="34">+(F131+D131)/2</f>
        <v>392256.93577640795</v>
      </c>
      <c r="H131" s="163">
        <f t="shared" ref="H131:H154" si="35">+J$94*G131+E131</f>
        <v>80538.821713797734</v>
      </c>
      <c r="I131" s="253">
        <f t="shared" ref="I131:I154" si="36">+J$95*G131+E131</f>
        <v>80538.821713797734</v>
      </c>
      <c r="J131" s="158">
        <f t="shared" ref="J131:J154" si="37">+I131-H131</f>
        <v>0</v>
      </c>
      <c r="K131" s="158"/>
      <c r="L131" s="334"/>
      <c r="M131" s="158">
        <f t="shared" ref="M131:M154" si="38">IF(L131&lt;&gt;0,+H131-L131,0)</f>
        <v>0</v>
      </c>
      <c r="N131" s="334"/>
      <c r="O131" s="158">
        <f t="shared" ref="O131:O154" si="39">IF(N131&lt;&gt;0,+I131-N131,0)</f>
        <v>0</v>
      </c>
      <c r="P131" s="158">
        <f t="shared" ref="P131:P154" si="40">+O131-M131</f>
        <v>0</v>
      </c>
      <c r="Q131" s="1"/>
    </row>
    <row r="132" spans="2:17">
      <c r="B132" s="9" t="str">
        <f t="shared" si="29"/>
        <v/>
      </c>
      <c r="C132" s="153">
        <f>IF(D93="","-",+C131+1)</f>
        <v>2043</v>
      </c>
      <c r="D132" s="154">
        <f>IF(F131+SUM(E$99:E131)=D$92,F131,D$92-SUM(E$99:E131))</f>
        <v>372699.59053831268</v>
      </c>
      <c r="E132" s="160">
        <f>IF(+J96&lt;F131,J96,D132)</f>
        <v>39114.690476190473</v>
      </c>
      <c r="F132" s="159">
        <f t="shared" ref="F132:F154" si="41">+D132-E132</f>
        <v>333584.90006212221</v>
      </c>
      <c r="G132" s="159">
        <f t="shared" si="34"/>
        <v>353142.24530021742</v>
      </c>
      <c r="H132" s="163">
        <f t="shared" si="35"/>
        <v>76408.131026590374</v>
      </c>
      <c r="I132" s="253">
        <f t="shared" si="36"/>
        <v>76408.131026590374</v>
      </c>
      <c r="J132" s="158">
        <f t="shared" si="37"/>
        <v>0</v>
      </c>
      <c r="K132" s="158"/>
      <c r="L132" s="334"/>
      <c r="M132" s="158">
        <f t="shared" si="38"/>
        <v>0</v>
      </c>
      <c r="N132" s="334"/>
      <c r="O132" s="158">
        <f t="shared" si="39"/>
        <v>0</v>
      </c>
      <c r="P132" s="158">
        <f t="shared" si="40"/>
        <v>0</v>
      </c>
      <c r="Q132" s="1"/>
    </row>
    <row r="133" spans="2:17">
      <c r="B133" s="9" t="str">
        <f t="shared" si="29"/>
        <v/>
      </c>
      <c r="C133" s="153">
        <f>IF(D93="","-",+C132+1)</f>
        <v>2044</v>
      </c>
      <c r="D133" s="154">
        <f>IF(F132+SUM(E$99:E132)=D$92,F132,D$92-SUM(E$99:E132))</f>
        <v>333584.90006212221</v>
      </c>
      <c r="E133" s="160">
        <f>IF(+J96&lt;F132,J96,D133)</f>
        <v>39114.690476190473</v>
      </c>
      <c r="F133" s="159">
        <f t="shared" si="41"/>
        <v>294470.20958593173</v>
      </c>
      <c r="G133" s="159">
        <f t="shared" si="34"/>
        <v>314027.554824027</v>
      </c>
      <c r="H133" s="163">
        <f t="shared" si="35"/>
        <v>72277.440339383029</v>
      </c>
      <c r="I133" s="253">
        <f t="shared" si="36"/>
        <v>72277.440339383029</v>
      </c>
      <c r="J133" s="158">
        <f t="shared" si="37"/>
        <v>0</v>
      </c>
      <c r="K133" s="158"/>
      <c r="L133" s="334"/>
      <c r="M133" s="158">
        <f t="shared" si="38"/>
        <v>0</v>
      </c>
      <c r="N133" s="334"/>
      <c r="O133" s="158">
        <f t="shared" si="39"/>
        <v>0</v>
      </c>
      <c r="P133" s="158">
        <f t="shared" si="40"/>
        <v>0</v>
      </c>
      <c r="Q133" s="1"/>
    </row>
    <row r="134" spans="2:17">
      <c r="B134" s="9" t="str">
        <f t="shared" si="29"/>
        <v/>
      </c>
      <c r="C134" s="153">
        <f>IF(D93="","-",+C133+1)</f>
        <v>2045</v>
      </c>
      <c r="D134" s="154">
        <f>IF(F133+SUM(E$99:E133)=D$92,F133,D$92-SUM(E$99:E133))</f>
        <v>294470.20958593173</v>
      </c>
      <c r="E134" s="160">
        <f>IF(+J96&lt;F133,J96,D134)</f>
        <v>39114.690476190473</v>
      </c>
      <c r="F134" s="159">
        <f t="shared" si="41"/>
        <v>255355.51910974126</v>
      </c>
      <c r="G134" s="159">
        <f t="shared" si="34"/>
        <v>274912.86434783647</v>
      </c>
      <c r="H134" s="163">
        <f t="shared" si="35"/>
        <v>68146.749652175669</v>
      </c>
      <c r="I134" s="253">
        <f t="shared" si="36"/>
        <v>68146.749652175669</v>
      </c>
      <c r="J134" s="158">
        <f t="shared" si="37"/>
        <v>0</v>
      </c>
      <c r="K134" s="158"/>
      <c r="L134" s="334"/>
      <c r="M134" s="158">
        <f t="shared" si="38"/>
        <v>0</v>
      </c>
      <c r="N134" s="334"/>
      <c r="O134" s="158">
        <f t="shared" si="39"/>
        <v>0</v>
      </c>
      <c r="P134" s="158">
        <f t="shared" si="40"/>
        <v>0</v>
      </c>
      <c r="Q134" s="1"/>
    </row>
    <row r="135" spans="2:17">
      <c r="B135" s="9" t="str">
        <f t="shared" si="29"/>
        <v/>
      </c>
      <c r="C135" s="153">
        <f>IF(D93="","-",+C134+1)</f>
        <v>2046</v>
      </c>
      <c r="D135" s="154">
        <f>IF(F134+SUM(E$99:E134)=D$92,F134,D$92-SUM(E$99:E134))</f>
        <v>255355.51910974126</v>
      </c>
      <c r="E135" s="160">
        <f>IF(+J96&lt;F134,J96,D135)</f>
        <v>39114.690476190473</v>
      </c>
      <c r="F135" s="159">
        <f t="shared" si="41"/>
        <v>216240.82863355079</v>
      </c>
      <c r="G135" s="159">
        <f t="shared" si="34"/>
        <v>235798.17387164602</v>
      </c>
      <c r="H135" s="163">
        <f t="shared" si="35"/>
        <v>64016.058964968324</v>
      </c>
      <c r="I135" s="253">
        <f t="shared" si="36"/>
        <v>64016.058964968324</v>
      </c>
      <c r="J135" s="158">
        <f t="shared" si="37"/>
        <v>0</v>
      </c>
      <c r="K135" s="158"/>
      <c r="L135" s="334"/>
      <c r="M135" s="158">
        <f t="shared" si="38"/>
        <v>0</v>
      </c>
      <c r="N135" s="334"/>
      <c r="O135" s="158">
        <f t="shared" si="39"/>
        <v>0</v>
      </c>
      <c r="P135" s="158">
        <f t="shared" si="40"/>
        <v>0</v>
      </c>
      <c r="Q135" s="1"/>
    </row>
    <row r="136" spans="2:17">
      <c r="B136" s="9" t="str">
        <f t="shared" si="29"/>
        <v/>
      </c>
      <c r="C136" s="153">
        <f>IF(D93="","-",+C135+1)</f>
        <v>2047</v>
      </c>
      <c r="D136" s="154">
        <f>IF(F135+SUM(E$99:E135)=D$92,F135,D$92-SUM(E$99:E135))</f>
        <v>216240.82863355079</v>
      </c>
      <c r="E136" s="160">
        <f>IF(+J96&lt;F135,J96,D136)</f>
        <v>39114.690476190473</v>
      </c>
      <c r="F136" s="159">
        <f t="shared" si="41"/>
        <v>177126.13815736031</v>
      </c>
      <c r="G136" s="159">
        <f t="shared" si="34"/>
        <v>196683.48339545555</v>
      </c>
      <c r="H136" s="163">
        <f t="shared" si="35"/>
        <v>59885.368277760965</v>
      </c>
      <c r="I136" s="253">
        <f t="shared" si="36"/>
        <v>59885.368277760965</v>
      </c>
      <c r="J136" s="158">
        <f t="shared" si="37"/>
        <v>0</v>
      </c>
      <c r="K136" s="158"/>
      <c r="L136" s="334"/>
      <c r="M136" s="158">
        <f t="shared" si="38"/>
        <v>0</v>
      </c>
      <c r="N136" s="334"/>
      <c r="O136" s="158">
        <f t="shared" si="39"/>
        <v>0</v>
      </c>
      <c r="P136" s="158">
        <f t="shared" si="40"/>
        <v>0</v>
      </c>
      <c r="Q136" s="1"/>
    </row>
    <row r="137" spans="2:17">
      <c r="B137" s="9" t="str">
        <f t="shared" si="29"/>
        <v/>
      </c>
      <c r="C137" s="153">
        <f>IF(D93="","-",+C136+1)</f>
        <v>2048</v>
      </c>
      <c r="D137" s="154">
        <f>IF(F136+SUM(E$99:E136)=D$92,F136,D$92-SUM(E$99:E136))</f>
        <v>177126.13815736031</v>
      </c>
      <c r="E137" s="160">
        <f>IF(+J96&lt;F136,J96,D137)</f>
        <v>39114.690476190473</v>
      </c>
      <c r="F137" s="159">
        <f t="shared" si="41"/>
        <v>138011.44768116984</v>
      </c>
      <c r="G137" s="159">
        <f t="shared" si="34"/>
        <v>157568.79291926508</v>
      </c>
      <c r="H137" s="163">
        <f t="shared" si="35"/>
        <v>55754.677590553612</v>
      </c>
      <c r="I137" s="253">
        <f t="shared" si="36"/>
        <v>55754.677590553612</v>
      </c>
      <c r="J137" s="158">
        <f t="shared" si="37"/>
        <v>0</v>
      </c>
      <c r="K137" s="158"/>
      <c r="L137" s="334"/>
      <c r="M137" s="158">
        <f t="shared" si="38"/>
        <v>0</v>
      </c>
      <c r="N137" s="334"/>
      <c r="O137" s="158">
        <f t="shared" si="39"/>
        <v>0</v>
      </c>
      <c r="P137" s="158">
        <f t="shared" si="40"/>
        <v>0</v>
      </c>
      <c r="Q137" s="1"/>
    </row>
    <row r="138" spans="2:17">
      <c r="B138" s="9" t="str">
        <f t="shared" si="29"/>
        <v/>
      </c>
      <c r="C138" s="153">
        <f>IF(D93="","-",+C137+1)</f>
        <v>2049</v>
      </c>
      <c r="D138" s="154">
        <f>IF(F137+SUM(E$99:E137)=D$92,F137,D$92-SUM(E$99:E137))</f>
        <v>138011.44768116984</v>
      </c>
      <c r="E138" s="160">
        <f>IF(+J96&lt;F137,J96,D138)</f>
        <v>39114.690476190473</v>
      </c>
      <c r="F138" s="159">
        <f t="shared" si="41"/>
        <v>98896.757204979367</v>
      </c>
      <c r="G138" s="159">
        <f t="shared" si="34"/>
        <v>118454.1024430746</v>
      </c>
      <c r="H138" s="163">
        <f t="shared" si="35"/>
        <v>51623.98690334626</v>
      </c>
      <c r="I138" s="253">
        <f t="shared" si="36"/>
        <v>51623.98690334626</v>
      </c>
      <c r="J138" s="158">
        <f t="shared" si="37"/>
        <v>0</v>
      </c>
      <c r="K138" s="158"/>
      <c r="L138" s="334"/>
      <c r="M138" s="158">
        <f t="shared" si="38"/>
        <v>0</v>
      </c>
      <c r="N138" s="334"/>
      <c r="O138" s="158">
        <f t="shared" si="39"/>
        <v>0</v>
      </c>
      <c r="P138" s="158">
        <f t="shared" si="40"/>
        <v>0</v>
      </c>
      <c r="Q138" s="1"/>
    </row>
    <row r="139" spans="2:17">
      <c r="B139" s="9" t="str">
        <f t="shared" si="29"/>
        <v/>
      </c>
      <c r="C139" s="153">
        <f>IF(D93="","-",+C138+1)</f>
        <v>2050</v>
      </c>
      <c r="D139" s="154">
        <f>IF(F138+SUM(E$99:E138)=D$92,F138,D$92-SUM(E$99:E138))</f>
        <v>98896.757204979367</v>
      </c>
      <c r="E139" s="160">
        <f>IF(+J96&lt;F138,J96,D139)</f>
        <v>39114.690476190473</v>
      </c>
      <c r="F139" s="159">
        <f t="shared" si="41"/>
        <v>59782.066728788894</v>
      </c>
      <c r="G139" s="159">
        <f t="shared" si="34"/>
        <v>79339.41196688413</v>
      </c>
      <c r="H139" s="163">
        <f t="shared" si="35"/>
        <v>47493.296216138908</v>
      </c>
      <c r="I139" s="253">
        <f t="shared" si="36"/>
        <v>47493.296216138908</v>
      </c>
      <c r="J139" s="158">
        <f t="shared" si="37"/>
        <v>0</v>
      </c>
      <c r="K139" s="158"/>
      <c r="L139" s="334"/>
      <c r="M139" s="158">
        <f t="shared" si="38"/>
        <v>0</v>
      </c>
      <c r="N139" s="334"/>
      <c r="O139" s="158">
        <f t="shared" si="39"/>
        <v>0</v>
      </c>
      <c r="P139" s="158">
        <f t="shared" si="40"/>
        <v>0</v>
      </c>
      <c r="Q139" s="1"/>
    </row>
    <row r="140" spans="2:17">
      <c r="B140" s="9" t="str">
        <f t="shared" si="29"/>
        <v/>
      </c>
      <c r="C140" s="153">
        <f>IF(D93="","-",+C139+1)</f>
        <v>2051</v>
      </c>
      <c r="D140" s="154">
        <f>IF(F139+SUM(E$99:E139)=D$92,F139,D$92-SUM(E$99:E139))</f>
        <v>59782.066728788894</v>
      </c>
      <c r="E140" s="160">
        <f>IF(+J96&lt;F139,J96,D140)</f>
        <v>39114.690476190473</v>
      </c>
      <c r="F140" s="159">
        <f t="shared" si="41"/>
        <v>20667.37625259842</v>
      </c>
      <c r="G140" s="159">
        <f t="shared" si="34"/>
        <v>40224.721490693657</v>
      </c>
      <c r="H140" s="163">
        <f t="shared" si="35"/>
        <v>43362.605528931555</v>
      </c>
      <c r="I140" s="253">
        <f t="shared" si="36"/>
        <v>43362.605528931555</v>
      </c>
      <c r="J140" s="158">
        <f t="shared" si="37"/>
        <v>0</v>
      </c>
      <c r="K140" s="158"/>
      <c r="L140" s="334"/>
      <c r="M140" s="158">
        <f t="shared" si="38"/>
        <v>0</v>
      </c>
      <c r="N140" s="334"/>
      <c r="O140" s="158">
        <f t="shared" si="39"/>
        <v>0</v>
      </c>
      <c r="P140" s="158">
        <f t="shared" si="40"/>
        <v>0</v>
      </c>
      <c r="Q140" s="1"/>
    </row>
    <row r="141" spans="2:17">
      <c r="B141" s="9" t="str">
        <f t="shared" si="29"/>
        <v/>
      </c>
      <c r="C141" s="153">
        <f>IF(D93="","-",+C140+1)</f>
        <v>2052</v>
      </c>
      <c r="D141" s="154">
        <f>IF(F140+SUM(E$99:E140)=D$92,F140,D$92-SUM(E$99:E140))</f>
        <v>20667.37625259842</v>
      </c>
      <c r="E141" s="160">
        <f>IF(+J96&lt;F140,J96,D141)</f>
        <v>20667.37625259842</v>
      </c>
      <c r="F141" s="159">
        <f t="shared" si="41"/>
        <v>0</v>
      </c>
      <c r="G141" s="159">
        <f t="shared" si="34"/>
        <v>10333.68812629921</v>
      </c>
      <c r="H141" s="163">
        <f t="shared" si="35"/>
        <v>21758.661107167121</v>
      </c>
      <c r="I141" s="253">
        <f t="shared" si="36"/>
        <v>21758.661107167121</v>
      </c>
      <c r="J141" s="158">
        <f t="shared" si="37"/>
        <v>0</v>
      </c>
      <c r="K141" s="158"/>
      <c r="L141" s="334"/>
      <c r="M141" s="158">
        <f t="shared" si="38"/>
        <v>0</v>
      </c>
      <c r="N141" s="334"/>
      <c r="O141" s="158">
        <f t="shared" si="39"/>
        <v>0</v>
      </c>
      <c r="P141" s="158">
        <f t="shared" si="40"/>
        <v>0</v>
      </c>
      <c r="Q141" s="1"/>
    </row>
    <row r="142" spans="2:17">
      <c r="B142" s="9" t="str">
        <f t="shared" si="29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1"/>
        <v>0</v>
      </c>
      <c r="G142" s="159">
        <f t="shared" si="34"/>
        <v>0</v>
      </c>
      <c r="H142" s="163">
        <f t="shared" si="35"/>
        <v>0</v>
      </c>
      <c r="I142" s="253">
        <f t="shared" si="36"/>
        <v>0</v>
      </c>
      <c r="J142" s="158">
        <f t="shared" si="37"/>
        <v>0</v>
      </c>
      <c r="K142" s="158"/>
      <c r="L142" s="334"/>
      <c r="M142" s="158">
        <f t="shared" si="38"/>
        <v>0</v>
      </c>
      <c r="N142" s="334"/>
      <c r="O142" s="158">
        <f t="shared" si="39"/>
        <v>0</v>
      </c>
      <c r="P142" s="158">
        <f t="shared" si="40"/>
        <v>0</v>
      </c>
      <c r="Q142" s="1"/>
    </row>
    <row r="143" spans="2:17">
      <c r="B143" s="9" t="str">
        <f t="shared" si="29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1"/>
        <v>0</v>
      </c>
      <c r="G143" s="159">
        <f t="shared" si="34"/>
        <v>0</v>
      </c>
      <c r="H143" s="163">
        <f t="shared" si="35"/>
        <v>0</v>
      </c>
      <c r="I143" s="253">
        <f t="shared" si="36"/>
        <v>0</v>
      </c>
      <c r="J143" s="158">
        <f t="shared" si="37"/>
        <v>0</v>
      </c>
      <c r="K143" s="158"/>
      <c r="L143" s="334"/>
      <c r="M143" s="158">
        <f t="shared" si="38"/>
        <v>0</v>
      </c>
      <c r="N143" s="334"/>
      <c r="O143" s="158">
        <f t="shared" si="39"/>
        <v>0</v>
      </c>
      <c r="P143" s="158">
        <f t="shared" si="40"/>
        <v>0</v>
      </c>
      <c r="Q143" s="1"/>
    </row>
    <row r="144" spans="2:17">
      <c r="B144" s="9" t="str">
        <f t="shared" si="29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1"/>
        <v>0</v>
      </c>
      <c r="G144" s="159">
        <f t="shared" si="34"/>
        <v>0</v>
      </c>
      <c r="H144" s="163">
        <f t="shared" si="35"/>
        <v>0</v>
      </c>
      <c r="I144" s="253">
        <f t="shared" si="36"/>
        <v>0</v>
      </c>
      <c r="J144" s="158">
        <f t="shared" si="37"/>
        <v>0</v>
      </c>
      <c r="K144" s="158"/>
      <c r="L144" s="334"/>
      <c r="M144" s="158">
        <f t="shared" si="38"/>
        <v>0</v>
      </c>
      <c r="N144" s="334"/>
      <c r="O144" s="158">
        <f t="shared" si="39"/>
        <v>0</v>
      </c>
      <c r="P144" s="158">
        <f t="shared" si="40"/>
        <v>0</v>
      </c>
      <c r="Q144" s="1"/>
    </row>
    <row r="145" spans="2:17">
      <c r="B145" s="9" t="str">
        <f t="shared" si="29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1"/>
        <v>0</v>
      </c>
      <c r="G145" s="159">
        <f t="shared" si="34"/>
        <v>0</v>
      </c>
      <c r="H145" s="163">
        <f t="shared" si="35"/>
        <v>0</v>
      </c>
      <c r="I145" s="253">
        <f t="shared" si="36"/>
        <v>0</v>
      </c>
      <c r="J145" s="158">
        <f t="shared" si="37"/>
        <v>0</v>
      </c>
      <c r="K145" s="158"/>
      <c r="L145" s="334"/>
      <c r="M145" s="158">
        <f t="shared" si="38"/>
        <v>0</v>
      </c>
      <c r="N145" s="334"/>
      <c r="O145" s="158">
        <f t="shared" si="39"/>
        <v>0</v>
      </c>
      <c r="P145" s="158">
        <f t="shared" si="40"/>
        <v>0</v>
      </c>
      <c r="Q145" s="1"/>
    </row>
    <row r="146" spans="2:17">
      <c r="B146" s="9" t="str">
        <f t="shared" si="29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1"/>
        <v>0</v>
      </c>
      <c r="G146" s="159">
        <f t="shared" si="34"/>
        <v>0</v>
      </c>
      <c r="H146" s="163">
        <f t="shared" si="35"/>
        <v>0</v>
      </c>
      <c r="I146" s="253">
        <f t="shared" si="36"/>
        <v>0</v>
      </c>
      <c r="J146" s="158">
        <f t="shared" si="37"/>
        <v>0</v>
      </c>
      <c r="K146" s="158"/>
      <c r="L146" s="334"/>
      <c r="M146" s="158">
        <f t="shared" si="38"/>
        <v>0</v>
      </c>
      <c r="N146" s="334"/>
      <c r="O146" s="158">
        <f t="shared" si="39"/>
        <v>0</v>
      </c>
      <c r="P146" s="158">
        <f t="shared" si="40"/>
        <v>0</v>
      </c>
      <c r="Q146" s="1"/>
    </row>
    <row r="147" spans="2:17">
      <c r="B147" s="9" t="str">
        <f t="shared" si="29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1"/>
        <v>0</v>
      </c>
      <c r="G147" s="159">
        <f t="shared" si="34"/>
        <v>0</v>
      </c>
      <c r="H147" s="163">
        <f t="shared" si="35"/>
        <v>0</v>
      </c>
      <c r="I147" s="253">
        <f t="shared" si="36"/>
        <v>0</v>
      </c>
      <c r="J147" s="158">
        <f t="shared" si="37"/>
        <v>0</v>
      </c>
      <c r="K147" s="158"/>
      <c r="L147" s="334"/>
      <c r="M147" s="158">
        <f t="shared" si="38"/>
        <v>0</v>
      </c>
      <c r="N147" s="334"/>
      <c r="O147" s="158">
        <f t="shared" si="39"/>
        <v>0</v>
      </c>
      <c r="P147" s="158">
        <f t="shared" si="40"/>
        <v>0</v>
      </c>
      <c r="Q147" s="1"/>
    </row>
    <row r="148" spans="2:17">
      <c r="B148" s="9" t="str">
        <f t="shared" si="29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1"/>
        <v>0</v>
      </c>
      <c r="G148" s="159">
        <f t="shared" si="34"/>
        <v>0</v>
      </c>
      <c r="H148" s="163">
        <f t="shared" si="35"/>
        <v>0</v>
      </c>
      <c r="I148" s="253">
        <f t="shared" si="36"/>
        <v>0</v>
      </c>
      <c r="J148" s="158">
        <f t="shared" si="37"/>
        <v>0</v>
      </c>
      <c r="K148" s="158"/>
      <c r="L148" s="334"/>
      <c r="M148" s="158">
        <f t="shared" si="38"/>
        <v>0</v>
      </c>
      <c r="N148" s="334"/>
      <c r="O148" s="158">
        <f t="shared" si="39"/>
        <v>0</v>
      </c>
      <c r="P148" s="158">
        <f t="shared" si="40"/>
        <v>0</v>
      </c>
      <c r="Q148" s="1"/>
    </row>
    <row r="149" spans="2:17">
      <c r="B149" s="9" t="str">
        <f t="shared" si="29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1"/>
        <v>0</v>
      </c>
      <c r="G149" s="159">
        <f t="shared" si="34"/>
        <v>0</v>
      </c>
      <c r="H149" s="163">
        <f t="shared" si="35"/>
        <v>0</v>
      </c>
      <c r="I149" s="253">
        <f t="shared" si="36"/>
        <v>0</v>
      </c>
      <c r="J149" s="158">
        <f t="shared" si="37"/>
        <v>0</v>
      </c>
      <c r="K149" s="158"/>
      <c r="L149" s="334"/>
      <c r="M149" s="158">
        <f t="shared" si="38"/>
        <v>0</v>
      </c>
      <c r="N149" s="334"/>
      <c r="O149" s="158">
        <f t="shared" si="39"/>
        <v>0</v>
      </c>
      <c r="P149" s="158">
        <f t="shared" si="40"/>
        <v>0</v>
      </c>
      <c r="Q149" s="1"/>
    </row>
    <row r="150" spans="2:17">
      <c r="B150" s="9" t="str">
        <f t="shared" si="29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1"/>
        <v>0</v>
      </c>
      <c r="G150" s="159">
        <f t="shared" si="34"/>
        <v>0</v>
      </c>
      <c r="H150" s="163">
        <f t="shared" si="35"/>
        <v>0</v>
      </c>
      <c r="I150" s="253">
        <f t="shared" si="36"/>
        <v>0</v>
      </c>
      <c r="J150" s="158">
        <f t="shared" si="37"/>
        <v>0</v>
      </c>
      <c r="K150" s="158"/>
      <c r="L150" s="334"/>
      <c r="M150" s="158">
        <f t="shared" si="38"/>
        <v>0</v>
      </c>
      <c r="N150" s="334"/>
      <c r="O150" s="158">
        <f t="shared" si="39"/>
        <v>0</v>
      </c>
      <c r="P150" s="158">
        <f t="shared" si="40"/>
        <v>0</v>
      </c>
      <c r="Q150" s="1"/>
    </row>
    <row r="151" spans="2:17">
      <c r="B151" s="9" t="str">
        <f t="shared" si="29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1"/>
        <v>0</v>
      </c>
      <c r="G151" s="159">
        <f t="shared" si="34"/>
        <v>0</v>
      </c>
      <c r="H151" s="163">
        <f t="shared" si="35"/>
        <v>0</v>
      </c>
      <c r="I151" s="253">
        <f t="shared" si="36"/>
        <v>0</v>
      </c>
      <c r="J151" s="158">
        <f t="shared" si="37"/>
        <v>0</v>
      </c>
      <c r="K151" s="158"/>
      <c r="L151" s="334"/>
      <c r="M151" s="158">
        <f t="shared" si="38"/>
        <v>0</v>
      </c>
      <c r="N151" s="334"/>
      <c r="O151" s="158">
        <f t="shared" si="39"/>
        <v>0</v>
      </c>
      <c r="P151" s="158">
        <f t="shared" si="40"/>
        <v>0</v>
      </c>
      <c r="Q151" s="1"/>
    </row>
    <row r="152" spans="2:17">
      <c r="B152" s="9" t="str">
        <f t="shared" si="29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1"/>
        <v>0</v>
      </c>
      <c r="G152" s="159">
        <f t="shared" si="34"/>
        <v>0</v>
      </c>
      <c r="H152" s="163">
        <f t="shared" si="35"/>
        <v>0</v>
      </c>
      <c r="I152" s="253">
        <f t="shared" si="36"/>
        <v>0</v>
      </c>
      <c r="J152" s="158">
        <f t="shared" si="37"/>
        <v>0</v>
      </c>
      <c r="K152" s="158"/>
      <c r="L152" s="334"/>
      <c r="M152" s="158">
        <f t="shared" si="38"/>
        <v>0</v>
      </c>
      <c r="N152" s="334"/>
      <c r="O152" s="158">
        <f t="shared" si="39"/>
        <v>0</v>
      </c>
      <c r="P152" s="158">
        <f t="shared" si="40"/>
        <v>0</v>
      </c>
      <c r="Q152" s="1"/>
    </row>
    <row r="153" spans="2:17">
      <c r="B153" s="9" t="str">
        <f t="shared" si="29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1"/>
        <v>0</v>
      </c>
      <c r="G153" s="159">
        <f t="shared" si="34"/>
        <v>0</v>
      </c>
      <c r="H153" s="163">
        <f t="shared" si="35"/>
        <v>0</v>
      </c>
      <c r="I153" s="253">
        <f t="shared" si="36"/>
        <v>0</v>
      </c>
      <c r="J153" s="158">
        <f t="shared" si="37"/>
        <v>0</v>
      </c>
      <c r="K153" s="158"/>
      <c r="L153" s="334"/>
      <c r="M153" s="158">
        <f t="shared" si="38"/>
        <v>0</v>
      </c>
      <c r="N153" s="334"/>
      <c r="O153" s="158">
        <f t="shared" si="39"/>
        <v>0</v>
      </c>
      <c r="P153" s="158">
        <f t="shared" si="40"/>
        <v>0</v>
      </c>
      <c r="Q153" s="1"/>
    </row>
    <row r="154" spans="2:17" ht="13.5" thickBot="1">
      <c r="B154" s="9" t="str">
        <f t="shared" si="29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1"/>
        <v>0</v>
      </c>
      <c r="G154" s="165">
        <f t="shared" si="34"/>
        <v>0</v>
      </c>
      <c r="H154" s="167">
        <f t="shared" si="35"/>
        <v>0</v>
      </c>
      <c r="I154" s="254">
        <f t="shared" si="36"/>
        <v>0</v>
      </c>
      <c r="J154" s="169">
        <f t="shared" si="37"/>
        <v>0</v>
      </c>
      <c r="K154" s="158"/>
      <c r="L154" s="335"/>
      <c r="M154" s="169">
        <f t="shared" si="38"/>
        <v>0</v>
      </c>
      <c r="N154" s="335"/>
      <c r="O154" s="169">
        <f t="shared" si="39"/>
        <v>0</v>
      </c>
      <c r="P154" s="169">
        <f t="shared" si="40"/>
        <v>0</v>
      </c>
      <c r="Q154" s="1"/>
    </row>
    <row r="155" spans="2:17">
      <c r="C155" s="154" t="s">
        <v>73</v>
      </c>
      <c r="D155" s="111"/>
      <c r="E155" s="111">
        <f>SUM(E99:E154)</f>
        <v>1642817</v>
      </c>
      <c r="F155" s="111"/>
      <c r="G155" s="111"/>
      <c r="H155" s="111">
        <f>SUM(H99:H154)</f>
        <v>5651120.0990450764</v>
      </c>
      <c r="I155" s="111">
        <f>SUM(I99:I154)</f>
        <v>5651120.0990450764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6" priority="1" stopIfTrue="1" operator="equal">
      <formula>$I$10</formula>
    </cfRule>
  </conditionalFormatting>
  <conditionalFormatting sqref="C99:C154">
    <cfRule type="cellIs" dxfId="12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62"/>
  <sheetViews>
    <sheetView view="pageBreakPreview" topLeftCell="A64" zoomScale="75" zoomScaleNormal="100" zoomScaleSheetLayoutView="75" workbookViewId="0">
      <selection activeCell="D17" sqref="D17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22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21018.000423487403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21018.000423487403</v>
      </c>
      <c r="O6" s="1"/>
      <c r="P6" s="1"/>
    </row>
    <row r="7" spans="1:17" ht="13.5" thickBot="1">
      <c r="C7" s="121" t="s">
        <v>44</v>
      </c>
      <c r="D7" s="274" t="s">
        <v>251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238</v>
      </c>
      <c r="E9" s="401" t="s">
        <v>412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205882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5021.5121951219517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187900</v>
      </c>
      <c r="E17" s="358">
        <v>2472.3684210526317</v>
      </c>
      <c r="F17" s="357">
        <v>185427.63157894736</v>
      </c>
      <c r="G17" s="358">
        <v>29130.371732121435</v>
      </c>
      <c r="H17" s="359">
        <v>29130.371732121435</v>
      </c>
      <c r="I17" s="368">
        <v>0</v>
      </c>
      <c r="J17" s="156"/>
      <c r="K17" s="256">
        <f t="shared" ref="K17:K22" si="0">G17</f>
        <v>29130.371732121435</v>
      </c>
      <c r="L17" s="172">
        <f t="shared" ref="L17:L48" si="1">IF(K17&lt;&gt;0,+G17-K17,0)</f>
        <v>0</v>
      </c>
      <c r="M17" s="256">
        <f t="shared" ref="M17:M22" si="2">H17</f>
        <v>29130.371732121435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212527.63157894736</v>
      </c>
      <c r="E18" s="360">
        <v>5243.9024390243903</v>
      </c>
      <c r="F18" s="361">
        <v>207283.72913992297</v>
      </c>
      <c r="G18" s="360">
        <v>37620.000882476787</v>
      </c>
      <c r="H18" s="359">
        <v>37620.000882476787</v>
      </c>
      <c r="I18" s="368">
        <v>0</v>
      </c>
      <c r="J18" s="156"/>
      <c r="K18" s="258">
        <f t="shared" si="0"/>
        <v>37620.000882476787</v>
      </c>
      <c r="L18" s="257">
        <f t="shared" si="1"/>
        <v>0</v>
      </c>
      <c r="M18" s="258">
        <f t="shared" si="2"/>
        <v>37620.000882476787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2012</v>
      </c>
      <c r="D19" s="361">
        <v>198165.72913992297</v>
      </c>
      <c r="E19" s="360">
        <v>4901.9523809523807</v>
      </c>
      <c r="F19" s="361">
        <v>193263.77675897061</v>
      </c>
      <c r="G19" s="360">
        <v>33644.168330497712</v>
      </c>
      <c r="H19" s="359">
        <v>33644.168330497712</v>
      </c>
      <c r="I19" s="368">
        <v>0</v>
      </c>
      <c r="J19" s="156"/>
      <c r="K19" s="258">
        <f t="shared" si="0"/>
        <v>33644.168330497712</v>
      </c>
      <c r="L19" s="257">
        <f t="shared" si="1"/>
        <v>0</v>
      </c>
      <c r="M19" s="258">
        <f t="shared" si="2"/>
        <v>33644.168330497712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193263.77675897061</v>
      </c>
      <c r="E20" s="397">
        <v>4901.9523809523807</v>
      </c>
      <c r="F20" s="396">
        <v>188361.82437801824</v>
      </c>
      <c r="G20" s="397">
        <v>31270.174550105858</v>
      </c>
      <c r="H20" s="395">
        <v>31270.174550105858</v>
      </c>
      <c r="I20" s="398">
        <v>0</v>
      </c>
      <c r="J20" s="156"/>
      <c r="K20" s="258">
        <f t="shared" si="0"/>
        <v>31270.174550105858</v>
      </c>
      <c r="L20" s="257">
        <f t="shared" ref="L20:L25" si="6">IF(K20&lt;&gt;0,+G20-K20,0)</f>
        <v>0</v>
      </c>
      <c r="M20" s="258">
        <f t="shared" si="2"/>
        <v>31270.174550105858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188361.82437801824</v>
      </c>
      <c r="E21" s="397">
        <v>4901.9523809523807</v>
      </c>
      <c r="F21" s="396">
        <v>183459.87199706587</v>
      </c>
      <c r="G21" s="397">
        <v>29652.616955555495</v>
      </c>
      <c r="H21" s="395">
        <v>29652.616955555495</v>
      </c>
      <c r="I21" s="398">
        <v>0</v>
      </c>
      <c r="J21" s="156"/>
      <c r="K21" s="258">
        <f t="shared" si="0"/>
        <v>29652.616955555495</v>
      </c>
      <c r="L21" s="257">
        <f t="shared" si="6"/>
        <v>0</v>
      </c>
      <c r="M21" s="258">
        <f t="shared" si="2"/>
        <v>29652.616955555495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96">
        <v>183459.87199706587</v>
      </c>
      <c r="E22" s="397">
        <v>4901.9523809523807</v>
      </c>
      <c r="F22" s="396">
        <v>178557.9196161135</v>
      </c>
      <c r="G22" s="397">
        <v>28418.887646522533</v>
      </c>
      <c r="H22" s="395">
        <v>28418.887646522533</v>
      </c>
      <c r="I22" s="156">
        <v>0</v>
      </c>
      <c r="J22" s="156"/>
      <c r="K22" s="258">
        <f t="shared" si="0"/>
        <v>28418.887646522533</v>
      </c>
      <c r="L22" s="257">
        <f t="shared" si="6"/>
        <v>0</v>
      </c>
      <c r="M22" s="258">
        <f t="shared" si="2"/>
        <v>28418.887646522533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178557.9196161135</v>
      </c>
      <c r="E23" s="397">
        <v>4901.9523809523807</v>
      </c>
      <c r="F23" s="396">
        <v>173655.96723516114</v>
      </c>
      <c r="G23" s="397">
        <v>27491.116260788254</v>
      </c>
      <c r="H23" s="395">
        <v>27491.116260788254</v>
      </c>
      <c r="I23" s="156">
        <f t="shared" ref="I23:I48" si="9">H23-G23</f>
        <v>0</v>
      </c>
      <c r="J23" s="156"/>
      <c r="K23" s="258">
        <f>G23</f>
        <v>27491.116260788254</v>
      </c>
      <c r="L23" s="257">
        <f t="shared" si="6"/>
        <v>0</v>
      </c>
      <c r="M23" s="258">
        <f>H23</f>
        <v>27491.116260788254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173655.96723516114</v>
      </c>
      <c r="E24" s="397">
        <v>4787.9534883720926</v>
      </c>
      <c r="F24" s="396">
        <v>168868.01374678905</v>
      </c>
      <c r="G24" s="397">
        <v>26006.03540248935</v>
      </c>
      <c r="H24" s="395">
        <v>26006.03540248935</v>
      </c>
      <c r="I24" s="156">
        <v>0</v>
      </c>
      <c r="J24" s="156"/>
      <c r="K24" s="258">
        <f>G24</f>
        <v>26006.03540248935</v>
      </c>
      <c r="L24" s="257">
        <f t="shared" si="6"/>
        <v>0</v>
      </c>
      <c r="M24" s="258">
        <f>H24</f>
        <v>26006.03540248935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168868.01374678905</v>
      </c>
      <c r="E25" s="397">
        <v>5021.5121951219517</v>
      </c>
      <c r="F25" s="396">
        <v>163846.50155166708</v>
      </c>
      <c r="G25" s="397">
        <v>26164.537956226875</v>
      </c>
      <c r="H25" s="395">
        <v>26164.537956226875</v>
      </c>
      <c r="I25" s="156">
        <f t="shared" si="9"/>
        <v>0</v>
      </c>
      <c r="J25" s="156"/>
      <c r="K25" s="258">
        <f>G25</f>
        <v>26164.537956226875</v>
      </c>
      <c r="L25" s="257">
        <f t="shared" si="6"/>
        <v>0</v>
      </c>
      <c r="M25" s="258">
        <f>H25</f>
        <v>26164.537956226875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396">
        <v>163846.50155166708</v>
      </c>
      <c r="E26" s="397">
        <v>5021.5121951219517</v>
      </c>
      <c r="F26" s="396">
        <v>158824.98935654512</v>
      </c>
      <c r="G26" s="397">
        <v>25526.333388530584</v>
      </c>
      <c r="H26" s="395">
        <v>25526.333388530584</v>
      </c>
      <c r="I26" s="156">
        <f t="shared" si="9"/>
        <v>0</v>
      </c>
      <c r="J26" s="156"/>
      <c r="K26" s="258">
        <f>G26</f>
        <v>25526.333388530584</v>
      </c>
      <c r="L26" s="257">
        <f t="shared" ref="L26" si="10">IF(K26&lt;&gt;0,+G26-K26,0)</f>
        <v>0</v>
      </c>
      <c r="M26" s="258">
        <f>H26</f>
        <v>25526.333388530584</v>
      </c>
      <c r="N26" s="158">
        <f t="shared" ref="N26" si="11">IF(M26&lt;&gt;0,+H26-M26,0)</f>
        <v>0</v>
      </c>
      <c r="O26" s="158">
        <f t="shared" ref="O26" si="12"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158824.98935654512</v>
      </c>
      <c r="E27" s="160">
        <f>IF(+I14&lt;F26,I14,D27)</f>
        <v>5021.5121951219517</v>
      </c>
      <c r="F27" s="159">
        <f t="shared" ref="F27:F48" si="13">+D27-E27</f>
        <v>153803.47716142316</v>
      </c>
      <c r="G27" s="161">
        <f t="shared" ref="G27:G55" si="14">+I$12*((D27+F27)/2)+E27</f>
        <v>21018.000423487403</v>
      </c>
      <c r="H27" s="142">
        <f t="shared" ref="H27:H55" si="15">+I$13*((D27+F27)/2)+E27</f>
        <v>21018.000423487403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153803.47716142316</v>
      </c>
      <c r="E28" s="160">
        <f>IF(+I14&lt;F27,I14,D28)</f>
        <v>5021.5121951219517</v>
      </c>
      <c r="F28" s="159">
        <f t="shared" si="13"/>
        <v>148781.9649663012</v>
      </c>
      <c r="G28" s="161">
        <f t="shared" si="14"/>
        <v>20504.12168677137</v>
      </c>
      <c r="H28" s="142">
        <f t="shared" si="15"/>
        <v>20504.12168677137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148781.9649663012</v>
      </c>
      <c r="E29" s="160">
        <f>IF(+I14&lt;F28,I14,D29)</f>
        <v>5021.5121951219517</v>
      </c>
      <c r="F29" s="159">
        <f t="shared" si="13"/>
        <v>143760.45277117923</v>
      </c>
      <c r="G29" s="161">
        <f t="shared" si="14"/>
        <v>19990.242950055337</v>
      </c>
      <c r="H29" s="142">
        <f t="shared" si="15"/>
        <v>19990.242950055337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143760.45277117923</v>
      </c>
      <c r="E30" s="160">
        <f>IF(+I14&lt;F29,I14,D30)</f>
        <v>5021.5121951219517</v>
      </c>
      <c r="F30" s="159">
        <f t="shared" si="13"/>
        <v>138738.94057605727</v>
      </c>
      <c r="G30" s="161">
        <f t="shared" si="14"/>
        <v>19476.364213339308</v>
      </c>
      <c r="H30" s="142">
        <f t="shared" si="15"/>
        <v>19476.364213339308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138738.94057605727</v>
      </c>
      <c r="E31" s="160">
        <f>IF(+I14&lt;F30,I14,D31)</f>
        <v>5021.5121951219517</v>
      </c>
      <c r="F31" s="159">
        <f t="shared" si="13"/>
        <v>133717.42838093531</v>
      </c>
      <c r="G31" s="161">
        <f t="shared" si="14"/>
        <v>18962.485476623275</v>
      </c>
      <c r="H31" s="142">
        <f t="shared" si="15"/>
        <v>18962.485476623275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133717.42838093531</v>
      </c>
      <c r="E32" s="160">
        <f>IF(+I14&lt;F31,I14,D32)</f>
        <v>5021.5121951219517</v>
      </c>
      <c r="F32" s="159">
        <f t="shared" si="13"/>
        <v>128695.91618581336</v>
      </c>
      <c r="G32" s="161">
        <f t="shared" si="14"/>
        <v>18448.606739907242</v>
      </c>
      <c r="H32" s="142">
        <f t="shared" si="15"/>
        <v>18448.606739907242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128695.91618581336</v>
      </c>
      <c r="E33" s="160">
        <f>IF(+I14&lt;F32,I14,D33)</f>
        <v>5021.5121951219517</v>
      </c>
      <c r="F33" s="159">
        <f t="shared" si="13"/>
        <v>123674.40399069141</v>
      </c>
      <c r="G33" s="161">
        <f t="shared" si="14"/>
        <v>17934.728003191209</v>
      </c>
      <c r="H33" s="142">
        <f t="shared" si="15"/>
        <v>17934.728003191209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123674.40399069141</v>
      </c>
      <c r="E34" s="160">
        <f>IF(+I14&lt;F33,I14,D34)</f>
        <v>5021.5121951219517</v>
      </c>
      <c r="F34" s="159">
        <f t="shared" si="13"/>
        <v>118652.89179556946</v>
      </c>
      <c r="G34" s="161">
        <f t="shared" si="14"/>
        <v>17420.849266475176</v>
      </c>
      <c r="H34" s="142">
        <f t="shared" si="15"/>
        <v>17420.849266475176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118652.89179556946</v>
      </c>
      <c r="E35" s="160">
        <f>IF(+I14&lt;F34,I14,D35)</f>
        <v>5021.5121951219517</v>
      </c>
      <c r="F35" s="159">
        <f t="shared" si="13"/>
        <v>113631.37960044752</v>
      </c>
      <c r="G35" s="161">
        <f t="shared" si="14"/>
        <v>16906.97052975915</v>
      </c>
      <c r="H35" s="142">
        <f t="shared" si="15"/>
        <v>16906.97052975915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113631.37960044752</v>
      </c>
      <c r="E36" s="160">
        <f>IF(+I14&lt;F35,I14,D36)</f>
        <v>5021.5121951219517</v>
      </c>
      <c r="F36" s="159">
        <f t="shared" si="13"/>
        <v>108609.86740532557</v>
      </c>
      <c r="G36" s="161">
        <f t="shared" si="14"/>
        <v>16393.091793043117</v>
      </c>
      <c r="H36" s="142">
        <f t="shared" si="15"/>
        <v>16393.091793043117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108609.86740532557</v>
      </c>
      <c r="E37" s="160">
        <f>IF(+I14&lt;F36,I14,D37)</f>
        <v>5021.5121951219517</v>
      </c>
      <c r="F37" s="159">
        <f t="shared" si="13"/>
        <v>103588.35521020362</v>
      </c>
      <c r="G37" s="161">
        <f t="shared" si="14"/>
        <v>15879.213056327086</v>
      </c>
      <c r="H37" s="142">
        <f t="shared" si="15"/>
        <v>15879.213056327086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103588.35521020362</v>
      </c>
      <c r="E38" s="160">
        <f>IF(+I14&lt;F37,I14,D38)</f>
        <v>5021.5121951219517</v>
      </c>
      <c r="F38" s="159">
        <f t="shared" si="13"/>
        <v>98566.843015081671</v>
      </c>
      <c r="G38" s="161">
        <f t="shared" si="14"/>
        <v>15365.334319611053</v>
      </c>
      <c r="H38" s="142">
        <f t="shared" si="15"/>
        <v>15365.334319611053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98566.843015081671</v>
      </c>
      <c r="E39" s="160">
        <f>IF(+I14&lt;F38,I14,D39)</f>
        <v>5021.5121951219517</v>
      </c>
      <c r="F39" s="159">
        <f t="shared" si="13"/>
        <v>93545.330819959723</v>
      </c>
      <c r="G39" s="161">
        <f t="shared" si="14"/>
        <v>14851.455582895023</v>
      </c>
      <c r="H39" s="142">
        <f t="shared" si="15"/>
        <v>14851.455582895023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93545.330819959723</v>
      </c>
      <c r="E40" s="160">
        <f>IF(+I14&lt;F39,I14,D40)</f>
        <v>5021.5121951219517</v>
      </c>
      <c r="F40" s="159">
        <f t="shared" si="13"/>
        <v>88523.818624837775</v>
      </c>
      <c r="G40" s="161">
        <f t="shared" si="14"/>
        <v>14337.57684617899</v>
      </c>
      <c r="H40" s="142">
        <f t="shared" si="15"/>
        <v>14337.57684617899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88523.818624837775</v>
      </c>
      <c r="E41" s="160">
        <f>IF(+I14&lt;F40,I14,D41)</f>
        <v>5021.5121951219517</v>
      </c>
      <c r="F41" s="159">
        <f t="shared" si="13"/>
        <v>83502.306429715827</v>
      </c>
      <c r="G41" s="161">
        <f t="shared" si="14"/>
        <v>13823.698109462961</v>
      </c>
      <c r="H41" s="142">
        <f t="shared" si="15"/>
        <v>13823.698109462961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83502.306429715827</v>
      </c>
      <c r="E42" s="160">
        <f>IF(+I14&lt;F41,I14,D42)</f>
        <v>5021.5121951219517</v>
      </c>
      <c r="F42" s="159">
        <f t="shared" si="13"/>
        <v>78480.794234593879</v>
      </c>
      <c r="G42" s="161">
        <f t="shared" si="14"/>
        <v>13309.819372746928</v>
      </c>
      <c r="H42" s="142">
        <f t="shared" si="15"/>
        <v>13309.819372746928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78480.794234593879</v>
      </c>
      <c r="E43" s="160">
        <f>IF(+I14&lt;F42,I14,D43)</f>
        <v>5021.5121951219517</v>
      </c>
      <c r="F43" s="159">
        <f t="shared" si="13"/>
        <v>73459.282039471931</v>
      </c>
      <c r="G43" s="161">
        <f t="shared" si="14"/>
        <v>12795.940636030897</v>
      </c>
      <c r="H43" s="142">
        <f t="shared" si="15"/>
        <v>12795.940636030897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73459.282039471931</v>
      </c>
      <c r="E44" s="160">
        <f>IF(+I14&lt;F43,I14,D44)</f>
        <v>5021.5121951219517</v>
      </c>
      <c r="F44" s="159">
        <f t="shared" si="13"/>
        <v>68437.769844349983</v>
      </c>
      <c r="G44" s="161">
        <f t="shared" si="14"/>
        <v>12282.061899314866</v>
      </c>
      <c r="H44" s="142">
        <f t="shared" si="15"/>
        <v>12282.061899314866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68437.769844349983</v>
      </c>
      <c r="E45" s="160">
        <f>IF(+I14&lt;F44,I14,D45)</f>
        <v>5021.5121951219517</v>
      </c>
      <c r="F45" s="159">
        <f t="shared" si="13"/>
        <v>63416.257649228035</v>
      </c>
      <c r="G45" s="161">
        <f t="shared" si="14"/>
        <v>11768.183162598834</v>
      </c>
      <c r="H45" s="142">
        <f t="shared" si="15"/>
        <v>11768.183162598834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63416.257649228035</v>
      </c>
      <c r="E46" s="160">
        <f>IF(+I14&lt;F45,I14,D46)</f>
        <v>5021.5121951219517</v>
      </c>
      <c r="F46" s="159">
        <f t="shared" si="13"/>
        <v>58394.745454106087</v>
      </c>
      <c r="G46" s="161">
        <f t="shared" si="14"/>
        <v>11254.304425882803</v>
      </c>
      <c r="H46" s="142">
        <f t="shared" si="15"/>
        <v>11254.304425882803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58394.745454106087</v>
      </c>
      <c r="E47" s="160">
        <f>IF(+I14&lt;F46,I14,D47)</f>
        <v>5021.5121951219517</v>
      </c>
      <c r="F47" s="159">
        <f t="shared" si="13"/>
        <v>53373.233258984139</v>
      </c>
      <c r="G47" s="161">
        <f t="shared" si="14"/>
        <v>10740.425689166772</v>
      </c>
      <c r="H47" s="142">
        <f t="shared" si="15"/>
        <v>10740.425689166772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53373.233258984139</v>
      </c>
      <c r="E48" s="160">
        <f>IF(+I14&lt;F47,I14,D48)</f>
        <v>5021.5121951219517</v>
      </c>
      <c r="F48" s="159">
        <f t="shared" si="13"/>
        <v>48351.721063862191</v>
      </c>
      <c r="G48" s="161">
        <f t="shared" si="14"/>
        <v>10226.546952450741</v>
      </c>
      <c r="H48" s="142">
        <f t="shared" si="15"/>
        <v>10226.546952450741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48351.721063862191</v>
      </c>
      <c r="E49" s="160">
        <f>IF(+I14&lt;F48,I14,D49)</f>
        <v>5021.5121951219517</v>
      </c>
      <c r="F49" s="159">
        <f t="shared" ref="F49:F72" si="16">+D49-E49</f>
        <v>43330.208868740243</v>
      </c>
      <c r="G49" s="161">
        <f t="shared" si="14"/>
        <v>9712.6682157347095</v>
      </c>
      <c r="H49" s="142">
        <f t="shared" si="15"/>
        <v>9712.6682157347095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43330.208868740243</v>
      </c>
      <c r="E50" s="160">
        <f>IF(+I14&lt;F49,I14,D50)</f>
        <v>5021.5121951219517</v>
      </c>
      <c r="F50" s="159">
        <f t="shared" si="16"/>
        <v>38308.696673618295</v>
      </c>
      <c r="G50" s="161">
        <f t="shared" si="14"/>
        <v>9198.7894790186783</v>
      </c>
      <c r="H50" s="142">
        <f t="shared" si="15"/>
        <v>9198.7894790186783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38308.696673618295</v>
      </c>
      <c r="E51" s="160">
        <f>IF(+I14&lt;F50,I14,D51)</f>
        <v>5021.5121951219517</v>
      </c>
      <c r="F51" s="159">
        <f t="shared" si="16"/>
        <v>33287.184478496347</v>
      </c>
      <c r="G51" s="161">
        <f t="shared" si="14"/>
        <v>8684.9107423026471</v>
      </c>
      <c r="H51" s="142">
        <f t="shared" si="15"/>
        <v>8684.9107423026471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33287.184478496347</v>
      </c>
      <c r="E52" s="160">
        <f>IF(+I14&lt;F51,I14,D52)</f>
        <v>5021.5121951219517</v>
      </c>
      <c r="F52" s="159">
        <f t="shared" si="16"/>
        <v>28265.672283374395</v>
      </c>
      <c r="G52" s="161">
        <f t="shared" si="14"/>
        <v>8171.0320055866159</v>
      </c>
      <c r="H52" s="142">
        <f t="shared" si="15"/>
        <v>8171.0320055866159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28265.672283374395</v>
      </c>
      <c r="E53" s="160">
        <f>IF(+I14&lt;F52,I14,D53)</f>
        <v>5021.5121951219517</v>
      </c>
      <c r="F53" s="159">
        <f t="shared" si="16"/>
        <v>23244.160088252444</v>
      </c>
      <c r="G53" s="161">
        <f t="shared" si="14"/>
        <v>7657.1532688705847</v>
      </c>
      <c r="H53" s="142">
        <f t="shared" si="15"/>
        <v>7657.1532688705847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23244.160088252444</v>
      </c>
      <c r="E54" s="160">
        <f>IF(+I14&lt;F53,I14,D54)</f>
        <v>5021.5121951219517</v>
      </c>
      <c r="F54" s="159">
        <f t="shared" si="16"/>
        <v>18222.647893130492</v>
      </c>
      <c r="G54" s="161">
        <f t="shared" si="14"/>
        <v>7143.2745321545535</v>
      </c>
      <c r="H54" s="142">
        <f t="shared" si="15"/>
        <v>7143.2745321545535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18222.647893130492</v>
      </c>
      <c r="E55" s="160">
        <f>IF(+I14&lt;F54,I14,D55)</f>
        <v>5021.5121951219517</v>
      </c>
      <c r="F55" s="159">
        <f t="shared" si="16"/>
        <v>13201.13569800854</v>
      </c>
      <c r="G55" s="161">
        <f t="shared" si="14"/>
        <v>6629.3957954385214</v>
      </c>
      <c r="H55" s="142">
        <f t="shared" si="15"/>
        <v>6629.3957954385214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13201.13569800854</v>
      </c>
      <c r="E56" s="160">
        <f>IF(+I14&lt;F55,I14,D56)</f>
        <v>5021.5121951219517</v>
      </c>
      <c r="F56" s="159">
        <f t="shared" si="16"/>
        <v>8179.6235028865885</v>
      </c>
      <c r="G56" s="161">
        <f t="shared" ref="G56:G72" si="21">+I$12*((D56+F56)/2)+E56</f>
        <v>6115.5170587224893</v>
      </c>
      <c r="H56" s="142">
        <f t="shared" ref="H56:H72" si="22">+I$13*((D56+F56)/2)+E56</f>
        <v>6115.5170587224893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8179.6235028865885</v>
      </c>
      <c r="E57" s="160">
        <f>IF(+I14&lt;F56,I14,D57)</f>
        <v>5021.5121951219517</v>
      </c>
      <c r="F57" s="159">
        <f t="shared" si="16"/>
        <v>3158.1113077646369</v>
      </c>
      <c r="G57" s="161">
        <f t="shared" si="21"/>
        <v>5601.6383220064581</v>
      </c>
      <c r="H57" s="142">
        <f t="shared" si="22"/>
        <v>5601.6383220064581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3158.1113077646369</v>
      </c>
      <c r="E58" s="160">
        <f>IF(+I14&lt;F57,I14,D58)</f>
        <v>3158.1113077646369</v>
      </c>
      <c r="F58" s="159">
        <f t="shared" si="16"/>
        <v>0</v>
      </c>
      <c r="G58" s="161">
        <f t="shared" si="21"/>
        <v>3319.7046870278823</v>
      </c>
      <c r="H58" s="142">
        <f t="shared" si="22"/>
        <v>3319.7046870278823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21"/>
        <v>0</v>
      </c>
      <c r="H59" s="142">
        <f t="shared" si="22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1"/>
        <v>0</v>
      </c>
      <c r="H60" s="142">
        <f t="shared" si="22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1"/>
        <v>0</v>
      </c>
      <c r="H61" s="142">
        <f t="shared" si="22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1"/>
        <v>0</v>
      </c>
      <c r="H62" s="142">
        <f t="shared" si="22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1"/>
        <v>0</v>
      </c>
      <c r="H63" s="142">
        <f t="shared" si="22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1"/>
        <v>0</v>
      </c>
      <c r="H64" s="142">
        <f t="shared" si="22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1"/>
        <v>0</v>
      </c>
      <c r="H65" s="142">
        <f t="shared" si="22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1"/>
        <v>0</v>
      </c>
      <c r="H66" s="142">
        <f t="shared" si="22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1"/>
        <v>0</v>
      </c>
      <c r="H67" s="142">
        <f t="shared" si="22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1"/>
        <v>0</v>
      </c>
      <c r="H68" s="142">
        <f t="shared" si="22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1"/>
        <v>0</v>
      </c>
      <c r="H69" s="142">
        <f t="shared" si="22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1"/>
        <v>0</v>
      </c>
      <c r="H70" s="142">
        <f t="shared" si="22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1"/>
        <v>0</v>
      </c>
      <c r="H71" s="142">
        <f t="shared" si="22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1"/>
        <v>0</v>
      </c>
      <c r="H72" s="124">
        <f t="shared" si="22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205882.00000000015</v>
      </c>
      <c r="F73" s="111"/>
      <c r="G73" s="111">
        <f>SUM(G17:G72)</f>
        <v>710848.34834749741</v>
      </c>
      <c r="H73" s="111">
        <f>SUM(H17:H72)</f>
        <v>710848.34834749741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22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26164.537956226875</v>
      </c>
      <c r="N87" s="198">
        <f>IF(J92&lt;D11,0,VLOOKUP(J92,C17:O72,11))</f>
        <v>26164.537956226875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22496.669570219787</v>
      </c>
      <c r="N88" s="200">
        <f>IF(J92&lt;D11,0,VLOOKUP(J92,C99:P154,7))</f>
        <v>22496.669570219787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Longwood: r&amp;r switches, upgrade bus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-3667.8683860070887</v>
      </c>
      <c r="N89" s="203">
        <f>+N88-N87</f>
        <v>-3667.8683860070887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TP2008014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205882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4901.9523809523807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2621.9512195121952</v>
      </c>
      <c r="F99" s="361">
        <v>212378.04878048779</v>
      </c>
      <c r="G99" s="365">
        <v>106189.0243902439</v>
      </c>
      <c r="H99" s="362">
        <v>20152.28121946373</v>
      </c>
      <c r="I99" s="363">
        <v>20152.28121946373</v>
      </c>
      <c r="J99" s="403">
        <f t="shared" ref="J99:J130" si="23">+I99-H99</f>
        <v>0</v>
      </c>
      <c r="K99" s="158"/>
      <c r="L99" s="256">
        <f t="shared" ref="L99:L104" si="24">H99</f>
        <v>20152.28121946373</v>
      </c>
      <c r="M99" s="172">
        <f t="shared" ref="M99:M130" si="25">IF(L99&lt;&gt;0,+H99-L99,0)</f>
        <v>0</v>
      </c>
      <c r="N99" s="256">
        <f t="shared" ref="N99:N104" si="26">I99</f>
        <v>20152.28121946373</v>
      </c>
      <c r="O99" s="157">
        <f t="shared" ref="O99:O130" si="27">IF(N99&lt;&gt;0,+I99-N99,0)</f>
        <v>0</v>
      </c>
      <c r="P99" s="157">
        <f t="shared" ref="P99:P130" si="28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2011</v>
      </c>
      <c r="D100" s="357">
        <v>203260.04878048779</v>
      </c>
      <c r="E100" s="360">
        <v>4901.9523809523807</v>
      </c>
      <c r="F100" s="361">
        <v>198358.09639953543</v>
      </c>
      <c r="G100" s="361">
        <v>200809.07259001161</v>
      </c>
      <c r="H100" s="360">
        <v>35099.600890705573</v>
      </c>
      <c r="I100" s="359">
        <v>35099.600890705573</v>
      </c>
      <c r="J100" s="403">
        <f t="shared" si="23"/>
        <v>0</v>
      </c>
      <c r="K100" s="158"/>
      <c r="L100" s="258">
        <f t="shared" si="24"/>
        <v>35099.600890705573</v>
      </c>
      <c r="M100" s="257">
        <f t="shared" si="25"/>
        <v>0</v>
      </c>
      <c r="N100" s="258">
        <f t="shared" si="26"/>
        <v>35099.600890705573</v>
      </c>
      <c r="O100" s="158">
        <f t="shared" si="27"/>
        <v>0</v>
      </c>
      <c r="P100" s="158">
        <f t="shared" si="28"/>
        <v>0</v>
      </c>
      <c r="Q100" s="1"/>
    </row>
    <row r="101" spans="1:17">
      <c r="B101" s="9" t="str">
        <f t="shared" ref="B101:B154" si="29">IF(D101=F100,"","IU")</f>
        <v/>
      </c>
      <c r="C101" s="153">
        <f>IF(D93="","-",+C100+1)</f>
        <v>2012</v>
      </c>
      <c r="D101" s="357">
        <v>198358.09639953543</v>
      </c>
      <c r="E101" s="360">
        <v>4901.9523809523807</v>
      </c>
      <c r="F101" s="361">
        <v>193456.14401858306</v>
      </c>
      <c r="G101" s="361">
        <v>195907.12020905924</v>
      </c>
      <c r="H101" s="360">
        <v>33730.455386576738</v>
      </c>
      <c r="I101" s="359">
        <v>33730.455386576738</v>
      </c>
      <c r="J101" s="403">
        <f t="shared" si="23"/>
        <v>0</v>
      </c>
      <c r="K101" s="158"/>
      <c r="L101" s="258">
        <f t="shared" si="24"/>
        <v>33730.455386576738</v>
      </c>
      <c r="M101" s="257">
        <f t="shared" si="25"/>
        <v>0</v>
      </c>
      <c r="N101" s="258">
        <f t="shared" si="26"/>
        <v>33730.455386576738</v>
      </c>
      <c r="O101" s="158">
        <f t="shared" si="27"/>
        <v>0</v>
      </c>
      <c r="P101" s="158">
        <f t="shared" si="28"/>
        <v>0</v>
      </c>
      <c r="Q101" s="1"/>
    </row>
    <row r="102" spans="1:17">
      <c r="B102" s="9" t="str">
        <f t="shared" si="29"/>
        <v/>
      </c>
      <c r="C102" s="153">
        <f>IF(D93="","-",+C101+1)</f>
        <v>2013</v>
      </c>
      <c r="D102" s="357">
        <v>193456.14401858306</v>
      </c>
      <c r="E102" s="360">
        <v>4901.9523809523807</v>
      </c>
      <c r="F102" s="361">
        <v>188554.19163763069</v>
      </c>
      <c r="G102" s="361">
        <v>191005.16782810687</v>
      </c>
      <c r="H102" s="360">
        <v>30743.366686318692</v>
      </c>
      <c r="I102" s="359">
        <v>30743.366686318692</v>
      </c>
      <c r="J102" s="403">
        <v>0</v>
      </c>
      <c r="K102" s="158"/>
      <c r="L102" s="258">
        <f t="shared" si="24"/>
        <v>30743.366686318692</v>
      </c>
      <c r="M102" s="257">
        <f>IF(L102&lt;&gt;0,+H102-L102,0)</f>
        <v>0</v>
      </c>
      <c r="N102" s="258">
        <f t="shared" si="26"/>
        <v>30743.366686318692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9"/>
        <v/>
      </c>
      <c r="C103" s="153">
        <f>IF(D93="","-",+C102+1)</f>
        <v>2014</v>
      </c>
      <c r="D103" s="357">
        <v>188554.19163763069</v>
      </c>
      <c r="E103" s="360">
        <v>4901.9523809523807</v>
      </c>
      <c r="F103" s="361">
        <v>183652.23925667832</v>
      </c>
      <c r="G103" s="361">
        <v>186103.21544715451</v>
      </c>
      <c r="H103" s="360">
        <v>30197.745297823447</v>
      </c>
      <c r="I103" s="359">
        <v>30197.745297823447</v>
      </c>
      <c r="J103" s="158">
        <v>0</v>
      </c>
      <c r="K103" s="158"/>
      <c r="L103" s="258">
        <f t="shared" si="24"/>
        <v>30197.745297823447</v>
      </c>
      <c r="M103" s="257">
        <f>IF(L103&lt;&gt;0,+H103-L103,0)</f>
        <v>0</v>
      </c>
      <c r="N103" s="258">
        <f t="shared" si="26"/>
        <v>30197.745297823447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9"/>
        <v/>
      </c>
      <c r="C104" s="153">
        <f>IF(D93="","-",+C103+1)</f>
        <v>2015</v>
      </c>
      <c r="D104" s="357">
        <v>183652.23925667832</v>
      </c>
      <c r="E104" s="360">
        <v>4901.9523809523807</v>
      </c>
      <c r="F104" s="361">
        <v>178750.28687572596</v>
      </c>
      <c r="G104" s="361">
        <v>181201.26306620214</v>
      </c>
      <c r="H104" s="360">
        <v>28778.63948471695</v>
      </c>
      <c r="I104" s="359">
        <v>28778.63948471695</v>
      </c>
      <c r="J104" s="158">
        <f t="shared" si="23"/>
        <v>0</v>
      </c>
      <c r="K104" s="158"/>
      <c r="L104" s="258">
        <f t="shared" si="24"/>
        <v>28778.63948471695</v>
      </c>
      <c r="M104" s="257">
        <f>IF(L104&lt;&gt;0,+H104-L104,0)</f>
        <v>0</v>
      </c>
      <c r="N104" s="258">
        <f t="shared" si="26"/>
        <v>28778.63948471695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9"/>
        <v/>
      </c>
      <c r="C105" s="153">
        <f>IF(D93="","-",+C104+1)</f>
        <v>2016</v>
      </c>
      <c r="D105" s="357">
        <v>178750.28687572596</v>
      </c>
      <c r="E105" s="360">
        <v>4787.9534883720926</v>
      </c>
      <c r="F105" s="361">
        <v>173962.33338735386</v>
      </c>
      <c r="G105" s="361">
        <v>176356.31013153991</v>
      </c>
      <c r="H105" s="360">
        <v>27176.384994149808</v>
      </c>
      <c r="I105" s="359">
        <v>27176.384994149808</v>
      </c>
      <c r="J105" s="158">
        <v>0</v>
      </c>
      <c r="K105" s="158"/>
      <c r="L105" s="258">
        <f>H105</f>
        <v>27176.384994149808</v>
      </c>
      <c r="M105" s="257">
        <f>IF(L105&lt;&gt;0,+H105-L105,0)</f>
        <v>0</v>
      </c>
      <c r="N105" s="258">
        <f>I105</f>
        <v>27176.384994149808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9"/>
        <v/>
      </c>
      <c r="C106" s="153">
        <f>IF(D93="","-",+C105+1)</f>
        <v>2017</v>
      </c>
      <c r="D106" s="357">
        <v>173962.33338735386</v>
      </c>
      <c r="E106" s="360">
        <v>4901.9523809523807</v>
      </c>
      <c r="F106" s="361">
        <v>169060.3810064015</v>
      </c>
      <c r="G106" s="361">
        <v>171511.35719687768</v>
      </c>
      <c r="H106" s="360">
        <v>25735.686949015238</v>
      </c>
      <c r="I106" s="359">
        <v>25735.686949015238</v>
      </c>
      <c r="J106" s="158">
        <f t="shared" si="23"/>
        <v>0</v>
      </c>
      <c r="K106" s="158"/>
      <c r="L106" s="258">
        <f>H106</f>
        <v>25735.686949015238</v>
      </c>
      <c r="M106" s="257">
        <f>IF(L106&lt;&gt;0,+H106-L106,0)</f>
        <v>0</v>
      </c>
      <c r="N106" s="258">
        <f>I106</f>
        <v>25735.686949015238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9"/>
        <v/>
      </c>
      <c r="C107" s="153">
        <f>IF(D93="","-",+C106+1)</f>
        <v>2018</v>
      </c>
      <c r="D107" s="154">
        <f>IF(F106+SUM(E$99:E106)=D$92,F106,D$92-SUM(E$99:E106))</f>
        <v>169060.3810064015</v>
      </c>
      <c r="E107" s="160">
        <f>IF(+J96&lt;F106,J96,D107)</f>
        <v>4901.9523809523807</v>
      </c>
      <c r="F107" s="159">
        <f t="shared" ref="F107:F131" si="30">+D107-E107</f>
        <v>164158.42862544913</v>
      </c>
      <c r="G107" s="159">
        <f t="shared" ref="G107:G130" si="31">+(F107+D107)/2</f>
        <v>166609.40481592531</v>
      </c>
      <c r="H107" s="163">
        <f t="shared" ref="H107:H130" si="32">+J$94*G107+E107</f>
        <v>22496.669570219787</v>
      </c>
      <c r="I107" s="253">
        <f t="shared" ref="I107:I130" si="33">+J$95*G107+E107</f>
        <v>22496.669570219787</v>
      </c>
      <c r="J107" s="158">
        <f t="shared" si="23"/>
        <v>0</v>
      </c>
      <c r="K107" s="158"/>
      <c r="L107" s="334"/>
      <c r="M107" s="158">
        <f t="shared" si="25"/>
        <v>0</v>
      </c>
      <c r="N107" s="334"/>
      <c r="O107" s="158">
        <f t="shared" si="27"/>
        <v>0</v>
      </c>
      <c r="P107" s="158">
        <f t="shared" si="28"/>
        <v>0</v>
      </c>
      <c r="Q107" s="1"/>
    </row>
    <row r="108" spans="1:17">
      <c r="B108" s="9" t="str">
        <f t="shared" si="29"/>
        <v/>
      </c>
      <c r="C108" s="153">
        <f>IF(D93="","-",+C107+1)</f>
        <v>2019</v>
      </c>
      <c r="D108" s="154">
        <f>IF(F107+SUM(E$99:E107)=D$92,F107,D$92-SUM(E$99:E107))</f>
        <v>164158.42862544913</v>
      </c>
      <c r="E108" s="160">
        <f>IF(+J96&lt;F107,J96,D108)</f>
        <v>4901.9523809523807</v>
      </c>
      <c r="F108" s="159">
        <f t="shared" si="30"/>
        <v>159256.47624449676</v>
      </c>
      <c r="G108" s="159">
        <f t="shared" si="31"/>
        <v>161707.45243497295</v>
      </c>
      <c r="H108" s="163">
        <f t="shared" si="32"/>
        <v>21979.000919320981</v>
      </c>
      <c r="I108" s="253">
        <f t="shared" si="33"/>
        <v>21979.000919320981</v>
      </c>
      <c r="J108" s="158">
        <f t="shared" si="23"/>
        <v>0</v>
      </c>
      <c r="K108" s="158"/>
      <c r="L108" s="334"/>
      <c r="M108" s="158">
        <f t="shared" si="25"/>
        <v>0</v>
      </c>
      <c r="N108" s="334"/>
      <c r="O108" s="158">
        <f t="shared" si="27"/>
        <v>0</v>
      </c>
      <c r="P108" s="158">
        <f t="shared" si="28"/>
        <v>0</v>
      </c>
      <c r="Q108" s="1"/>
    </row>
    <row r="109" spans="1:17">
      <c r="B109" s="9" t="str">
        <f t="shared" si="29"/>
        <v/>
      </c>
      <c r="C109" s="153">
        <f>IF(D93="","-",+C108+1)</f>
        <v>2020</v>
      </c>
      <c r="D109" s="154">
        <f>IF(F108+SUM(E$99:E108)=D$92,F108,D$92-SUM(E$99:E108))</f>
        <v>159256.47624449676</v>
      </c>
      <c r="E109" s="160">
        <f>IF(+J96&lt;F108,J96,D109)</f>
        <v>4901.9523809523807</v>
      </c>
      <c r="F109" s="159">
        <f t="shared" si="30"/>
        <v>154354.5238635444</v>
      </c>
      <c r="G109" s="159">
        <f t="shared" si="31"/>
        <v>156805.50005402058</v>
      </c>
      <c r="H109" s="163">
        <f t="shared" si="32"/>
        <v>21461.332268422178</v>
      </c>
      <c r="I109" s="253">
        <f t="shared" si="33"/>
        <v>21461.332268422178</v>
      </c>
      <c r="J109" s="158">
        <f t="shared" si="23"/>
        <v>0</v>
      </c>
      <c r="K109" s="158"/>
      <c r="L109" s="334"/>
      <c r="M109" s="158">
        <f t="shared" si="25"/>
        <v>0</v>
      </c>
      <c r="N109" s="334"/>
      <c r="O109" s="158">
        <f t="shared" si="27"/>
        <v>0</v>
      </c>
      <c r="P109" s="158">
        <f t="shared" si="28"/>
        <v>0</v>
      </c>
      <c r="Q109" s="1"/>
    </row>
    <row r="110" spans="1:17">
      <c r="B110" s="9" t="str">
        <f t="shared" si="29"/>
        <v/>
      </c>
      <c r="C110" s="153">
        <f>IF(D93="","-",+C109+1)</f>
        <v>2021</v>
      </c>
      <c r="D110" s="154">
        <f>IF(F109+SUM(E$99:E109)=D$92,F109,D$92-SUM(E$99:E109))</f>
        <v>154354.5238635444</v>
      </c>
      <c r="E110" s="160">
        <f>IF(+J96&lt;F109,J96,D110)</f>
        <v>4901.9523809523807</v>
      </c>
      <c r="F110" s="159">
        <f t="shared" si="30"/>
        <v>149452.57148259203</v>
      </c>
      <c r="G110" s="159">
        <f t="shared" si="31"/>
        <v>151903.54767306821</v>
      </c>
      <c r="H110" s="163">
        <f t="shared" si="32"/>
        <v>20943.663617523373</v>
      </c>
      <c r="I110" s="253">
        <f t="shared" si="33"/>
        <v>20943.663617523373</v>
      </c>
      <c r="J110" s="158">
        <f t="shared" si="23"/>
        <v>0</v>
      </c>
      <c r="K110" s="158"/>
      <c r="L110" s="334"/>
      <c r="M110" s="158">
        <f t="shared" si="25"/>
        <v>0</v>
      </c>
      <c r="N110" s="334"/>
      <c r="O110" s="158">
        <f t="shared" si="27"/>
        <v>0</v>
      </c>
      <c r="P110" s="158">
        <f t="shared" si="28"/>
        <v>0</v>
      </c>
      <c r="Q110" s="1"/>
    </row>
    <row r="111" spans="1:17">
      <c r="B111" s="9" t="str">
        <f t="shared" si="29"/>
        <v/>
      </c>
      <c r="C111" s="153">
        <f>IF(D93="","-",+C110+1)</f>
        <v>2022</v>
      </c>
      <c r="D111" s="154">
        <f>IF(F110+SUM(E$99:E110)=D$92,F110,D$92-SUM(E$99:E110))</f>
        <v>149452.57148259203</v>
      </c>
      <c r="E111" s="160">
        <f>IF(+J96&lt;F110,J96,D111)</f>
        <v>4901.9523809523807</v>
      </c>
      <c r="F111" s="159">
        <f t="shared" si="30"/>
        <v>144550.61910163966</v>
      </c>
      <c r="G111" s="159">
        <f t="shared" si="31"/>
        <v>147001.59529211585</v>
      </c>
      <c r="H111" s="163">
        <f t="shared" si="32"/>
        <v>20425.994966624567</v>
      </c>
      <c r="I111" s="253">
        <f t="shared" si="33"/>
        <v>20425.994966624567</v>
      </c>
      <c r="J111" s="158">
        <f t="shared" si="23"/>
        <v>0</v>
      </c>
      <c r="K111" s="158"/>
      <c r="L111" s="334"/>
      <c r="M111" s="158">
        <f t="shared" si="25"/>
        <v>0</v>
      </c>
      <c r="N111" s="334"/>
      <c r="O111" s="158">
        <f t="shared" si="27"/>
        <v>0</v>
      </c>
      <c r="P111" s="158">
        <f t="shared" si="28"/>
        <v>0</v>
      </c>
      <c r="Q111" s="1"/>
    </row>
    <row r="112" spans="1:17">
      <c r="B112" s="9" t="str">
        <f t="shared" si="29"/>
        <v/>
      </c>
      <c r="C112" s="153">
        <f>IF(D93="","-",+C111+1)</f>
        <v>2023</v>
      </c>
      <c r="D112" s="154">
        <f>IF(F111+SUM(E$99:E111)=D$92,F111,D$92-SUM(E$99:E111))</f>
        <v>144550.61910163966</v>
      </c>
      <c r="E112" s="160">
        <f>IF(+J96&lt;F111,J96,D112)</f>
        <v>4901.9523809523807</v>
      </c>
      <c r="F112" s="159">
        <f t="shared" si="30"/>
        <v>139648.6667206873</v>
      </c>
      <c r="G112" s="159">
        <f t="shared" si="31"/>
        <v>142099.64291116348</v>
      </c>
      <c r="H112" s="163">
        <f t="shared" si="32"/>
        <v>19908.326315725761</v>
      </c>
      <c r="I112" s="253">
        <f t="shared" si="33"/>
        <v>19908.326315725761</v>
      </c>
      <c r="J112" s="158">
        <f t="shared" si="23"/>
        <v>0</v>
      </c>
      <c r="K112" s="158"/>
      <c r="L112" s="334"/>
      <c r="M112" s="158">
        <f t="shared" si="25"/>
        <v>0</v>
      </c>
      <c r="N112" s="334"/>
      <c r="O112" s="158">
        <f t="shared" si="27"/>
        <v>0</v>
      </c>
      <c r="P112" s="158">
        <f t="shared" si="28"/>
        <v>0</v>
      </c>
      <c r="Q112" s="1"/>
    </row>
    <row r="113" spans="2:17">
      <c r="B113" s="9" t="str">
        <f t="shared" si="29"/>
        <v/>
      </c>
      <c r="C113" s="153">
        <f>IF(D93="","-",+C112+1)</f>
        <v>2024</v>
      </c>
      <c r="D113" s="154">
        <f>IF(F112+SUM(E$99:E112)=D$92,F112,D$92-SUM(E$99:E112))</f>
        <v>139648.6667206873</v>
      </c>
      <c r="E113" s="160">
        <f>IF(+J96&lt;F112,J96,D113)</f>
        <v>4901.9523809523807</v>
      </c>
      <c r="F113" s="159">
        <f t="shared" si="30"/>
        <v>134746.71433973493</v>
      </c>
      <c r="G113" s="159">
        <f t="shared" si="31"/>
        <v>137197.69053021111</v>
      </c>
      <c r="H113" s="163">
        <f t="shared" si="32"/>
        <v>19390.657664826958</v>
      </c>
      <c r="I113" s="253">
        <f t="shared" si="33"/>
        <v>19390.657664826958</v>
      </c>
      <c r="J113" s="158">
        <f t="shared" si="23"/>
        <v>0</v>
      </c>
      <c r="K113" s="158"/>
      <c r="L113" s="334"/>
      <c r="M113" s="158">
        <f t="shared" si="25"/>
        <v>0</v>
      </c>
      <c r="N113" s="334"/>
      <c r="O113" s="158">
        <f t="shared" si="27"/>
        <v>0</v>
      </c>
      <c r="P113" s="158">
        <f t="shared" si="28"/>
        <v>0</v>
      </c>
      <c r="Q113" s="1"/>
    </row>
    <row r="114" spans="2:17">
      <c r="B114" s="9" t="str">
        <f t="shared" si="29"/>
        <v/>
      </c>
      <c r="C114" s="153">
        <f>IF(D93="","-",+C113+1)</f>
        <v>2025</v>
      </c>
      <c r="D114" s="154">
        <f>IF(F113+SUM(E$99:E113)=D$92,F113,D$92-SUM(E$99:E113))</f>
        <v>134746.71433973493</v>
      </c>
      <c r="E114" s="160">
        <f>IF(+J96&lt;F113,J96,D114)</f>
        <v>4901.9523809523807</v>
      </c>
      <c r="F114" s="159">
        <f t="shared" si="30"/>
        <v>129844.76195878255</v>
      </c>
      <c r="G114" s="159">
        <f t="shared" si="31"/>
        <v>132295.73814925874</v>
      </c>
      <c r="H114" s="163">
        <f t="shared" si="32"/>
        <v>18872.989013928152</v>
      </c>
      <c r="I114" s="253">
        <f t="shared" si="33"/>
        <v>18872.989013928152</v>
      </c>
      <c r="J114" s="158">
        <f t="shared" si="23"/>
        <v>0</v>
      </c>
      <c r="K114" s="158"/>
      <c r="L114" s="334"/>
      <c r="M114" s="158">
        <f t="shared" si="25"/>
        <v>0</v>
      </c>
      <c r="N114" s="334"/>
      <c r="O114" s="158">
        <f t="shared" si="27"/>
        <v>0</v>
      </c>
      <c r="P114" s="158">
        <f t="shared" si="28"/>
        <v>0</v>
      </c>
      <c r="Q114" s="1"/>
    </row>
    <row r="115" spans="2:17">
      <c r="B115" s="9" t="str">
        <f t="shared" si="29"/>
        <v/>
      </c>
      <c r="C115" s="153">
        <f>IF(D93="","-",+C114+1)</f>
        <v>2026</v>
      </c>
      <c r="D115" s="154">
        <f>IF(F114+SUM(E$99:E114)=D$92,F114,D$92-SUM(E$99:E114))</f>
        <v>129844.76195878255</v>
      </c>
      <c r="E115" s="160">
        <f>IF(+J96&lt;F114,J96,D115)</f>
        <v>4901.9523809523807</v>
      </c>
      <c r="F115" s="159">
        <f t="shared" si="30"/>
        <v>124942.80957783016</v>
      </c>
      <c r="G115" s="159">
        <f t="shared" si="31"/>
        <v>127393.78576830635</v>
      </c>
      <c r="H115" s="163">
        <f t="shared" si="32"/>
        <v>18355.320363029343</v>
      </c>
      <c r="I115" s="253">
        <f t="shared" si="33"/>
        <v>18355.320363029343</v>
      </c>
      <c r="J115" s="158">
        <f t="shared" si="23"/>
        <v>0</v>
      </c>
      <c r="K115" s="158"/>
      <c r="L115" s="334"/>
      <c r="M115" s="158">
        <f t="shared" si="25"/>
        <v>0</v>
      </c>
      <c r="N115" s="334"/>
      <c r="O115" s="158">
        <f t="shared" si="27"/>
        <v>0</v>
      </c>
      <c r="P115" s="158">
        <f t="shared" si="28"/>
        <v>0</v>
      </c>
      <c r="Q115" s="1"/>
    </row>
    <row r="116" spans="2:17">
      <c r="B116" s="9" t="str">
        <f t="shared" si="29"/>
        <v/>
      </c>
      <c r="C116" s="153">
        <f>IF(D93="","-",+C115+1)</f>
        <v>2027</v>
      </c>
      <c r="D116" s="154">
        <f>IF(F115+SUM(E$99:E115)=D$92,F115,D$92-SUM(E$99:E115))</f>
        <v>124942.80957783016</v>
      </c>
      <c r="E116" s="160">
        <f>IF(+J96&lt;F115,J96,D116)</f>
        <v>4901.9523809523807</v>
      </c>
      <c r="F116" s="159">
        <f t="shared" si="30"/>
        <v>120040.85719687778</v>
      </c>
      <c r="G116" s="159">
        <f t="shared" si="31"/>
        <v>122491.83338735398</v>
      </c>
      <c r="H116" s="163">
        <f t="shared" si="32"/>
        <v>17837.651712130541</v>
      </c>
      <c r="I116" s="253">
        <f t="shared" si="33"/>
        <v>17837.651712130541</v>
      </c>
      <c r="J116" s="158">
        <f t="shared" si="23"/>
        <v>0</v>
      </c>
      <c r="K116" s="158"/>
      <c r="L116" s="334"/>
      <c r="M116" s="158">
        <f t="shared" si="25"/>
        <v>0</v>
      </c>
      <c r="N116" s="334"/>
      <c r="O116" s="158">
        <f t="shared" si="27"/>
        <v>0</v>
      </c>
      <c r="P116" s="158">
        <f t="shared" si="28"/>
        <v>0</v>
      </c>
      <c r="Q116" s="1"/>
    </row>
    <row r="117" spans="2:17">
      <c r="B117" s="9" t="str">
        <f t="shared" si="29"/>
        <v/>
      </c>
      <c r="C117" s="153">
        <f>IF(D93="","-",+C116+1)</f>
        <v>2028</v>
      </c>
      <c r="D117" s="154">
        <f>IF(F116+SUM(E$99:E116)=D$92,F116,D$92-SUM(E$99:E116))</f>
        <v>120040.85719687778</v>
      </c>
      <c r="E117" s="160">
        <f>IF(+J96&lt;F116,J96,D117)</f>
        <v>4901.9523809523807</v>
      </c>
      <c r="F117" s="159">
        <f t="shared" si="30"/>
        <v>115138.9048159254</v>
      </c>
      <c r="G117" s="159">
        <f t="shared" si="31"/>
        <v>117589.88100640159</v>
      </c>
      <c r="H117" s="163">
        <f t="shared" si="32"/>
        <v>17319.983061231731</v>
      </c>
      <c r="I117" s="253">
        <f t="shared" si="33"/>
        <v>17319.983061231731</v>
      </c>
      <c r="J117" s="158">
        <f t="shared" si="23"/>
        <v>0</v>
      </c>
      <c r="K117" s="158"/>
      <c r="L117" s="334"/>
      <c r="M117" s="158">
        <f t="shared" si="25"/>
        <v>0</v>
      </c>
      <c r="N117" s="334"/>
      <c r="O117" s="158">
        <f t="shared" si="27"/>
        <v>0</v>
      </c>
      <c r="P117" s="158">
        <f t="shared" si="28"/>
        <v>0</v>
      </c>
      <c r="Q117" s="1"/>
    </row>
    <row r="118" spans="2:17">
      <c r="B118" s="9" t="str">
        <f t="shared" si="29"/>
        <v/>
      </c>
      <c r="C118" s="153">
        <f>IF(D93="","-",+C117+1)</f>
        <v>2029</v>
      </c>
      <c r="D118" s="154">
        <f>IF(F117+SUM(E$99:E117)=D$92,F117,D$92-SUM(E$99:E117))</f>
        <v>115138.9048159254</v>
      </c>
      <c r="E118" s="160">
        <f>IF(+J96&lt;F117,J96,D118)</f>
        <v>4901.9523809523807</v>
      </c>
      <c r="F118" s="159">
        <f t="shared" si="30"/>
        <v>110236.95243497302</v>
      </c>
      <c r="G118" s="159">
        <f t="shared" si="31"/>
        <v>112687.92862544922</v>
      </c>
      <c r="H118" s="163">
        <f t="shared" si="32"/>
        <v>16802.314410332925</v>
      </c>
      <c r="I118" s="253">
        <f t="shared" si="33"/>
        <v>16802.314410332925</v>
      </c>
      <c r="J118" s="158">
        <f t="shared" si="23"/>
        <v>0</v>
      </c>
      <c r="K118" s="158"/>
      <c r="L118" s="334"/>
      <c r="M118" s="158">
        <f t="shared" si="25"/>
        <v>0</v>
      </c>
      <c r="N118" s="334"/>
      <c r="O118" s="158">
        <f t="shared" si="27"/>
        <v>0</v>
      </c>
      <c r="P118" s="158">
        <f t="shared" si="28"/>
        <v>0</v>
      </c>
      <c r="Q118" s="1"/>
    </row>
    <row r="119" spans="2:17">
      <c r="B119" s="9" t="str">
        <f t="shared" si="29"/>
        <v/>
      </c>
      <c r="C119" s="153">
        <f>IF(D93="","-",+C118+1)</f>
        <v>2030</v>
      </c>
      <c r="D119" s="154">
        <f>IF(F118+SUM(E$99:E118)=D$92,F118,D$92-SUM(E$99:E118))</f>
        <v>110236.95243497302</v>
      </c>
      <c r="E119" s="160">
        <f>IF(+J96&lt;F118,J96,D119)</f>
        <v>4901.9523809523807</v>
      </c>
      <c r="F119" s="159">
        <f t="shared" si="30"/>
        <v>105335.00005402064</v>
      </c>
      <c r="G119" s="159">
        <f t="shared" si="31"/>
        <v>107785.97624449682</v>
      </c>
      <c r="H119" s="163">
        <f t="shared" si="32"/>
        <v>16284.645759434119</v>
      </c>
      <c r="I119" s="253">
        <f t="shared" si="33"/>
        <v>16284.645759434119</v>
      </c>
      <c r="J119" s="158">
        <f t="shared" si="23"/>
        <v>0</v>
      </c>
      <c r="K119" s="158"/>
      <c r="L119" s="334"/>
      <c r="M119" s="158">
        <f t="shared" si="25"/>
        <v>0</v>
      </c>
      <c r="N119" s="334"/>
      <c r="O119" s="158">
        <f t="shared" si="27"/>
        <v>0</v>
      </c>
      <c r="P119" s="158">
        <f t="shared" si="28"/>
        <v>0</v>
      </c>
      <c r="Q119" s="1"/>
    </row>
    <row r="120" spans="2:17">
      <c r="B120" s="9" t="str">
        <f t="shared" si="29"/>
        <v/>
      </c>
      <c r="C120" s="153">
        <f>IF(D93="","-",+C119+1)</f>
        <v>2031</v>
      </c>
      <c r="D120" s="154">
        <f>IF(F119+SUM(E$99:E119)=D$92,F119,D$92-SUM(E$99:E119))</f>
        <v>105335.00005402064</v>
      </c>
      <c r="E120" s="160">
        <f>IF(+J96&lt;F119,J96,D120)</f>
        <v>4901.9523809523807</v>
      </c>
      <c r="F120" s="159">
        <f t="shared" si="30"/>
        <v>100433.04767306826</v>
      </c>
      <c r="G120" s="159">
        <f t="shared" si="31"/>
        <v>102884.02386354445</v>
      </c>
      <c r="H120" s="163">
        <f t="shared" si="32"/>
        <v>15766.977108535313</v>
      </c>
      <c r="I120" s="253">
        <f t="shared" si="33"/>
        <v>15766.977108535313</v>
      </c>
      <c r="J120" s="158">
        <f t="shared" si="23"/>
        <v>0</v>
      </c>
      <c r="K120" s="158"/>
      <c r="L120" s="334"/>
      <c r="M120" s="158">
        <f t="shared" si="25"/>
        <v>0</v>
      </c>
      <c r="N120" s="334"/>
      <c r="O120" s="158">
        <f t="shared" si="27"/>
        <v>0</v>
      </c>
      <c r="P120" s="158">
        <f t="shared" si="28"/>
        <v>0</v>
      </c>
      <c r="Q120" s="1"/>
    </row>
    <row r="121" spans="2:17">
      <c r="B121" s="9" t="str">
        <f t="shared" si="29"/>
        <v/>
      </c>
      <c r="C121" s="153">
        <f>IF(D93="","-",+C120+1)</f>
        <v>2032</v>
      </c>
      <c r="D121" s="154">
        <f>IF(F120+SUM(E$99:E120)=D$92,F120,D$92-SUM(E$99:E120))</f>
        <v>100433.04767306826</v>
      </c>
      <c r="E121" s="160">
        <f>IF(+J96&lt;F120,J96,D121)</f>
        <v>4901.9523809523807</v>
      </c>
      <c r="F121" s="159">
        <f t="shared" si="30"/>
        <v>95531.095292115875</v>
      </c>
      <c r="G121" s="159">
        <f t="shared" si="31"/>
        <v>97982.071482592059</v>
      </c>
      <c r="H121" s="163">
        <f t="shared" si="32"/>
        <v>15249.308457636507</v>
      </c>
      <c r="I121" s="253">
        <f t="shared" si="33"/>
        <v>15249.308457636507</v>
      </c>
      <c r="J121" s="158">
        <f t="shared" si="23"/>
        <v>0</v>
      </c>
      <c r="K121" s="158"/>
      <c r="L121" s="334"/>
      <c r="M121" s="158">
        <f t="shared" si="25"/>
        <v>0</v>
      </c>
      <c r="N121" s="334"/>
      <c r="O121" s="158">
        <f t="shared" si="27"/>
        <v>0</v>
      </c>
      <c r="P121" s="158">
        <f t="shared" si="28"/>
        <v>0</v>
      </c>
      <c r="Q121" s="1"/>
    </row>
    <row r="122" spans="2:17">
      <c r="B122" s="9" t="str">
        <f t="shared" si="29"/>
        <v/>
      </c>
      <c r="C122" s="153">
        <f>IF(D93="","-",+C121+1)</f>
        <v>2033</v>
      </c>
      <c r="D122" s="154">
        <f>IF(F121+SUM(E$99:E121)=D$92,F121,D$92-SUM(E$99:E121))</f>
        <v>95531.095292115875</v>
      </c>
      <c r="E122" s="160">
        <f>IF(+J96&lt;F121,J96,D122)</f>
        <v>4901.9523809523807</v>
      </c>
      <c r="F122" s="159">
        <f t="shared" si="30"/>
        <v>90629.142911163493</v>
      </c>
      <c r="G122" s="159">
        <f t="shared" si="31"/>
        <v>93080.119101639692</v>
      </c>
      <c r="H122" s="163">
        <f t="shared" si="32"/>
        <v>14731.639806737701</v>
      </c>
      <c r="I122" s="253">
        <f t="shared" si="33"/>
        <v>14731.639806737701</v>
      </c>
      <c r="J122" s="158">
        <f t="shared" si="23"/>
        <v>0</v>
      </c>
      <c r="K122" s="158"/>
      <c r="L122" s="334"/>
      <c r="M122" s="158">
        <f t="shared" si="25"/>
        <v>0</v>
      </c>
      <c r="N122" s="334"/>
      <c r="O122" s="158">
        <f t="shared" si="27"/>
        <v>0</v>
      </c>
      <c r="P122" s="158">
        <f t="shared" si="28"/>
        <v>0</v>
      </c>
      <c r="Q122" s="1"/>
    </row>
    <row r="123" spans="2:17">
      <c r="B123" s="9" t="str">
        <f t="shared" si="29"/>
        <v/>
      </c>
      <c r="C123" s="153">
        <f>IF(D93="","-",+C122+1)</f>
        <v>2034</v>
      </c>
      <c r="D123" s="154">
        <f>IF(F122+SUM(E$99:E122)=D$92,F122,D$92-SUM(E$99:E122))</f>
        <v>90629.142911163493</v>
      </c>
      <c r="E123" s="160">
        <f>IF(+J96&lt;F122,J96,D123)</f>
        <v>4901.9523809523807</v>
      </c>
      <c r="F123" s="159">
        <f t="shared" si="30"/>
        <v>85727.190530211112</v>
      </c>
      <c r="G123" s="159">
        <f t="shared" si="31"/>
        <v>88178.166720687295</v>
      </c>
      <c r="H123" s="163">
        <f t="shared" si="32"/>
        <v>14213.971155838892</v>
      </c>
      <c r="I123" s="253">
        <f t="shared" si="33"/>
        <v>14213.971155838892</v>
      </c>
      <c r="J123" s="158">
        <f t="shared" si="23"/>
        <v>0</v>
      </c>
      <c r="K123" s="158"/>
      <c r="L123" s="334"/>
      <c r="M123" s="158">
        <f t="shared" si="25"/>
        <v>0</v>
      </c>
      <c r="N123" s="334"/>
      <c r="O123" s="158">
        <f t="shared" si="27"/>
        <v>0</v>
      </c>
      <c r="P123" s="158">
        <f t="shared" si="28"/>
        <v>0</v>
      </c>
      <c r="Q123" s="1"/>
    </row>
    <row r="124" spans="2:17">
      <c r="B124" s="9" t="str">
        <f t="shared" si="29"/>
        <v/>
      </c>
      <c r="C124" s="153">
        <f>IF(D93="","-",+C123+1)</f>
        <v>2035</v>
      </c>
      <c r="D124" s="154">
        <f>IF(F123+SUM(E$99:E123)=D$92,F123,D$92-SUM(E$99:E123))</f>
        <v>85727.190530211112</v>
      </c>
      <c r="E124" s="160">
        <f>IF(+J96&lt;F123,J96,D124)</f>
        <v>4901.9523809523807</v>
      </c>
      <c r="F124" s="159">
        <f t="shared" si="30"/>
        <v>80825.23814925873</v>
      </c>
      <c r="G124" s="159">
        <f t="shared" si="31"/>
        <v>83276.214339734928</v>
      </c>
      <c r="H124" s="163">
        <f t="shared" si="32"/>
        <v>13696.302504940089</v>
      </c>
      <c r="I124" s="253">
        <f t="shared" si="33"/>
        <v>13696.302504940089</v>
      </c>
      <c r="J124" s="158">
        <f t="shared" si="23"/>
        <v>0</v>
      </c>
      <c r="K124" s="158"/>
      <c r="L124" s="334"/>
      <c r="M124" s="158">
        <f t="shared" si="25"/>
        <v>0</v>
      </c>
      <c r="N124" s="334"/>
      <c r="O124" s="158">
        <f t="shared" si="27"/>
        <v>0</v>
      </c>
      <c r="P124" s="158">
        <f t="shared" si="28"/>
        <v>0</v>
      </c>
      <c r="Q124" s="1"/>
    </row>
    <row r="125" spans="2:17">
      <c r="B125" s="9" t="str">
        <f t="shared" si="29"/>
        <v/>
      </c>
      <c r="C125" s="153">
        <f>IF(D93="","-",+C124+1)</f>
        <v>2036</v>
      </c>
      <c r="D125" s="154">
        <f>IF(F124+SUM(E$99:E124)=D$92,F124,D$92-SUM(E$99:E124))</f>
        <v>80825.23814925873</v>
      </c>
      <c r="E125" s="160">
        <f>IF(+J96&lt;F124,J96,D125)</f>
        <v>4901.9523809523807</v>
      </c>
      <c r="F125" s="159">
        <f t="shared" si="30"/>
        <v>75923.285768306348</v>
      </c>
      <c r="G125" s="159">
        <f t="shared" si="31"/>
        <v>78374.261958782532</v>
      </c>
      <c r="H125" s="163">
        <f t="shared" si="32"/>
        <v>13178.63385404128</v>
      </c>
      <c r="I125" s="253">
        <f t="shared" si="33"/>
        <v>13178.63385404128</v>
      </c>
      <c r="J125" s="158">
        <f t="shared" si="23"/>
        <v>0</v>
      </c>
      <c r="K125" s="158"/>
      <c r="L125" s="334"/>
      <c r="M125" s="158">
        <f t="shared" si="25"/>
        <v>0</v>
      </c>
      <c r="N125" s="334"/>
      <c r="O125" s="158">
        <f t="shared" si="27"/>
        <v>0</v>
      </c>
      <c r="P125" s="158">
        <f t="shared" si="28"/>
        <v>0</v>
      </c>
      <c r="Q125" s="1"/>
    </row>
    <row r="126" spans="2:17">
      <c r="B126" s="9" t="str">
        <f t="shared" si="29"/>
        <v/>
      </c>
      <c r="C126" s="153">
        <f>IF(D93="","-",+C125+1)</f>
        <v>2037</v>
      </c>
      <c r="D126" s="154">
        <f>IF(F125+SUM(E$99:E125)=D$92,F125,D$92-SUM(E$99:E125))</f>
        <v>75923.285768306348</v>
      </c>
      <c r="E126" s="160">
        <f>IF(+J96&lt;F125,J96,D126)</f>
        <v>4901.9523809523807</v>
      </c>
      <c r="F126" s="159">
        <f t="shared" si="30"/>
        <v>71021.333387353967</v>
      </c>
      <c r="G126" s="159">
        <f t="shared" si="31"/>
        <v>73472.309577830165</v>
      </c>
      <c r="H126" s="163">
        <f t="shared" si="32"/>
        <v>12660.965203142474</v>
      </c>
      <c r="I126" s="253">
        <f t="shared" si="33"/>
        <v>12660.965203142474</v>
      </c>
      <c r="J126" s="158">
        <f t="shared" si="23"/>
        <v>0</v>
      </c>
      <c r="K126" s="158"/>
      <c r="L126" s="334"/>
      <c r="M126" s="158">
        <f t="shared" si="25"/>
        <v>0</v>
      </c>
      <c r="N126" s="334"/>
      <c r="O126" s="158">
        <f t="shared" si="27"/>
        <v>0</v>
      </c>
      <c r="P126" s="158">
        <f t="shared" si="28"/>
        <v>0</v>
      </c>
      <c r="Q126" s="1"/>
    </row>
    <row r="127" spans="2:17">
      <c r="B127" s="9" t="str">
        <f t="shared" si="29"/>
        <v/>
      </c>
      <c r="C127" s="153">
        <f>IF(D93="","-",+C126+1)</f>
        <v>2038</v>
      </c>
      <c r="D127" s="154">
        <f>IF(F126+SUM(E$99:E126)=D$92,F126,D$92-SUM(E$99:E126))</f>
        <v>71021.333387353967</v>
      </c>
      <c r="E127" s="160">
        <f>IF(+J96&lt;F126,J96,D127)</f>
        <v>4901.9523809523807</v>
      </c>
      <c r="F127" s="159">
        <f t="shared" si="30"/>
        <v>66119.381006401585</v>
      </c>
      <c r="G127" s="159">
        <f t="shared" si="31"/>
        <v>68570.357196877769</v>
      </c>
      <c r="H127" s="163">
        <f t="shared" si="32"/>
        <v>12143.296552243668</v>
      </c>
      <c r="I127" s="253">
        <f t="shared" si="33"/>
        <v>12143.296552243668</v>
      </c>
      <c r="J127" s="158">
        <f t="shared" si="23"/>
        <v>0</v>
      </c>
      <c r="K127" s="158"/>
      <c r="L127" s="334"/>
      <c r="M127" s="158">
        <f t="shared" si="25"/>
        <v>0</v>
      </c>
      <c r="N127" s="334"/>
      <c r="O127" s="158">
        <f t="shared" si="27"/>
        <v>0</v>
      </c>
      <c r="P127" s="158">
        <f t="shared" si="28"/>
        <v>0</v>
      </c>
      <c r="Q127" s="1"/>
    </row>
    <row r="128" spans="2:17">
      <c r="B128" s="9" t="str">
        <f t="shared" si="29"/>
        <v/>
      </c>
      <c r="C128" s="153">
        <f>IF(D93="","-",+C127+1)</f>
        <v>2039</v>
      </c>
      <c r="D128" s="154">
        <f>IF(F127+SUM(E$99:E127)=D$92,F127,D$92-SUM(E$99:E127))</f>
        <v>66119.381006401585</v>
      </c>
      <c r="E128" s="160">
        <f>IF(+J96&lt;F127,J96,D128)</f>
        <v>4901.9523809523807</v>
      </c>
      <c r="F128" s="159">
        <f t="shared" si="30"/>
        <v>61217.428625449204</v>
      </c>
      <c r="G128" s="159">
        <f t="shared" si="31"/>
        <v>63668.404815925394</v>
      </c>
      <c r="H128" s="163">
        <f t="shared" si="32"/>
        <v>11625.627901344862</v>
      </c>
      <c r="I128" s="253">
        <f t="shared" si="33"/>
        <v>11625.627901344862</v>
      </c>
      <c r="J128" s="158">
        <f t="shared" si="23"/>
        <v>0</v>
      </c>
      <c r="K128" s="158"/>
      <c r="L128" s="334"/>
      <c r="M128" s="158">
        <f t="shared" si="25"/>
        <v>0</v>
      </c>
      <c r="N128" s="334"/>
      <c r="O128" s="158">
        <f t="shared" si="27"/>
        <v>0</v>
      </c>
      <c r="P128" s="158">
        <f t="shared" si="28"/>
        <v>0</v>
      </c>
      <c r="Q128" s="1"/>
    </row>
    <row r="129" spans="2:17">
      <c r="B129" s="9" t="str">
        <f t="shared" si="29"/>
        <v/>
      </c>
      <c r="C129" s="153">
        <f>IF(D93="","-",+C128+1)</f>
        <v>2040</v>
      </c>
      <c r="D129" s="154">
        <f>IF(F128+SUM(E$99:E128)=D$92,F128,D$92-SUM(E$99:E128))</f>
        <v>61217.428625449204</v>
      </c>
      <c r="E129" s="160">
        <f>IF(+J96&lt;F128,J96,D129)</f>
        <v>4901.9523809523807</v>
      </c>
      <c r="F129" s="159">
        <f t="shared" si="30"/>
        <v>56315.476244496822</v>
      </c>
      <c r="G129" s="159">
        <f t="shared" si="31"/>
        <v>58766.452434973013</v>
      </c>
      <c r="H129" s="163">
        <f t="shared" si="32"/>
        <v>11107.959250446056</v>
      </c>
      <c r="I129" s="253">
        <f t="shared" si="33"/>
        <v>11107.959250446056</v>
      </c>
      <c r="J129" s="158">
        <f t="shared" si="23"/>
        <v>0</v>
      </c>
      <c r="K129" s="158"/>
      <c r="L129" s="334"/>
      <c r="M129" s="158">
        <f t="shared" si="25"/>
        <v>0</v>
      </c>
      <c r="N129" s="334"/>
      <c r="O129" s="158">
        <f t="shared" si="27"/>
        <v>0</v>
      </c>
      <c r="P129" s="158">
        <f t="shared" si="28"/>
        <v>0</v>
      </c>
      <c r="Q129" s="1"/>
    </row>
    <row r="130" spans="2:17">
      <c r="B130" s="9" t="str">
        <f t="shared" si="29"/>
        <v/>
      </c>
      <c r="C130" s="153">
        <f>IF(D93="","-",+C129+1)</f>
        <v>2041</v>
      </c>
      <c r="D130" s="154">
        <f>IF(F129+SUM(E$99:E129)=D$92,F129,D$92-SUM(E$99:E129))</f>
        <v>56315.476244496822</v>
      </c>
      <c r="E130" s="160">
        <f>IF(+J96&lt;F129,J96,D130)</f>
        <v>4901.9523809523807</v>
      </c>
      <c r="F130" s="159">
        <f t="shared" si="30"/>
        <v>51413.52386354444</v>
      </c>
      <c r="G130" s="159">
        <f t="shared" si="31"/>
        <v>53864.500054020631</v>
      </c>
      <c r="H130" s="163">
        <f t="shared" si="32"/>
        <v>10590.29059954725</v>
      </c>
      <c r="I130" s="253">
        <f t="shared" si="33"/>
        <v>10590.29059954725</v>
      </c>
      <c r="J130" s="158">
        <f t="shared" si="23"/>
        <v>0</v>
      </c>
      <c r="K130" s="158"/>
      <c r="L130" s="334"/>
      <c r="M130" s="158">
        <f t="shared" si="25"/>
        <v>0</v>
      </c>
      <c r="N130" s="334"/>
      <c r="O130" s="158">
        <f t="shared" si="27"/>
        <v>0</v>
      </c>
      <c r="P130" s="158">
        <f t="shared" si="28"/>
        <v>0</v>
      </c>
      <c r="Q130" s="1"/>
    </row>
    <row r="131" spans="2:17">
      <c r="B131" s="9" t="str">
        <f t="shared" si="29"/>
        <v/>
      </c>
      <c r="C131" s="153">
        <f>IF(D93="","-",+C130+1)</f>
        <v>2042</v>
      </c>
      <c r="D131" s="154">
        <f>IF(F130+SUM(E$99:E130)=D$92,F130,D$92-SUM(E$99:E130))</f>
        <v>51413.52386354444</v>
      </c>
      <c r="E131" s="160">
        <f>IF(+J96&lt;F130,J96,D131)</f>
        <v>4901.9523809523807</v>
      </c>
      <c r="F131" s="159">
        <f t="shared" si="30"/>
        <v>46511.571482592059</v>
      </c>
      <c r="G131" s="159">
        <f t="shared" ref="G131:G154" si="34">+(F131+D131)/2</f>
        <v>48962.547673068249</v>
      </c>
      <c r="H131" s="163">
        <f t="shared" ref="H131:H154" si="35">+J$94*G131+E131</f>
        <v>10072.621948648442</v>
      </c>
      <c r="I131" s="253">
        <f t="shared" ref="I131:I154" si="36">+J$95*G131+E131</f>
        <v>10072.621948648442</v>
      </c>
      <c r="J131" s="158">
        <f t="shared" ref="J131:J154" si="37">+I131-H131</f>
        <v>0</v>
      </c>
      <c r="K131" s="158"/>
      <c r="L131" s="334"/>
      <c r="M131" s="158">
        <f t="shared" ref="M131:M154" si="38">IF(L131&lt;&gt;0,+H131-L131,0)</f>
        <v>0</v>
      </c>
      <c r="N131" s="334"/>
      <c r="O131" s="158">
        <f t="shared" ref="O131:O154" si="39">IF(N131&lt;&gt;0,+I131-N131,0)</f>
        <v>0</v>
      </c>
      <c r="P131" s="158">
        <f t="shared" ref="P131:P154" si="40">+O131-M131</f>
        <v>0</v>
      </c>
      <c r="Q131" s="1"/>
    </row>
    <row r="132" spans="2:17">
      <c r="B132" s="9" t="str">
        <f t="shared" si="29"/>
        <v/>
      </c>
      <c r="C132" s="153">
        <f>IF(D93="","-",+C131+1)</f>
        <v>2043</v>
      </c>
      <c r="D132" s="154">
        <f>IF(F131+SUM(E$99:E131)=D$92,F131,D$92-SUM(E$99:E131))</f>
        <v>46511.571482592059</v>
      </c>
      <c r="E132" s="160">
        <f>IF(+J96&lt;F131,J96,D132)</f>
        <v>4901.9523809523807</v>
      </c>
      <c r="F132" s="159">
        <f t="shared" ref="F132:F154" si="41">+D132-E132</f>
        <v>41609.619101639677</v>
      </c>
      <c r="G132" s="159">
        <f t="shared" si="34"/>
        <v>44060.595292115868</v>
      </c>
      <c r="H132" s="163">
        <f t="shared" si="35"/>
        <v>9554.9532977496365</v>
      </c>
      <c r="I132" s="253">
        <f t="shared" si="36"/>
        <v>9554.9532977496365</v>
      </c>
      <c r="J132" s="158">
        <f t="shared" si="37"/>
        <v>0</v>
      </c>
      <c r="K132" s="158"/>
      <c r="L132" s="334"/>
      <c r="M132" s="158">
        <f t="shared" si="38"/>
        <v>0</v>
      </c>
      <c r="N132" s="334"/>
      <c r="O132" s="158">
        <f t="shared" si="39"/>
        <v>0</v>
      </c>
      <c r="P132" s="158">
        <f t="shared" si="40"/>
        <v>0</v>
      </c>
      <c r="Q132" s="1"/>
    </row>
    <row r="133" spans="2:17">
      <c r="B133" s="9" t="str">
        <f t="shared" si="29"/>
        <v/>
      </c>
      <c r="C133" s="153">
        <f>IF(D93="","-",+C132+1)</f>
        <v>2044</v>
      </c>
      <c r="D133" s="154">
        <f>IF(F132+SUM(E$99:E132)=D$92,F132,D$92-SUM(E$99:E132))</f>
        <v>41609.619101639677</v>
      </c>
      <c r="E133" s="160">
        <f>IF(+J96&lt;F132,J96,D133)</f>
        <v>4901.9523809523807</v>
      </c>
      <c r="F133" s="159">
        <f t="shared" si="41"/>
        <v>36707.666720687295</v>
      </c>
      <c r="G133" s="159">
        <f t="shared" si="34"/>
        <v>39158.642911163486</v>
      </c>
      <c r="H133" s="163">
        <f t="shared" si="35"/>
        <v>9037.2846468508287</v>
      </c>
      <c r="I133" s="253">
        <f t="shared" si="36"/>
        <v>9037.2846468508287</v>
      </c>
      <c r="J133" s="158">
        <f t="shared" si="37"/>
        <v>0</v>
      </c>
      <c r="K133" s="158"/>
      <c r="L133" s="334"/>
      <c r="M133" s="158">
        <f t="shared" si="38"/>
        <v>0</v>
      </c>
      <c r="N133" s="334"/>
      <c r="O133" s="158">
        <f t="shared" si="39"/>
        <v>0</v>
      </c>
      <c r="P133" s="158">
        <f t="shared" si="40"/>
        <v>0</v>
      </c>
      <c r="Q133" s="1"/>
    </row>
    <row r="134" spans="2:17">
      <c r="B134" s="9" t="str">
        <f t="shared" si="29"/>
        <v/>
      </c>
      <c r="C134" s="153">
        <f>IF(D93="","-",+C133+1)</f>
        <v>2045</v>
      </c>
      <c r="D134" s="154">
        <f>IF(F133+SUM(E$99:E133)=D$92,F133,D$92-SUM(E$99:E133))</f>
        <v>36707.666720687295</v>
      </c>
      <c r="E134" s="160">
        <f>IF(+J96&lt;F133,J96,D134)</f>
        <v>4901.9523809523807</v>
      </c>
      <c r="F134" s="159">
        <f t="shared" si="41"/>
        <v>31805.714339734914</v>
      </c>
      <c r="G134" s="159">
        <f t="shared" si="34"/>
        <v>34256.690530211104</v>
      </c>
      <c r="H134" s="163">
        <f t="shared" si="35"/>
        <v>8519.6159959520228</v>
      </c>
      <c r="I134" s="253">
        <f t="shared" si="36"/>
        <v>8519.6159959520228</v>
      </c>
      <c r="J134" s="158">
        <f t="shared" si="37"/>
        <v>0</v>
      </c>
      <c r="K134" s="158"/>
      <c r="L134" s="334"/>
      <c r="M134" s="158">
        <f t="shared" si="38"/>
        <v>0</v>
      </c>
      <c r="N134" s="334"/>
      <c r="O134" s="158">
        <f t="shared" si="39"/>
        <v>0</v>
      </c>
      <c r="P134" s="158">
        <f t="shared" si="40"/>
        <v>0</v>
      </c>
      <c r="Q134" s="1"/>
    </row>
    <row r="135" spans="2:17">
      <c r="B135" s="9" t="str">
        <f t="shared" si="29"/>
        <v/>
      </c>
      <c r="C135" s="153">
        <f>IF(D93="","-",+C134+1)</f>
        <v>2046</v>
      </c>
      <c r="D135" s="154">
        <f>IF(F134+SUM(E$99:E134)=D$92,F134,D$92-SUM(E$99:E134))</f>
        <v>31805.714339734914</v>
      </c>
      <c r="E135" s="160">
        <f>IF(+J96&lt;F134,J96,D135)</f>
        <v>4901.9523809523807</v>
      </c>
      <c r="F135" s="159">
        <f t="shared" si="41"/>
        <v>26903.761958782532</v>
      </c>
      <c r="G135" s="159">
        <f t="shared" si="34"/>
        <v>29354.738149258723</v>
      </c>
      <c r="H135" s="163">
        <f t="shared" si="35"/>
        <v>8001.9473450532168</v>
      </c>
      <c r="I135" s="253">
        <f t="shared" si="36"/>
        <v>8001.9473450532168</v>
      </c>
      <c r="J135" s="158">
        <f t="shared" si="37"/>
        <v>0</v>
      </c>
      <c r="K135" s="158"/>
      <c r="L135" s="334"/>
      <c r="M135" s="158">
        <f t="shared" si="38"/>
        <v>0</v>
      </c>
      <c r="N135" s="334"/>
      <c r="O135" s="158">
        <f t="shared" si="39"/>
        <v>0</v>
      </c>
      <c r="P135" s="158">
        <f t="shared" si="40"/>
        <v>0</v>
      </c>
      <c r="Q135" s="1"/>
    </row>
    <row r="136" spans="2:17">
      <c r="B136" s="9" t="str">
        <f t="shared" si="29"/>
        <v/>
      </c>
      <c r="C136" s="153">
        <f>IF(D93="","-",+C135+1)</f>
        <v>2047</v>
      </c>
      <c r="D136" s="154">
        <f>IF(F135+SUM(E$99:E135)=D$92,F135,D$92-SUM(E$99:E135))</f>
        <v>26903.761958782532</v>
      </c>
      <c r="E136" s="160">
        <f>IF(+J96&lt;F135,J96,D136)</f>
        <v>4901.9523809523807</v>
      </c>
      <c r="F136" s="159">
        <f t="shared" si="41"/>
        <v>22001.80957783015</v>
      </c>
      <c r="G136" s="159">
        <f t="shared" si="34"/>
        <v>24452.785768306341</v>
      </c>
      <c r="H136" s="163">
        <f t="shared" si="35"/>
        <v>7484.2786941544109</v>
      </c>
      <c r="I136" s="253">
        <f t="shared" si="36"/>
        <v>7484.2786941544109</v>
      </c>
      <c r="J136" s="158">
        <f t="shared" si="37"/>
        <v>0</v>
      </c>
      <c r="K136" s="158"/>
      <c r="L136" s="334"/>
      <c r="M136" s="158">
        <f t="shared" si="38"/>
        <v>0</v>
      </c>
      <c r="N136" s="334"/>
      <c r="O136" s="158">
        <f t="shared" si="39"/>
        <v>0</v>
      </c>
      <c r="P136" s="158">
        <f t="shared" si="40"/>
        <v>0</v>
      </c>
      <c r="Q136" s="1"/>
    </row>
    <row r="137" spans="2:17">
      <c r="B137" s="9" t="str">
        <f t="shared" si="29"/>
        <v/>
      </c>
      <c r="C137" s="153">
        <f>IF(D93="","-",+C136+1)</f>
        <v>2048</v>
      </c>
      <c r="D137" s="154">
        <f>IF(F136+SUM(E$99:E136)=D$92,F136,D$92-SUM(E$99:E136))</f>
        <v>22001.80957783015</v>
      </c>
      <c r="E137" s="160">
        <f>IF(+J96&lt;F136,J96,D137)</f>
        <v>4901.9523809523807</v>
      </c>
      <c r="F137" s="159">
        <f t="shared" si="41"/>
        <v>17099.857196877769</v>
      </c>
      <c r="G137" s="159">
        <f t="shared" si="34"/>
        <v>19550.83338735396</v>
      </c>
      <c r="H137" s="163">
        <f t="shared" si="35"/>
        <v>6966.610043255605</v>
      </c>
      <c r="I137" s="253">
        <f t="shared" si="36"/>
        <v>6966.610043255605</v>
      </c>
      <c r="J137" s="158">
        <f t="shared" si="37"/>
        <v>0</v>
      </c>
      <c r="K137" s="158"/>
      <c r="L137" s="334"/>
      <c r="M137" s="158">
        <f t="shared" si="38"/>
        <v>0</v>
      </c>
      <c r="N137" s="334"/>
      <c r="O137" s="158">
        <f t="shared" si="39"/>
        <v>0</v>
      </c>
      <c r="P137" s="158">
        <f t="shared" si="40"/>
        <v>0</v>
      </c>
      <c r="Q137" s="1"/>
    </row>
    <row r="138" spans="2:17">
      <c r="B138" s="9" t="str">
        <f t="shared" si="29"/>
        <v/>
      </c>
      <c r="C138" s="153">
        <f>IF(D93="","-",+C137+1)</f>
        <v>2049</v>
      </c>
      <c r="D138" s="154">
        <f>IF(F137+SUM(E$99:E137)=D$92,F137,D$92-SUM(E$99:E137))</f>
        <v>17099.857196877769</v>
      </c>
      <c r="E138" s="160">
        <f>IF(+J96&lt;F137,J96,D138)</f>
        <v>4901.9523809523807</v>
      </c>
      <c r="F138" s="159">
        <f t="shared" si="41"/>
        <v>12197.904815925387</v>
      </c>
      <c r="G138" s="159">
        <f t="shared" si="34"/>
        <v>14648.881006401578</v>
      </c>
      <c r="H138" s="163">
        <f t="shared" si="35"/>
        <v>6448.9413923567981</v>
      </c>
      <c r="I138" s="253">
        <f t="shared" si="36"/>
        <v>6448.9413923567981</v>
      </c>
      <c r="J138" s="158">
        <f t="shared" si="37"/>
        <v>0</v>
      </c>
      <c r="K138" s="158"/>
      <c r="L138" s="334"/>
      <c r="M138" s="158">
        <f t="shared" si="38"/>
        <v>0</v>
      </c>
      <c r="N138" s="334"/>
      <c r="O138" s="158">
        <f t="shared" si="39"/>
        <v>0</v>
      </c>
      <c r="P138" s="158">
        <f t="shared" si="40"/>
        <v>0</v>
      </c>
      <c r="Q138" s="1"/>
    </row>
    <row r="139" spans="2:17">
      <c r="B139" s="9" t="str">
        <f t="shared" si="29"/>
        <v/>
      </c>
      <c r="C139" s="153">
        <f>IF(D93="","-",+C138+1)</f>
        <v>2050</v>
      </c>
      <c r="D139" s="154">
        <f>IF(F138+SUM(E$99:E138)=D$92,F138,D$92-SUM(E$99:E138))</f>
        <v>12197.904815925387</v>
      </c>
      <c r="E139" s="160">
        <f>IF(+J96&lt;F138,J96,D139)</f>
        <v>4901.9523809523807</v>
      </c>
      <c r="F139" s="159">
        <f t="shared" si="41"/>
        <v>7295.9524349730063</v>
      </c>
      <c r="G139" s="159">
        <f t="shared" si="34"/>
        <v>9746.9286254491963</v>
      </c>
      <c r="H139" s="163">
        <f t="shared" si="35"/>
        <v>5931.2727414579913</v>
      </c>
      <c r="I139" s="253">
        <f t="shared" si="36"/>
        <v>5931.2727414579913</v>
      </c>
      <c r="J139" s="158">
        <f t="shared" si="37"/>
        <v>0</v>
      </c>
      <c r="K139" s="158"/>
      <c r="L139" s="334"/>
      <c r="M139" s="158">
        <f t="shared" si="38"/>
        <v>0</v>
      </c>
      <c r="N139" s="334"/>
      <c r="O139" s="158">
        <f t="shared" si="39"/>
        <v>0</v>
      </c>
      <c r="P139" s="158">
        <f t="shared" si="40"/>
        <v>0</v>
      </c>
      <c r="Q139" s="1"/>
    </row>
    <row r="140" spans="2:17">
      <c r="B140" s="9" t="str">
        <f t="shared" si="29"/>
        <v/>
      </c>
      <c r="C140" s="153">
        <f>IF(D93="","-",+C139+1)</f>
        <v>2051</v>
      </c>
      <c r="D140" s="154">
        <f>IF(F139+SUM(E$99:E139)=D$92,F139,D$92-SUM(E$99:E139))</f>
        <v>7295.9524349730063</v>
      </c>
      <c r="E140" s="160">
        <f>IF(+J96&lt;F139,J96,D140)</f>
        <v>4901.9523809523807</v>
      </c>
      <c r="F140" s="159">
        <f t="shared" si="41"/>
        <v>2394.0000540206256</v>
      </c>
      <c r="G140" s="159">
        <f t="shared" si="34"/>
        <v>4844.9762444968164</v>
      </c>
      <c r="H140" s="163">
        <f t="shared" si="35"/>
        <v>5413.6040905591854</v>
      </c>
      <c r="I140" s="253">
        <f t="shared" si="36"/>
        <v>5413.6040905591854</v>
      </c>
      <c r="J140" s="158">
        <f t="shared" si="37"/>
        <v>0</v>
      </c>
      <c r="K140" s="158"/>
      <c r="L140" s="334"/>
      <c r="M140" s="158">
        <f t="shared" si="38"/>
        <v>0</v>
      </c>
      <c r="N140" s="334"/>
      <c r="O140" s="158">
        <f t="shared" si="39"/>
        <v>0</v>
      </c>
      <c r="P140" s="158">
        <f t="shared" si="40"/>
        <v>0</v>
      </c>
      <c r="Q140" s="1"/>
    </row>
    <row r="141" spans="2:17">
      <c r="B141" s="9" t="str">
        <f t="shared" si="29"/>
        <v/>
      </c>
      <c r="C141" s="153">
        <f>IF(D93="","-",+C140+1)</f>
        <v>2052</v>
      </c>
      <c r="D141" s="154">
        <f>IF(F140+SUM(E$99:E140)=D$92,F140,D$92-SUM(E$99:E140))</f>
        <v>2394.0000540206256</v>
      </c>
      <c r="E141" s="160">
        <f>IF(+J96&lt;F140,J96,D141)</f>
        <v>2394.0000540206256</v>
      </c>
      <c r="F141" s="159">
        <f t="shared" si="41"/>
        <v>0</v>
      </c>
      <c r="G141" s="159">
        <f t="shared" si="34"/>
        <v>1197.0000270103128</v>
      </c>
      <c r="H141" s="163">
        <f t="shared" si="35"/>
        <v>2520.4087460993264</v>
      </c>
      <c r="I141" s="253">
        <f t="shared" si="36"/>
        <v>2520.4087460993264</v>
      </c>
      <c r="J141" s="158">
        <f t="shared" si="37"/>
        <v>0</v>
      </c>
      <c r="K141" s="158"/>
      <c r="L141" s="334"/>
      <c r="M141" s="158">
        <f t="shared" si="38"/>
        <v>0</v>
      </c>
      <c r="N141" s="334"/>
      <c r="O141" s="158">
        <f t="shared" si="39"/>
        <v>0</v>
      </c>
      <c r="P141" s="158">
        <f t="shared" si="40"/>
        <v>0</v>
      </c>
      <c r="Q141" s="1"/>
    </row>
    <row r="142" spans="2:17">
      <c r="B142" s="9" t="str">
        <f t="shared" si="29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1"/>
        <v>0</v>
      </c>
      <c r="G142" s="159">
        <f t="shared" si="34"/>
        <v>0</v>
      </c>
      <c r="H142" s="163">
        <f t="shared" si="35"/>
        <v>0</v>
      </c>
      <c r="I142" s="253">
        <f t="shared" si="36"/>
        <v>0</v>
      </c>
      <c r="J142" s="158">
        <f t="shared" si="37"/>
        <v>0</v>
      </c>
      <c r="K142" s="158"/>
      <c r="L142" s="334"/>
      <c r="M142" s="158">
        <f t="shared" si="38"/>
        <v>0</v>
      </c>
      <c r="N142" s="334"/>
      <c r="O142" s="158">
        <f t="shared" si="39"/>
        <v>0</v>
      </c>
      <c r="P142" s="158">
        <f t="shared" si="40"/>
        <v>0</v>
      </c>
      <c r="Q142" s="1"/>
    </row>
    <row r="143" spans="2:17">
      <c r="B143" s="9" t="str">
        <f t="shared" si="29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1"/>
        <v>0</v>
      </c>
      <c r="G143" s="159">
        <f t="shared" si="34"/>
        <v>0</v>
      </c>
      <c r="H143" s="163">
        <f t="shared" si="35"/>
        <v>0</v>
      </c>
      <c r="I143" s="253">
        <f t="shared" si="36"/>
        <v>0</v>
      </c>
      <c r="J143" s="158">
        <f t="shared" si="37"/>
        <v>0</v>
      </c>
      <c r="K143" s="158"/>
      <c r="L143" s="334"/>
      <c r="M143" s="158">
        <f t="shared" si="38"/>
        <v>0</v>
      </c>
      <c r="N143" s="334"/>
      <c r="O143" s="158">
        <f t="shared" si="39"/>
        <v>0</v>
      </c>
      <c r="P143" s="158">
        <f t="shared" si="40"/>
        <v>0</v>
      </c>
      <c r="Q143" s="1"/>
    </row>
    <row r="144" spans="2:17">
      <c r="B144" s="9" t="str">
        <f t="shared" si="29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1"/>
        <v>0</v>
      </c>
      <c r="G144" s="159">
        <f t="shared" si="34"/>
        <v>0</v>
      </c>
      <c r="H144" s="163">
        <f t="shared" si="35"/>
        <v>0</v>
      </c>
      <c r="I144" s="253">
        <f t="shared" si="36"/>
        <v>0</v>
      </c>
      <c r="J144" s="158">
        <f t="shared" si="37"/>
        <v>0</v>
      </c>
      <c r="K144" s="158"/>
      <c r="L144" s="334"/>
      <c r="M144" s="158">
        <f t="shared" si="38"/>
        <v>0</v>
      </c>
      <c r="N144" s="334"/>
      <c r="O144" s="158">
        <f t="shared" si="39"/>
        <v>0</v>
      </c>
      <c r="P144" s="158">
        <f t="shared" si="40"/>
        <v>0</v>
      </c>
      <c r="Q144" s="1"/>
    </row>
    <row r="145" spans="2:17">
      <c r="B145" s="9" t="str">
        <f t="shared" si="29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1"/>
        <v>0</v>
      </c>
      <c r="G145" s="159">
        <f t="shared" si="34"/>
        <v>0</v>
      </c>
      <c r="H145" s="163">
        <f t="shared" si="35"/>
        <v>0</v>
      </c>
      <c r="I145" s="253">
        <f t="shared" si="36"/>
        <v>0</v>
      </c>
      <c r="J145" s="158">
        <f t="shared" si="37"/>
        <v>0</v>
      </c>
      <c r="K145" s="158"/>
      <c r="L145" s="334"/>
      <c r="M145" s="158">
        <f t="shared" si="38"/>
        <v>0</v>
      </c>
      <c r="N145" s="334"/>
      <c r="O145" s="158">
        <f t="shared" si="39"/>
        <v>0</v>
      </c>
      <c r="P145" s="158">
        <f t="shared" si="40"/>
        <v>0</v>
      </c>
      <c r="Q145" s="1"/>
    </row>
    <row r="146" spans="2:17">
      <c r="B146" s="9" t="str">
        <f t="shared" si="29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1"/>
        <v>0</v>
      </c>
      <c r="G146" s="159">
        <f t="shared" si="34"/>
        <v>0</v>
      </c>
      <c r="H146" s="163">
        <f t="shared" si="35"/>
        <v>0</v>
      </c>
      <c r="I146" s="253">
        <f t="shared" si="36"/>
        <v>0</v>
      </c>
      <c r="J146" s="158">
        <f t="shared" si="37"/>
        <v>0</v>
      </c>
      <c r="K146" s="158"/>
      <c r="L146" s="334"/>
      <c r="M146" s="158">
        <f t="shared" si="38"/>
        <v>0</v>
      </c>
      <c r="N146" s="334"/>
      <c r="O146" s="158">
        <f t="shared" si="39"/>
        <v>0</v>
      </c>
      <c r="P146" s="158">
        <f t="shared" si="40"/>
        <v>0</v>
      </c>
      <c r="Q146" s="1"/>
    </row>
    <row r="147" spans="2:17">
      <c r="B147" s="9" t="str">
        <f t="shared" si="29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1"/>
        <v>0</v>
      </c>
      <c r="G147" s="159">
        <f t="shared" si="34"/>
        <v>0</v>
      </c>
      <c r="H147" s="163">
        <f t="shared" si="35"/>
        <v>0</v>
      </c>
      <c r="I147" s="253">
        <f t="shared" si="36"/>
        <v>0</v>
      </c>
      <c r="J147" s="158">
        <f t="shared" si="37"/>
        <v>0</v>
      </c>
      <c r="K147" s="158"/>
      <c r="L147" s="334"/>
      <c r="M147" s="158">
        <f t="shared" si="38"/>
        <v>0</v>
      </c>
      <c r="N147" s="334"/>
      <c r="O147" s="158">
        <f t="shared" si="39"/>
        <v>0</v>
      </c>
      <c r="P147" s="158">
        <f t="shared" si="40"/>
        <v>0</v>
      </c>
      <c r="Q147" s="1"/>
    </row>
    <row r="148" spans="2:17">
      <c r="B148" s="9" t="str">
        <f t="shared" si="29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1"/>
        <v>0</v>
      </c>
      <c r="G148" s="159">
        <f t="shared" si="34"/>
        <v>0</v>
      </c>
      <c r="H148" s="163">
        <f t="shared" si="35"/>
        <v>0</v>
      </c>
      <c r="I148" s="253">
        <f t="shared" si="36"/>
        <v>0</v>
      </c>
      <c r="J148" s="158">
        <f t="shared" si="37"/>
        <v>0</v>
      </c>
      <c r="K148" s="158"/>
      <c r="L148" s="334"/>
      <c r="M148" s="158">
        <f t="shared" si="38"/>
        <v>0</v>
      </c>
      <c r="N148" s="334"/>
      <c r="O148" s="158">
        <f t="shared" si="39"/>
        <v>0</v>
      </c>
      <c r="P148" s="158">
        <f t="shared" si="40"/>
        <v>0</v>
      </c>
      <c r="Q148" s="1"/>
    </row>
    <row r="149" spans="2:17">
      <c r="B149" s="9" t="str">
        <f t="shared" si="29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1"/>
        <v>0</v>
      </c>
      <c r="G149" s="159">
        <f t="shared" si="34"/>
        <v>0</v>
      </c>
      <c r="H149" s="163">
        <f t="shared" si="35"/>
        <v>0</v>
      </c>
      <c r="I149" s="253">
        <f t="shared" si="36"/>
        <v>0</v>
      </c>
      <c r="J149" s="158">
        <f t="shared" si="37"/>
        <v>0</v>
      </c>
      <c r="K149" s="158"/>
      <c r="L149" s="334"/>
      <c r="M149" s="158">
        <f t="shared" si="38"/>
        <v>0</v>
      </c>
      <c r="N149" s="334"/>
      <c r="O149" s="158">
        <f t="shared" si="39"/>
        <v>0</v>
      </c>
      <c r="P149" s="158">
        <f t="shared" si="40"/>
        <v>0</v>
      </c>
      <c r="Q149" s="1"/>
    </row>
    <row r="150" spans="2:17">
      <c r="B150" s="9" t="str">
        <f t="shared" si="29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1"/>
        <v>0</v>
      </c>
      <c r="G150" s="159">
        <f t="shared" si="34"/>
        <v>0</v>
      </c>
      <c r="H150" s="163">
        <f t="shared" si="35"/>
        <v>0</v>
      </c>
      <c r="I150" s="253">
        <f t="shared" si="36"/>
        <v>0</v>
      </c>
      <c r="J150" s="158">
        <f t="shared" si="37"/>
        <v>0</v>
      </c>
      <c r="K150" s="158"/>
      <c r="L150" s="334"/>
      <c r="M150" s="158">
        <f t="shared" si="38"/>
        <v>0</v>
      </c>
      <c r="N150" s="334"/>
      <c r="O150" s="158">
        <f t="shared" si="39"/>
        <v>0</v>
      </c>
      <c r="P150" s="158">
        <f t="shared" si="40"/>
        <v>0</v>
      </c>
      <c r="Q150" s="1"/>
    </row>
    <row r="151" spans="2:17">
      <c r="B151" s="9" t="str">
        <f t="shared" si="29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1"/>
        <v>0</v>
      </c>
      <c r="G151" s="159">
        <f t="shared" si="34"/>
        <v>0</v>
      </c>
      <c r="H151" s="163">
        <f t="shared" si="35"/>
        <v>0</v>
      </c>
      <c r="I151" s="253">
        <f t="shared" si="36"/>
        <v>0</v>
      </c>
      <c r="J151" s="158">
        <f t="shared" si="37"/>
        <v>0</v>
      </c>
      <c r="K151" s="158"/>
      <c r="L151" s="334"/>
      <c r="M151" s="158">
        <f t="shared" si="38"/>
        <v>0</v>
      </c>
      <c r="N151" s="334"/>
      <c r="O151" s="158">
        <f t="shared" si="39"/>
        <v>0</v>
      </c>
      <c r="P151" s="158">
        <f t="shared" si="40"/>
        <v>0</v>
      </c>
      <c r="Q151" s="1"/>
    </row>
    <row r="152" spans="2:17">
      <c r="B152" s="9" t="str">
        <f t="shared" si="29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1"/>
        <v>0</v>
      </c>
      <c r="G152" s="159">
        <f t="shared" si="34"/>
        <v>0</v>
      </c>
      <c r="H152" s="163">
        <f t="shared" si="35"/>
        <v>0</v>
      </c>
      <c r="I152" s="253">
        <f t="shared" si="36"/>
        <v>0</v>
      </c>
      <c r="J152" s="158">
        <f t="shared" si="37"/>
        <v>0</v>
      </c>
      <c r="K152" s="158"/>
      <c r="L152" s="334"/>
      <c r="M152" s="158">
        <f t="shared" si="38"/>
        <v>0</v>
      </c>
      <c r="N152" s="334"/>
      <c r="O152" s="158">
        <f t="shared" si="39"/>
        <v>0</v>
      </c>
      <c r="P152" s="158">
        <f t="shared" si="40"/>
        <v>0</v>
      </c>
      <c r="Q152" s="1"/>
    </row>
    <row r="153" spans="2:17">
      <c r="B153" s="9" t="str">
        <f t="shared" si="29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1"/>
        <v>0</v>
      </c>
      <c r="G153" s="159">
        <f t="shared" si="34"/>
        <v>0</v>
      </c>
      <c r="H153" s="163">
        <f t="shared" si="35"/>
        <v>0</v>
      </c>
      <c r="I153" s="253">
        <f t="shared" si="36"/>
        <v>0</v>
      </c>
      <c r="J153" s="158">
        <f t="shared" si="37"/>
        <v>0</v>
      </c>
      <c r="K153" s="158"/>
      <c r="L153" s="334"/>
      <c r="M153" s="158">
        <f t="shared" si="38"/>
        <v>0</v>
      </c>
      <c r="N153" s="334"/>
      <c r="O153" s="158">
        <f t="shared" si="39"/>
        <v>0</v>
      </c>
      <c r="P153" s="158">
        <f t="shared" si="40"/>
        <v>0</v>
      </c>
      <c r="Q153" s="1"/>
    </row>
    <row r="154" spans="2:17" ht="13.5" thickBot="1">
      <c r="B154" s="9" t="str">
        <f t="shared" si="29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1"/>
        <v>0</v>
      </c>
      <c r="G154" s="165">
        <f t="shared" si="34"/>
        <v>0</v>
      </c>
      <c r="H154" s="167">
        <f t="shared" si="35"/>
        <v>0</v>
      </c>
      <c r="I154" s="254">
        <f t="shared" si="36"/>
        <v>0</v>
      </c>
      <c r="J154" s="169">
        <f t="shared" si="37"/>
        <v>0</v>
      </c>
      <c r="K154" s="158"/>
      <c r="L154" s="335"/>
      <c r="M154" s="169">
        <f t="shared" si="38"/>
        <v>0</v>
      </c>
      <c r="N154" s="335"/>
      <c r="O154" s="169">
        <f t="shared" si="39"/>
        <v>0</v>
      </c>
      <c r="P154" s="169">
        <f t="shared" si="40"/>
        <v>0</v>
      </c>
      <c r="Q154" s="1"/>
    </row>
    <row r="155" spans="2:17">
      <c r="C155" s="154" t="s">
        <v>73</v>
      </c>
      <c r="D155" s="111"/>
      <c r="E155" s="111">
        <f>SUM(E99:E154)</f>
        <v>205881.99999999997</v>
      </c>
      <c r="F155" s="111"/>
      <c r="G155" s="111"/>
      <c r="H155" s="111">
        <f>SUM(H99:H154)</f>
        <v>708609.22188811225</v>
      </c>
      <c r="I155" s="111">
        <f>SUM(I99:I154)</f>
        <v>708609.22188811225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4" priority="1" stopIfTrue="1" operator="equal">
      <formula>$I$10</formula>
    </cfRule>
  </conditionalFormatting>
  <conditionalFormatting sqref="C99:C154">
    <cfRule type="cellIs" dxfId="12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62"/>
  <sheetViews>
    <sheetView view="pageBreakPreview" topLeftCell="A64" zoomScale="75" zoomScaleNormal="100" zoomScaleSheetLayoutView="75" workbookViewId="0">
      <selection activeCell="D17" sqref="D17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23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489431.31850985193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489431.31850985193</v>
      </c>
      <c r="O6" s="1"/>
      <c r="P6" s="1"/>
    </row>
    <row r="7" spans="1:17" ht="13.5" thickBot="1">
      <c r="C7" s="121" t="s">
        <v>44</v>
      </c>
      <c r="D7" s="274" t="s">
        <v>239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240</v>
      </c>
      <c r="E9" s="401" t="s">
        <v>413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4795139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116954.60975609756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4839000</v>
      </c>
      <c r="E17" s="358">
        <v>63671.052631578947</v>
      </c>
      <c r="F17" s="357">
        <v>4775328.9473684207</v>
      </c>
      <c r="G17" s="358">
        <v>750196.21507043985</v>
      </c>
      <c r="H17" s="359">
        <v>750196.21507043985</v>
      </c>
      <c r="I17" s="368">
        <v>0</v>
      </c>
      <c r="J17" s="156"/>
      <c r="K17" s="256">
        <f t="shared" ref="K17:K22" si="0">G17</f>
        <v>750196.21507043985</v>
      </c>
      <c r="L17" s="172">
        <f t="shared" ref="L17:L48" si="1">IF(K17&lt;&gt;0,+G17-K17,0)</f>
        <v>0</v>
      </c>
      <c r="M17" s="256">
        <f t="shared" ref="M17:M22" si="2">H17</f>
        <v>750196.21507043985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4731467.9473684207</v>
      </c>
      <c r="E18" s="360">
        <v>116954.60975609756</v>
      </c>
      <c r="F18" s="361">
        <v>4614513.3376123235</v>
      </c>
      <c r="G18" s="360">
        <v>837705.52786752849</v>
      </c>
      <c r="H18" s="359">
        <v>837705.52786752849</v>
      </c>
      <c r="I18" s="368">
        <v>0</v>
      </c>
      <c r="J18" s="156"/>
      <c r="K18" s="258">
        <f t="shared" si="0"/>
        <v>837705.52786752849</v>
      </c>
      <c r="L18" s="257">
        <f t="shared" si="1"/>
        <v>0</v>
      </c>
      <c r="M18" s="258">
        <f t="shared" si="2"/>
        <v>837705.52786752849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361">
        <v>4614513.3376123235</v>
      </c>
      <c r="E19" s="360">
        <v>114169.97619047618</v>
      </c>
      <c r="F19" s="361">
        <v>4500343.3614218477</v>
      </c>
      <c r="G19" s="360">
        <v>783461.67125244555</v>
      </c>
      <c r="H19" s="359">
        <v>783461.67125244555</v>
      </c>
      <c r="I19" s="368">
        <v>0</v>
      </c>
      <c r="J19" s="156"/>
      <c r="K19" s="258">
        <f t="shared" si="0"/>
        <v>783461.67125244555</v>
      </c>
      <c r="L19" s="257">
        <f t="shared" si="1"/>
        <v>0</v>
      </c>
      <c r="M19" s="258">
        <f t="shared" si="2"/>
        <v>783461.67125244555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4500343.3614218477</v>
      </c>
      <c r="E20" s="397">
        <v>114169.97619047618</v>
      </c>
      <c r="F20" s="396">
        <v>4386173.385231372</v>
      </c>
      <c r="G20" s="397">
        <v>728177.58986755938</v>
      </c>
      <c r="H20" s="395">
        <v>728177.58986755938</v>
      </c>
      <c r="I20" s="398">
        <v>0</v>
      </c>
      <c r="J20" s="156"/>
      <c r="K20" s="258">
        <f t="shared" si="0"/>
        <v>728177.58986755938</v>
      </c>
      <c r="L20" s="257">
        <f t="shared" ref="L20:L25" si="6">IF(K20&lt;&gt;0,+G20-K20,0)</f>
        <v>0</v>
      </c>
      <c r="M20" s="258">
        <f t="shared" si="2"/>
        <v>728177.58986755938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4386173.385231372</v>
      </c>
      <c r="E21" s="397">
        <v>114169.97619047618</v>
      </c>
      <c r="F21" s="396">
        <v>4272003.4090408962</v>
      </c>
      <c r="G21" s="397">
        <v>690508.12734989321</v>
      </c>
      <c r="H21" s="395">
        <v>690508.12734989321</v>
      </c>
      <c r="I21" s="398">
        <v>0</v>
      </c>
      <c r="J21" s="156"/>
      <c r="K21" s="258">
        <f t="shared" si="0"/>
        <v>690508.12734989321</v>
      </c>
      <c r="L21" s="257">
        <f t="shared" si="6"/>
        <v>0</v>
      </c>
      <c r="M21" s="258">
        <f t="shared" si="2"/>
        <v>690508.12734989321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96">
        <v>4272003.4090408962</v>
      </c>
      <c r="E22" s="397">
        <v>114169.97619047618</v>
      </c>
      <c r="F22" s="396">
        <v>4157833.43285042</v>
      </c>
      <c r="G22" s="397">
        <v>661776.60095170466</v>
      </c>
      <c r="H22" s="395">
        <v>661776.60095170466</v>
      </c>
      <c r="I22" s="156">
        <v>0</v>
      </c>
      <c r="J22" s="156"/>
      <c r="K22" s="258">
        <f t="shared" si="0"/>
        <v>661776.60095170466</v>
      </c>
      <c r="L22" s="257">
        <f t="shared" si="6"/>
        <v>0</v>
      </c>
      <c r="M22" s="258">
        <f t="shared" si="2"/>
        <v>661776.60095170466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4157833.43285042</v>
      </c>
      <c r="E23" s="397">
        <v>114169.97619047618</v>
      </c>
      <c r="F23" s="396">
        <v>4043663.4566599438</v>
      </c>
      <c r="G23" s="397">
        <v>640169.61761771492</v>
      </c>
      <c r="H23" s="395">
        <v>640169.61761771492</v>
      </c>
      <c r="I23" s="156">
        <f t="shared" ref="I23:I48" si="9">H23-G23</f>
        <v>0</v>
      </c>
      <c r="J23" s="156"/>
      <c r="K23" s="258">
        <f>G23</f>
        <v>640169.61761771492</v>
      </c>
      <c r="L23" s="257">
        <f t="shared" si="6"/>
        <v>0</v>
      </c>
      <c r="M23" s="258">
        <f>H23</f>
        <v>640169.61761771492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4043663.4566599438</v>
      </c>
      <c r="E24" s="397">
        <v>111514.86046511628</v>
      </c>
      <c r="F24" s="396">
        <v>3932148.5961948275</v>
      </c>
      <c r="G24" s="397">
        <v>605586.64190337458</v>
      </c>
      <c r="H24" s="395">
        <v>605586.64190337458</v>
      </c>
      <c r="I24" s="156">
        <v>0</v>
      </c>
      <c r="J24" s="156"/>
      <c r="K24" s="258">
        <f>G24</f>
        <v>605586.64190337458</v>
      </c>
      <c r="L24" s="257">
        <f t="shared" si="6"/>
        <v>0</v>
      </c>
      <c r="M24" s="258">
        <f>H24</f>
        <v>605586.64190337458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3932148.5961948275</v>
      </c>
      <c r="E25" s="397">
        <v>116954.60975609756</v>
      </c>
      <c r="F25" s="396">
        <v>3815193.9864387298</v>
      </c>
      <c r="G25" s="397">
        <v>609275.37207027047</v>
      </c>
      <c r="H25" s="395">
        <v>609275.37207027047</v>
      </c>
      <c r="I25" s="156">
        <f t="shared" si="9"/>
        <v>0</v>
      </c>
      <c r="J25" s="156"/>
      <c r="K25" s="258">
        <f>G25</f>
        <v>609275.37207027047</v>
      </c>
      <c r="L25" s="257">
        <f t="shared" si="6"/>
        <v>0</v>
      </c>
      <c r="M25" s="258">
        <f>H25</f>
        <v>609275.37207027047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396">
        <v>3815193.9864387298</v>
      </c>
      <c r="E26" s="397">
        <v>116954.60975609756</v>
      </c>
      <c r="F26" s="396">
        <v>3698239.3766826321</v>
      </c>
      <c r="G26" s="397">
        <v>594411.13132781303</v>
      </c>
      <c r="H26" s="395">
        <v>594411.13132781303</v>
      </c>
      <c r="I26" s="156">
        <f t="shared" si="9"/>
        <v>0</v>
      </c>
      <c r="J26" s="156"/>
      <c r="K26" s="258">
        <f>G26</f>
        <v>594411.13132781303</v>
      </c>
      <c r="L26" s="257">
        <f t="shared" ref="L26" si="10">IF(K26&lt;&gt;0,+G26-K26,0)</f>
        <v>0</v>
      </c>
      <c r="M26" s="258">
        <f>H26</f>
        <v>594411.13132781303</v>
      </c>
      <c r="N26" s="158">
        <f t="shared" ref="N26" si="11">IF(M26&lt;&gt;0,+H26-M26,0)</f>
        <v>0</v>
      </c>
      <c r="O26" s="158">
        <f t="shared" ref="O26" si="12"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3698239.3766826321</v>
      </c>
      <c r="E27" s="160">
        <f>IF(+I14&lt;F26,I14,D27)</f>
        <v>116954.60975609756</v>
      </c>
      <c r="F27" s="159">
        <f t="shared" ref="F27:F48" si="13">+D27-E27</f>
        <v>3581284.7669265345</v>
      </c>
      <c r="G27" s="161">
        <f t="shared" ref="G27:G55" si="14">+I$12*((D27+F27)/2)+E27</f>
        <v>489431.31850985193</v>
      </c>
      <c r="H27" s="142">
        <f t="shared" ref="H27:H55" si="15">+I$13*((D27+F27)/2)+E27</f>
        <v>489431.31850985193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3581284.7669265345</v>
      </c>
      <c r="E28" s="160">
        <f>IF(+I14&lt;F27,I14,D28)</f>
        <v>116954.60975609756</v>
      </c>
      <c r="F28" s="159">
        <f t="shared" si="13"/>
        <v>3464330.1571704368</v>
      </c>
      <c r="G28" s="161">
        <f t="shared" si="14"/>
        <v>477462.71527257148</v>
      </c>
      <c r="H28" s="142">
        <f t="shared" si="15"/>
        <v>477462.71527257148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3464330.1571704368</v>
      </c>
      <c r="E29" s="160">
        <f>IF(+I14&lt;F28,I14,D29)</f>
        <v>116954.60975609756</v>
      </c>
      <c r="F29" s="159">
        <f t="shared" si="13"/>
        <v>3347375.5474143391</v>
      </c>
      <c r="G29" s="161">
        <f t="shared" si="14"/>
        <v>465494.11203529098</v>
      </c>
      <c r="H29" s="142">
        <f t="shared" si="15"/>
        <v>465494.11203529098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3347375.5474143391</v>
      </c>
      <c r="E30" s="160">
        <f>IF(+I14&lt;F29,I14,D30)</f>
        <v>116954.60975609756</v>
      </c>
      <c r="F30" s="159">
        <f t="shared" si="13"/>
        <v>3230420.9376582415</v>
      </c>
      <c r="G30" s="161">
        <f t="shared" si="14"/>
        <v>453525.50879801059</v>
      </c>
      <c r="H30" s="142">
        <f t="shared" si="15"/>
        <v>453525.50879801059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3230420.9376582415</v>
      </c>
      <c r="E31" s="160">
        <f>IF(+I14&lt;F30,I14,D31)</f>
        <v>116954.60975609756</v>
      </c>
      <c r="F31" s="159">
        <f t="shared" si="13"/>
        <v>3113466.3279021438</v>
      </c>
      <c r="G31" s="161">
        <f t="shared" si="14"/>
        <v>441556.90556073008</v>
      </c>
      <c r="H31" s="142">
        <f t="shared" si="15"/>
        <v>441556.90556073008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3113466.3279021438</v>
      </c>
      <c r="E32" s="160">
        <f>IF(+I14&lt;F31,I14,D32)</f>
        <v>116954.60975609756</v>
      </c>
      <c r="F32" s="159">
        <f t="shared" si="13"/>
        <v>2996511.7181460462</v>
      </c>
      <c r="G32" s="161">
        <f t="shared" si="14"/>
        <v>429588.30232344964</v>
      </c>
      <c r="H32" s="142">
        <f t="shared" si="15"/>
        <v>429588.30232344964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2996511.7181460462</v>
      </c>
      <c r="E33" s="160">
        <f>IF(+I14&lt;F32,I14,D33)</f>
        <v>116954.60975609756</v>
      </c>
      <c r="F33" s="159">
        <f t="shared" si="13"/>
        <v>2879557.1083899485</v>
      </c>
      <c r="G33" s="161">
        <f t="shared" si="14"/>
        <v>417619.69908616913</v>
      </c>
      <c r="H33" s="142">
        <f t="shared" si="15"/>
        <v>417619.69908616913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2879557.1083899485</v>
      </c>
      <c r="E34" s="160">
        <f>IF(+I14&lt;F33,I14,D34)</f>
        <v>116954.60975609756</v>
      </c>
      <c r="F34" s="159">
        <f t="shared" si="13"/>
        <v>2762602.4986338508</v>
      </c>
      <c r="G34" s="161">
        <f t="shared" si="14"/>
        <v>405651.09584888868</v>
      </c>
      <c r="H34" s="142">
        <f t="shared" si="15"/>
        <v>405651.09584888868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2762602.4986338508</v>
      </c>
      <c r="E35" s="160">
        <f>IF(+I14&lt;F34,I14,D35)</f>
        <v>116954.60975609756</v>
      </c>
      <c r="F35" s="159">
        <f t="shared" si="13"/>
        <v>2645647.8888777532</v>
      </c>
      <c r="G35" s="161">
        <f t="shared" si="14"/>
        <v>393682.49261160818</v>
      </c>
      <c r="H35" s="142">
        <f t="shared" si="15"/>
        <v>393682.49261160818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2645647.8888777532</v>
      </c>
      <c r="E36" s="160">
        <f>IF(+I14&lt;F35,I14,D36)</f>
        <v>116954.60975609756</v>
      </c>
      <c r="F36" s="159">
        <f t="shared" si="13"/>
        <v>2528693.2791216555</v>
      </c>
      <c r="G36" s="161">
        <f t="shared" si="14"/>
        <v>381713.88937432779</v>
      </c>
      <c r="H36" s="142">
        <f t="shared" si="15"/>
        <v>381713.88937432779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2528693.2791216555</v>
      </c>
      <c r="E37" s="160">
        <f>IF(+I14&lt;F36,I14,D37)</f>
        <v>116954.60975609756</v>
      </c>
      <c r="F37" s="159">
        <f t="shared" si="13"/>
        <v>2411738.6693655578</v>
      </c>
      <c r="G37" s="161">
        <f t="shared" si="14"/>
        <v>369745.28613704728</v>
      </c>
      <c r="H37" s="142">
        <f t="shared" si="15"/>
        <v>369745.28613704728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2411738.6693655578</v>
      </c>
      <c r="E38" s="160">
        <f>IF(+I14&lt;F37,I14,D38)</f>
        <v>116954.60975609756</v>
      </c>
      <c r="F38" s="159">
        <f t="shared" si="13"/>
        <v>2294784.0596094602</v>
      </c>
      <c r="G38" s="161">
        <f t="shared" si="14"/>
        <v>357776.68289976683</v>
      </c>
      <c r="H38" s="142">
        <f t="shared" si="15"/>
        <v>357776.68289976683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2294784.0596094602</v>
      </c>
      <c r="E39" s="160">
        <f>IF(+I14&lt;F38,I14,D39)</f>
        <v>116954.60975609756</v>
      </c>
      <c r="F39" s="159">
        <f t="shared" si="13"/>
        <v>2177829.4498533625</v>
      </c>
      <c r="G39" s="161">
        <f t="shared" si="14"/>
        <v>345808.07966248633</v>
      </c>
      <c r="H39" s="142">
        <f t="shared" si="15"/>
        <v>345808.07966248633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2177829.4498533625</v>
      </c>
      <c r="E40" s="160">
        <f>IF(+I14&lt;F39,I14,D40)</f>
        <v>116954.60975609756</v>
      </c>
      <c r="F40" s="159">
        <f t="shared" si="13"/>
        <v>2060874.8400972649</v>
      </c>
      <c r="G40" s="161">
        <f t="shared" si="14"/>
        <v>333839.47642520594</v>
      </c>
      <c r="H40" s="142">
        <f t="shared" si="15"/>
        <v>333839.47642520594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2060874.8400972649</v>
      </c>
      <c r="E41" s="160">
        <f>IF(+I14&lt;F40,I14,D41)</f>
        <v>116954.60975609756</v>
      </c>
      <c r="F41" s="159">
        <f t="shared" si="13"/>
        <v>1943920.2303411672</v>
      </c>
      <c r="G41" s="161">
        <f t="shared" si="14"/>
        <v>321870.87318792543</v>
      </c>
      <c r="H41" s="142">
        <f t="shared" si="15"/>
        <v>321870.87318792543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1943920.2303411672</v>
      </c>
      <c r="E42" s="160">
        <f>IF(+I14&lt;F41,I14,D42)</f>
        <v>116954.60975609756</v>
      </c>
      <c r="F42" s="159">
        <f t="shared" si="13"/>
        <v>1826965.6205850695</v>
      </c>
      <c r="G42" s="161">
        <f t="shared" si="14"/>
        <v>309902.26995064499</v>
      </c>
      <c r="H42" s="142">
        <f t="shared" si="15"/>
        <v>309902.26995064499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1826965.6205850695</v>
      </c>
      <c r="E43" s="160">
        <f>IF(+I14&lt;F42,I14,D43)</f>
        <v>116954.60975609756</v>
      </c>
      <c r="F43" s="159">
        <f t="shared" si="13"/>
        <v>1710011.0108289719</v>
      </c>
      <c r="G43" s="161">
        <f t="shared" si="14"/>
        <v>297933.66671336448</v>
      </c>
      <c r="H43" s="142">
        <f t="shared" si="15"/>
        <v>297933.66671336448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1710011.0108289719</v>
      </c>
      <c r="E44" s="160">
        <f>IF(+I14&lt;F43,I14,D44)</f>
        <v>116954.60975609756</v>
      </c>
      <c r="F44" s="159">
        <f t="shared" si="13"/>
        <v>1593056.4010728742</v>
      </c>
      <c r="G44" s="161">
        <f t="shared" si="14"/>
        <v>285965.06347608403</v>
      </c>
      <c r="H44" s="142">
        <f t="shared" si="15"/>
        <v>285965.06347608403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1593056.4010728742</v>
      </c>
      <c r="E45" s="160">
        <f>IF(+I14&lt;F44,I14,D45)</f>
        <v>116954.60975609756</v>
      </c>
      <c r="F45" s="159">
        <f t="shared" si="13"/>
        <v>1476101.7913167765</v>
      </c>
      <c r="G45" s="161">
        <f t="shared" si="14"/>
        <v>273996.46023880359</v>
      </c>
      <c r="H45" s="142">
        <f t="shared" si="15"/>
        <v>273996.46023880359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1476101.7913167765</v>
      </c>
      <c r="E46" s="160">
        <f>IF(+I14&lt;F45,I14,D46)</f>
        <v>116954.60975609756</v>
      </c>
      <c r="F46" s="159">
        <f t="shared" si="13"/>
        <v>1359147.1815606789</v>
      </c>
      <c r="G46" s="161">
        <f t="shared" si="14"/>
        <v>262027.85700152308</v>
      </c>
      <c r="H46" s="142">
        <f t="shared" si="15"/>
        <v>262027.85700152308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1359147.1815606789</v>
      </c>
      <c r="E47" s="160">
        <f>IF(+I14&lt;F46,I14,D47)</f>
        <v>116954.60975609756</v>
      </c>
      <c r="F47" s="159">
        <f t="shared" si="13"/>
        <v>1242192.5718045812</v>
      </c>
      <c r="G47" s="161">
        <f t="shared" si="14"/>
        <v>250059.25376424263</v>
      </c>
      <c r="H47" s="142">
        <f t="shared" si="15"/>
        <v>250059.25376424263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1242192.5718045812</v>
      </c>
      <c r="E48" s="160">
        <f>IF(+I14&lt;F47,I14,D48)</f>
        <v>116954.60975609756</v>
      </c>
      <c r="F48" s="159">
        <f t="shared" si="13"/>
        <v>1125237.9620484835</v>
      </c>
      <c r="G48" s="161">
        <f t="shared" si="14"/>
        <v>238090.65052696218</v>
      </c>
      <c r="H48" s="142">
        <f t="shared" si="15"/>
        <v>238090.65052696218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1125237.9620484835</v>
      </c>
      <c r="E49" s="160">
        <f>IF(+I14&lt;F48,I14,D49)</f>
        <v>116954.60975609756</v>
      </c>
      <c r="F49" s="159">
        <f t="shared" ref="F49:F72" si="16">+D49-E49</f>
        <v>1008283.352292386</v>
      </c>
      <c r="G49" s="161">
        <f t="shared" si="14"/>
        <v>226122.04728968171</v>
      </c>
      <c r="H49" s="142">
        <f t="shared" si="15"/>
        <v>226122.04728968171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1008283.352292386</v>
      </c>
      <c r="E50" s="160">
        <f>IF(+I14&lt;F49,I14,D50)</f>
        <v>116954.60975609756</v>
      </c>
      <c r="F50" s="159">
        <f t="shared" si="16"/>
        <v>891328.74253628845</v>
      </c>
      <c r="G50" s="161">
        <f t="shared" si="14"/>
        <v>214153.44405240126</v>
      </c>
      <c r="H50" s="142">
        <f t="shared" si="15"/>
        <v>214153.44405240126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891328.74253628845</v>
      </c>
      <c r="E51" s="160">
        <f>IF(+I14&lt;F50,I14,D51)</f>
        <v>116954.60975609756</v>
      </c>
      <c r="F51" s="159">
        <f t="shared" si="16"/>
        <v>774374.13278019091</v>
      </c>
      <c r="G51" s="161">
        <f t="shared" si="14"/>
        <v>202184.84081512078</v>
      </c>
      <c r="H51" s="142">
        <f t="shared" si="15"/>
        <v>202184.84081512078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774374.13278019091</v>
      </c>
      <c r="E52" s="160">
        <f>IF(+I14&lt;F51,I14,D52)</f>
        <v>116954.60975609756</v>
      </c>
      <c r="F52" s="159">
        <f t="shared" si="16"/>
        <v>657419.52302409336</v>
      </c>
      <c r="G52" s="161">
        <f t="shared" si="14"/>
        <v>190216.23757784034</v>
      </c>
      <c r="H52" s="142">
        <f t="shared" si="15"/>
        <v>190216.23757784034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657419.52302409336</v>
      </c>
      <c r="E53" s="160">
        <f>IF(+I14&lt;F52,I14,D53)</f>
        <v>116954.60975609756</v>
      </c>
      <c r="F53" s="159">
        <f t="shared" si="16"/>
        <v>540464.91326799581</v>
      </c>
      <c r="G53" s="161">
        <f t="shared" si="14"/>
        <v>178247.63434055989</v>
      </c>
      <c r="H53" s="142">
        <f t="shared" si="15"/>
        <v>178247.63434055989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540464.91326799581</v>
      </c>
      <c r="E54" s="160">
        <f>IF(+I14&lt;F53,I14,D54)</f>
        <v>116954.60975609756</v>
      </c>
      <c r="F54" s="159">
        <f t="shared" si="16"/>
        <v>423510.30351189827</v>
      </c>
      <c r="G54" s="161">
        <f t="shared" si="14"/>
        <v>166279.03110327944</v>
      </c>
      <c r="H54" s="142">
        <f t="shared" si="15"/>
        <v>166279.03110327944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423510.30351189827</v>
      </c>
      <c r="E55" s="160">
        <f>IF(+I14&lt;F54,I14,D55)</f>
        <v>116954.60975609756</v>
      </c>
      <c r="F55" s="159">
        <f t="shared" si="16"/>
        <v>306555.69375580072</v>
      </c>
      <c r="G55" s="161">
        <f t="shared" si="14"/>
        <v>154310.42786599899</v>
      </c>
      <c r="H55" s="142">
        <f t="shared" si="15"/>
        <v>154310.42786599899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306555.69375580072</v>
      </c>
      <c r="E56" s="160">
        <f>IF(+I14&lt;F55,I14,D56)</f>
        <v>116954.60975609756</v>
      </c>
      <c r="F56" s="159">
        <f t="shared" si="16"/>
        <v>189601.08399970317</v>
      </c>
      <c r="G56" s="161">
        <f t="shared" ref="G56:G72" si="21">+I$12*((D56+F56)/2)+E56</f>
        <v>142341.82462871855</v>
      </c>
      <c r="H56" s="142">
        <f t="shared" ref="H56:H72" si="22">+I$13*((D56+F56)/2)+E56</f>
        <v>142341.82462871855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189601.08399970317</v>
      </c>
      <c r="E57" s="160">
        <f>IF(+I14&lt;F56,I14,D57)</f>
        <v>116954.60975609756</v>
      </c>
      <c r="F57" s="159">
        <f t="shared" si="16"/>
        <v>72646.474243605611</v>
      </c>
      <c r="G57" s="161">
        <f t="shared" si="21"/>
        <v>130373.22139143808</v>
      </c>
      <c r="H57" s="142">
        <f t="shared" si="22"/>
        <v>130373.22139143808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72646.474243605611</v>
      </c>
      <c r="E58" s="160">
        <f>IF(+I14&lt;F57,I14,D58)</f>
        <v>72646.474243605611</v>
      </c>
      <c r="F58" s="159">
        <f t="shared" si="16"/>
        <v>0</v>
      </c>
      <c r="G58" s="161">
        <f t="shared" si="21"/>
        <v>76363.629251955761</v>
      </c>
      <c r="H58" s="142">
        <f t="shared" si="22"/>
        <v>76363.629251955761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21"/>
        <v>0</v>
      </c>
      <c r="H59" s="142">
        <f t="shared" si="22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1"/>
        <v>0</v>
      </c>
      <c r="H60" s="142">
        <f t="shared" si="22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1"/>
        <v>0</v>
      </c>
      <c r="H61" s="142">
        <f t="shared" si="22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1"/>
        <v>0</v>
      </c>
      <c r="H62" s="142">
        <f t="shared" si="22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1"/>
        <v>0</v>
      </c>
      <c r="H63" s="142">
        <f t="shared" si="22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1"/>
        <v>0</v>
      </c>
      <c r="H64" s="142">
        <f t="shared" si="22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1"/>
        <v>0</v>
      </c>
      <c r="H65" s="142">
        <f t="shared" si="22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1"/>
        <v>0</v>
      </c>
      <c r="H66" s="142">
        <f t="shared" si="22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1"/>
        <v>0</v>
      </c>
      <c r="H67" s="142">
        <f t="shared" si="22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1"/>
        <v>0</v>
      </c>
      <c r="H68" s="142">
        <f t="shared" si="22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1"/>
        <v>0</v>
      </c>
      <c r="H69" s="142">
        <f t="shared" si="22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1"/>
        <v>0</v>
      </c>
      <c r="H70" s="142">
        <f t="shared" si="22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1"/>
        <v>0</v>
      </c>
      <c r="H71" s="142">
        <f t="shared" si="22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1"/>
        <v>0</v>
      </c>
      <c r="H72" s="124">
        <f t="shared" si="22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4795139</v>
      </c>
      <c r="F73" s="111"/>
      <c r="G73" s="111">
        <f>SUM(G17:G72)</f>
        <v>16584602.493000692</v>
      </c>
      <c r="H73" s="111">
        <f>SUM(H17:H72)</f>
        <v>16584602.493000692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23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609275.37207027047</v>
      </c>
      <c r="N87" s="198">
        <f>IF(J92&lt;D11,0,VLOOKUP(J92,C17:O72,11))</f>
        <v>609275.37207027047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524237.01720389316</v>
      </c>
      <c r="N88" s="200">
        <f>IF(J92&lt;D11,0,VLOOKUP(J92,C99:P154,7))</f>
        <v>524237.01720389316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Reconductor: Greggton-Lake Lamond &amp; Quitman-Westwood 69 kV lines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-85038.354866377311</v>
      </c>
      <c r="N89" s="203">
        <f>+N88-N87</f>
        <v>-85038.354866377311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TP2008015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4795139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114169.97619047618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58477.304878048781</v>
      </c>
      <c r="F99" s="361">
        <v>4736661.6951219514</v>
      </c>
      <c r="G99" s="365">
        <v>2368330.8475609757</v>
      </c>
      <c r="H99" s="362">
        <v>449455.76564845629</v>
      </c>
      <c r="I99" s="363">
        <v>449455.76564845629</v>
      </c>
      <c r="J99" s="403">
        <f t="shared" ref="J99:J130" si="23">+I99-H99</f>
        <v>0</v>
      </c>
      <c r="K99" s="158"/>
      <c r="L99" s="256">
        <f t="shared" ref="L99:L104" si="24">H99</f>
        <v>449455.76564845629</v>
      </c>
      <c r="M99" s="172">
        <f t="shared" ref="M99:M130" si="25">IF(L99&lt;&gt;0,+H99-L99,0)</f>
        <v>0</v>
      </c>
      <c r="N99" s="256">
        <f t="shared" ref="N99:N104" si="26">I99</f>
        <v>449455.76564845629</v>
      </c>
      <c r="O99" s="157">
        <f t="shared" ref="O99:O130" si="27">IF(N99&lt;&gt;0,+I99-N99,0)</f>
        <v>0</v>
      </c>
      <c r="P99" s="157">
        <f t="shared" ref="P99:P130" si="28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2011</v>
      </c>
      <c r="D100" s="357">
        <v>4736661.6951219514</v>
      </c>
      <c r="E100" s="360">
        <v>114169.97619047618</v>
      </c>
      <c r="F100" s="361">
        <v>4622491.7189314757</v>
      </c>
      <c r="G100" s="361">
        <v>4679576.7070267135</v>
      </c>
      <c r="H100" s="360">
        <v>817884.25936798821</v>
      </c>
      <c r="I100" s="359">
        <v>817884.25936798821</v>
      </c>
      <c r="J100" s="403">
        <f t="shared" si="23"/>
        <v>0</v>
      </c>
      <c r="K100" s="158"/>
      <c r="L100" s="258">
        <f t="shared" si="24"/>
        <v>817884.25936798821</v>
      </c>
      <c r="M100" s="257">
        <f t="shared" si="25"/>
        <v>0</v>
      </c>
      <c r="N100" s="258">
        <f t="shared" si="26"/>
        <v>817884.25936798821</v>
      </c>
      <c r="O100" s="158">
        <f t="shared" si="27"/>
        <v>0</v>
      </c>
      <c r="P100" s="158">
        <f t="shared" si="28"/>
        <v>0</v>
      </c>
      <c r="Q100" s="1"/>
    </row>
    <row r="101" spans="1:17">
      <c r="B101" s="9" t="str">
        <f t="shared" ref="B101:B154" si="29">IF(D101=F100,"","IU")</f>
        <v/>
      </c>
      <c r="C101" s="153">
        <f>IF(D93="","-",+C100+1)</f>
        <v>2012</v>
      </c>
      <c r="D101" s="357">
        <v>4622491.7189314757</v>
      </c>
      <c r="E101" s="360">
        <v>114169.97619047618</v>
      </c>
      <c r="F101" s="361">
        <v>4508321.7427409999</v>
      </c>
      <c r="G101" s="361">
        <v>4565406.7308362378</v>
      </c>
      <c r="H101" s="360">
        <v>785987.52688164287</v>
      </c>
      <c r="I101" s="359">
        <v>785987.52688164287</v>
      </c>
      <c r="J101" s="403">
        <f t="shared" si="23"/>
        <v>0</v>
      </c>
      <c r="K101" s="158"/>
      <c r="L101" s="258">
        <f t="shared" si="24"/>
        <v>785987.52688164287</v>
      </c>
      <c r="M101" s="257">
        <f t="shared" si="25"/>
        <v>0</v>
      </c>
      <c r="N101" s="258">
        <f t="shared" si="26"/>
        <v>785987.52688164287</v>
      </c>
      <c r="O101" s="158">
        <f t="shared" si="27"/>
        <v>0</v>
      </c>
      <c r="P101" s="158">
        <f t="shared" si="28"/>
        <v>0</v>
      </c>
      <c r="Q101" s="1"/>
    </row>
    <row r="102" spans="1:17">
      <c r="B102" s="9" t="str">
        <f t="shared" si="29"/>
        <v/>
      </c>
      <c r="C102" s="153">
        <f>IF(D93="","-",+C101+1)</f>
        <v>2013</v>
      </c>
      <c r="D102" s="357">
        <v>4508321.7427409999</v>
      </c>
      <c r="E102" s="360">
        <v>114169.97619047618</v>
      </c>
      <c r="F102" s="361">
        <v>4394151.7665505242</v>
      </c>
      <c r="G102" s="361">
        <v>4451236.754645762</v>
      </c>
      <c r="H102" s="360">
        <v>716385.37410888227</v>
      </c>
      <c r="I102" s="359">
        <v>716385.37410888227</v>
      </c>
      <c r="J102" s="403">
        <v>0</v>
      </c>
      <c r="K102" s="158"/>
      <c r="L102" s="258">
        <f t="shared" si="24"/>
        <v>716385.37410888227</v>
      </c>
      <c r="M102" s="257">
        <f>IF(L102&lt;&gt;0,+H102-L102,0)</f>
        <v>0</v>
      </c>
      <c r="N102" s="258">
        <f t="shared" si="26"/>
        <v>716385.37410888227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9"/>
        <v/>
      </c>
      <c r="C103" s="153">
        <f>IF(D93="","-",+C102+1)</f>
        <v>2014</v>
      </c>
      <c r="D103" s="357">
        <v>4394151.7665505242</v>
      </c>
      <c r="E103" s="360">
        <v>114169.97619047618</v>
      </c>
      <c r="F103" s="361">
        <v>4279981.7903600484</v>
      </c>
      <c r="G103" s="361">
        <v>4337066.7784552863</v>
      </c>
      <c r="H103" s="360">
        <v>703679.09794769238</v>
      </c>
      <c r="I103" s="359">
        <v>703679.09794769238</v>
      </c>
      <c r="J103" s="158">
        <v>0</v>
      </c>
      <c r="K103" s="158"/>
      <c r="L103" s="258">
        <f t="shared" si="24"/>
        <v>703679.09794769238</v>
      </c>
      <c r="M103" s="257">
        <f>IF(L103&lt;&gt;0,+H103-L103,0)</f>
        <v>0</v>
      </c>
      <c r="N103" s="258">
        <f t="shared" si="26"/>
        <v>703679.09794769238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9"/>
        <v/>
      </c>
      <c r="C104" s="153">
        <f>IF(D93="","-",+C103+1)</f>
        <v>2015</v>
      </c>
      <c r="D104" s="357">
        <v>4279981.7903600484</v>
      </c>
      <c r="E104" s="360">
        <v>114169.97619047618</v>
      </c>
      <c r="F104" s="361">
        <v>4165811.8141695722</v>
      </c>
      <c r="G104" s="361">
        <v>4222896.8022648105</v>
      </c>
      <c r="H104" s="360">
        <v>670616.34920679952</v>
      </c>
      <c r="I104" s="359">
        <v>670616.34920679952</v>
      </c>
      <c r="J104" s="158">
        <f t="shared" si="23"/>
        <v>0</v>
      </c>
      <c r="K104" s="158"/>
      <c r="L104" s="258">
        <f t="shared" si="24"/>
        <v>670616.34920679952</v>
      </c>
      <c r="M104" s="257">
        <f>IF(L104&lt;&gt;0,+H104-L104,0)</f>
        <v>0</v>
      </c>
      <c r="N104" s="258">
        <f t="shared" si="26"/>
        <v>670616.34920679952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9"/>
        <v/>
      </c>
      <c r="C105" s="153">
        <f>IF(D93="","-",+C104+1)</f>
        <v>2016</v>
      </c>
      <c r="D105" s="357">
        <v>4165811.8141695722</v>
      </c>
      <c r="E105" s="360">
        <v>111514.86046511628</v>
      </c>
      <c r="F105" s="361">
        <v>4054296.9537044559</v>
      </c>
      <c r="G105" s="361">
        <v>4110054.3839370143</v>
      </c>
      <c r="H105" s="360">
        <v>633286.2163704508</v>
      </c>
      <c r="I105" s="359">
        <v>633286.2163704508</v>
      </c>
      <c r="J105" s="158">
        <v>0</v>
      </c>
      <c r="K105" s="158"/>
      <c r="L105" s="258">
        <f>H105</f>
        <v>633286.2163704508</v>
      </c>
      <c r="M105" s="257">
        <f>IF(L105&lt;&gt;0,+H105-L105,0)</f>
        <v>0</v>
      </c>
      <c r="N105" s="258">
        <f>I105</f>
        <v>633286.2163704508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9"/>
        <v/>
      </c>
      <c r="C106" s="153">
        <f>IF(D93="","-",+C105+1)</f>
        <v>2017</v>
      </c>
      <c r="D106" s="357">
        <v>4054296.9537044559</v>
      </c>
      <c r="E106" s="360">
        <v>114169.97619047618</v>
      </c>
      <c r="F106" s="361">
        <v>3940126.9775139797</v>
      </c>
      <c r="G106" s="361">
        <v>3997211.965609218</v>
      </c>
      <c r="H106" s="360">
        <v>599717.14032488305</v>
      </c>
      <c r="I106" s="359">
        <v>599717.14032488305</v>
      </c>
      <c r="J106" s="158">
        <f t="shared" si="23"/>
        <v>0</v>
      </c>
      <c r="K106" s="158"/>
      <c r="L106" s="258">
        <f>H106</f>
        <v>599717.14032488305</v>
      </c>
      <c r="M106" s="257">
        <f>IF(L106&lt;&gt;0,+H106-L106,0)</f>
        <v>0</v>
      </c>
      <c r="N106" s="258">
        <f>I106</f>
        <v>599717.14032488305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9"/>
        <v/>
      </c>
      <c r="C107" s="153">
        <f>IF(D93="","-",+C106+1)</f>
        <v>2018</v>
      </c>
      <c r="D107" s="154">
        <f>IF(F106+SUM(E$99:E106)=D$92,F106,D$92-SUM(E$99:E106))</f>
        <v>3940126.9775139797</v>
      </c>
      <c r="E107" s="160">
        <f>IF(+J96&lt;F106,J96,D107)</f>
        <v>114169.97619047618</v>
      </c>
      <c r="F107" s="159">
        <f t="shared" ref="F107:F131" si="30">+D107-E107</f>
        <v>3825957.0013235034</v>
      </c>
      <c r="G107" s="159">
        <f t="shared" ref="G107:G130" si="31">+(F107+D107)/2</f>
        <v>3883041.9894187413</v>
      </c>
      <c r="H107" s="163">
        <f t="shared" ref="H107:H130" si="32">+J$94*G107+E107</f>
        <v>524237.01720389316</v>
      </c>
      <c r="I107" s="253">
        <f t="shared" ref="I107:I130" si="33">+J$95*G107+E107</f>
        <v>524237.01720389316</v>
      </c>
      <c r="J107" s="158">
        <f t="shared" si="23"/>
        <v>0</v>
      </c>
      <c r="K107" s="158"/>
      <c r="L107" s="334"/>
      <c r="M107" s="158">
        <f t="shared" si="25"/>
        <v>0</v>
      </c>
      <c r="N107" s="334"/>
      <c r="O107" s="158">
        <f t="shared" si="27"/>
        <v>0</v>
      </c>
      <c r="P107" s="158">
        <f t="shared" si="28"/>
        <v>0</v>
      </c>
      <c r="Q107" s="1"/>
    </row>
    <row r="108" spans="1:17">
      <c r="B108" s="9" t="str">
        <f t="shared" si="29"/>
        <v/>
      </c>
      <c r="C108" s="153">
        <f>IF(D93="","-",+C107+1)</f>
        <v>2019</v>
      </c>
      <c r="D108" s="154">
        <f>IF(F107+SUM(E$99:E107)=D$92,F107,D$92-SUM(E$99:E107))</f>
        <v>3825957.0013235034</v>
      </c>
      <c r="E108" s="160">
        <f>IF(+J96&lt;F107,J96,D108)</f>
        <v>114169.97619047618</v>
      </c>
      <c r="F108" s="159">
        <f t="shared" si="30"/>
        <v>3711787.0251330272</v>
      </c>
      <c r="G108" s="159">
        <f t="shared" si="31"/>
        <v>3768872.0132282656</v>
      </c>
      <c r="H108" s="163">
        <f t="shared" si="32"/>
        <v>512180.14415524271</v>
      </c>
      <c r="I108" s="253">
        <f t="shared" si="33"/>
        <v>512180.14415524271</v>
      </c>
      <c r="J108" s="158">
        <f t="shared" si="23"/>
        <v>0</v>
      </c>
      <c r="K108" s="158"/>
      <c r="L108" s="334"/>
      <c r="M108" s="158">
        <f t="shared" si="25"/>
        <v>0</v>
      </c>
      <c r="N108" s="334"/>
      <c r="O108" s="158">
        <f t="shared" si="27"/>
        <v>0</v>
      </c>
      <c r="P108" s="158">
        <f t="shared" si="28"/>
        <v>0</v>
      </c>
      <c r="Q108" s="1"/>
    </row>
    <row r="109" spans="1:17">
      <c r="B109" s="9" t="str">
        <f t="shared" si="29"/>
        <v/>
      </c>
      <c r="C109" s="153">
        <f>IF(D93="","-",+C108+1)</f>
        <v>2020</v>
      </c>
      <c r="D109" s="154">
        <f>IF(F108+SUM(E$99:E108)=D$92,F108,D$92-SUM(E$99:E108))</f>
        <v>3711787.0251330272</v>
      </c>
      <c r="E109" s="160">
        <f>IF(+J96&lt;F108,J96,D109)</f>
        <v>114169.97619047618</v>
      </c>
      <c r="F109" s="159">
        <f t="shared" si="30"/>
        <v>3597617.048942551</v>
      </c>
      <c r="G109" s="159">
        <f t="shared" si="31"/>
        <v>3654702.0370377889</v>
      </c>
      <c r="H109" s="163">
        <f t="shared" si="32"/>
        <v>500123.27110659226</v>
      </c>
      <c r="I109" s="253">
        <f t="shared" si="33"/>
        <v>500123.27110659226</v>
      </c>
      <c r="J109" s="158">
        <f t="shared" si="23"/>
        <v>0</v>
      </c>
      <c r="K109" s="158"/>
      <c r="L109" s="334"/>
      <c r="M109" s="158">
        <f t="shared" si="25"/>
        <v>0</v>
      </c>
      <c r="N109" s="334"/>
      <c r="O109" s="158">
        <f t="shared" si="27"/>
        <v>0</v>
      </c>
      <c r="P109" s="158">
        <f t="shared" si="28"/>
        <v>0</v>
      </c>
      <c r="Q109" s="1"/>
    </row>
    <row r="110" spans="1:17">
      <c r="B110" s="9" t="str">
        <f t="shared" si="29"/>
        <v/>
      </c>
      <c r="C110" s="153">
        <f>IF(D93="","-",+C109+1)</f>
        <v>2021</v>
      </c>
      <c r="D110" s="154">
        <f>IF(F109+SUM(E$99:E109)=D$92,F109,D$92-SUM(E$99:E109))</f>
        <v>3597617.048942551</v>
      </c>
      <c r="E110" s="160">
        <f>IF(+J96&lt;F109,J96,D110)</f>
        <v>114169.97619047618</v>
      </c>
      <c r="F110" s="159">
        <f t="shared" si="30"/>
        <v>3483447.0727520748</v>
      </c>
      <c r="G110" s="159">
        <f t="shared" si="31"/>
        <v>3540532.0608473131</v>
      </c>
      <c r="H110" s="163">
        <f t="shared" si="32"/>
        <v>488066.39805794181</v>
      </c>
      <c r="I110" s="253">
        <f t="shared" si="33"/>
        <v>488066.39805794181</v>
      </c>
      <c r="J110" s="158">
        <f t="shared" si="23"/>
        <v>0</v>
      </c>
      <c r="K110" s="158"/>
      <c r="L110" s="334"/>
      <c r="M110" s="158">
        <f t="shared" si="25"/>
        <v>0</v>
      </c>
      <c r="N110" s="334"/>
      <c r="O110" s="158">
        <f t="shared" si="27"/>
        <v>0</v>
      </c>
      <c r="P110" s="158">
        <f t="shared" si="28"/>
        <v>0</v>
      </c>
      <c r="Q110" s="1"/>
    </row>
    <row r="111" spans="1:17">
      <c r="B111" s="9" t="str">
        <f t="shared" si="29"/>
        <v/>
      </c>
      <c r="C111" s="153">
        <f>IF(D93="","-",+C110+1)</f>
        <v>2022</v>
      </c>
      <c r="D111" s="154">
        <f>IF(F110+SUM(E$99:E110)=D$92,F110,D$92-SUM(E$99:E110))</f>
        <v>3483447.0727520748</v>
      </c>
      <c r="E111" s="160">
        <f>IF(+J96&lt;F110,J96,D111)</f>
        <v>114169.97619047618</v>
      </c>
      <c r="F111" s="159">
        <f t="shared" si="30"/>
        <v>3369277.0965615986</v>
      </c>
      <c r="G111" s="159">
        <f t="shared" si="31"/>
        <v>3426362.0846568365</v>
      </c>
      <c r="H111" s="163">
        <f t="shared" si="32"/>
        <v>476009.52500929136</v>
      </c>
      <c r="I111" s="253">
        <f t="shared" si="33"/>
        <v>476009.52500929136</v>
      </c>
      <c r="J111" s="158">
        <f t="shared" si="23"/>
        <v>0</v>
      </c>
      <c r="K111" s="158"/>
      <c r="L111" s="334"/>
      <c r="M111" s="158">
        <f t="shared" si="25"/>
        <v>0</v>
      </c>
      <c r="N111" s="334"/>
      <c r="O111" s="158">
        <f t="shared" si="27"/>
        <v>0</v>
      </c>
      <c r="P111" s="158">
        <f t="shared" si="28"/>
        <v>0</v>
      </c>
      <c r="Q111" s="1"/>
    </row>
    <row r="112" spans="1:17">
      <c r="B112" s="9" t="str">
        <f t="shared" si="29"/>
        <v/>
      </c>
      <c r="C112" s="153">
        <f>IF(D93="","-",+C111+1)</f>
        <v>2023</v>
      </c>
      <c r="D112" s="154">
        <f>IF(F111+SUM(E$99:E111)=D$92,F111,D$92-SUM(E$99:E111))</f>
        <v>3369277.0965615986</v>
      </c>
      <c r="E112" s="160">
        <f>IF(+J96&lt;F111,J96,D112)</f>
        <v>114169.97619047618</v>
      </c>
      <c r="F112" s="159">
        <f t="shared" si="30"/>
        <v>3255107.1203711224</v>
      </c>
      <c r="G112" s="159">
        <f t="shared" si="31"/>
        <v>3312192.1084663607</v>
      </c>
      <c r="H112" s="163">
        <f t="shared" si="32"/>
        <v>463952.65196064091</v>
      </c>
      <c r="I112" s="253">
        <f t="shared" si="33"/>
        <v>463952.65196064091</v>
      </c>
      <c r="J112" s="158">
        <f t="shared" si="23"/>
        <v>0</v>
      </c>
      <c r="K112" s="158"/>
      <c r="L112" s="334"/>
      <c r="M112" s="158">
        <f t="shared" si="25"/>
        <v>0</v>
      </c>
      <c r="N112" s="334"/>
      <c r="O112" s="158">
        <f t="shared" si="27"/>
        <v>0</v>
      </c>
      <c r="P112" s="158">
        <f t="shared" si="28"/>
        <v>0</v>
      </c>
      <c r="Q112" s="1"/>
    </row>
    <row r="113" spans="2:17">
      <c r="B113" s="9" t="str">
        <f t="shared" si="29"/>
        <v/>
      </c>
      <c r="C113" s="153">
        <f>IF(D93="","-",+C112+1)</f>
        <v>2024</v>
      </c>
      <c r="D113" s="154">
        <f>IF(F112+SUM(E$99:E112)=D$92,F112,D$92-SUM(E$99:E112))</f>
        <v>3255107.1203711224</v>
      </c>
      <c r="E113" s="160">
        <f>IF(+J96&lt;F112,J96,D113)</f>
        <v>114169.97619047618</v>
      </c>
      <c r="F113" s="159">
        <f t="shared" si="30"/>
        <v>3140937.1441806462</v>
      </c>
      <c r="G113" s="159">
        <f t="shared" si="31"/>
        <v>3198022.132275884</v>
      </c>
      <c r="H113" s="163">
        <f t="shared" si="32"/>
        <v>451895.77891199046</v>
      </c>
      <c r="I113" s="253">
        <f t="shared" si="33"/>
        <v>451895.77891199046</v>
      </c>
      <c r="J113" s="158">
        <f t="shared" si="23"/>
        <v>0</v>
      </c>
      <c r="K113" s="158"/>
      <c r="L113" s="334"/>
      <c r="M113" s="158">
        <f t="shared" si="25"/>
        <v>0</v>
      </c>
      <c r="N113" s="334"/>
      <c r="O113" s="158">
        <f t="shared" si="27"/>
        <v>0</v>
      </c>
      <c r="P113" s="158">
        <f t="shared" si="28"/>
        <v>0</v>
      </c>
      <c r="Q113" s="1"/>
    </row>
    <row r="114" spans="2:17">
      <c r="B114" s="9" t="str">
        <f t="shared" si="29"/>
        <v/>
      </c>
      <c r="C114" s="153">
        <f>IF(D93="","-",+C113+1)</f>
        <v>2025</v>
      </c>
      <c r="D114" s="154">
        <f>IF(F113+SUM(E$99:E113)=D$92,F113,D$92-SUM(E$99:E113))</f>
        <v>3140937.1441806462</v>
      </c>
      <c r="E114" s="160">
        <f>IF(+J96&lt;F113,J96,D114)</f>
        <v>114169.97619047618</v>
      </c>
      <c r="F114" s="159">
        <f t="shared" si="30"/>
        <v>3026767.16799017</v>
      </c>
      <c r="G114" s="159">
        <f t="shared" si="31"/>
        <v>3083852.1560854083</v>
      </c>
      <c r="H114" s="163">
        <f t="shared" si="32"/>
        <v>439838.90586334001</v>
      </c>
      <c r="I114" s="253">
        <f t="shared" si="33"/>
        <v>439838.90586334001</v>
      </c>
      <c r="J114" s="158">
        <f t="shared" si="23"/>
        <v>0</v>
      </c>
      <c r="K114" s="158"/>
      <c r="L114" s="334"/>
      <c r="M114" s="158">
        <f t="shared" si="25"/>
        <v>0</v>
      </c>
      <c r="N114" s="334"/>
      <c r="O114" s="158">
        <f t="shared" si="27"/>
        <v>0</v>
      </c>
      <c r="P114" s="158">
        <f t="shared" si="28"/>
        <v>0</v>
      </c>
      <c r="Q114" s="1"/>
    </row>
    <row r="115" spans="2:17">
      <c r="B115" s="9" t="str">
        <f t="shared" si="29"/>
        <v/>
      </c>
      <c r="C115" s="153">
        <f>IF(D93="","-",+C114+1)</f>
        <v>2026</v>
      </c>
      <c r="D115" s="154">
        <f>IF(F114+SUM(E$99:E114)=D$92,F114,D$92-SUM(E$99:E114))</f>
        <v>3026767.16799017</v>
      </c>
      <c r="E115" s="160">
        <f>IF(+J96&lt;F114,J96,D115)</f>
        <v>114169.97619047618</v>
      </c>
      <c r="F115" s="159">
        <f t="shared" si="30"/>
        <v>2912597.1917996937</v>
      </c>
      <c r="G115" s="159">
        <f t="shared" si="31"/>
        <v>2969682.1798949316</v>
      </c>
      <c r="H115" s="163">
        <f t="shared" si="32"/>
        <v>427782.03281468956</v>
      </c>
      <c r="I115" s="253">
        <f t="shared" si="33"/>
        <v>427782.03281468956</v>
      </c>
      <c r="J115" s="158">
        <f t="shared" si="23"/>
        <v>0</v>
      </c>
      <c r="K115" s="158"/>
      <c r="L115" s="334"/>
      <c r="M115" s="158">
        <f t="shared" si="25"/>
        <v>0</v>
      </c>
      <c r="N115" s="334"/>
      <c r="O115" s="158">
        <f t="shared" si="27"/>
        <v>0</v>
      </c>
      <c r="P115" s="158">
        <f t="shared" si="28"/>
        <v>0</v>
      </c>
      <c r="Q115" s="1"/>
    </row>
    <row r="116" spans="2:17">
      <c r="B116" s="9" t="str">
        <f t="shared" si="29"/>
        <v/>
      </c>
      <c r="C116" s="153">
        <f>IF(D93="","-",+C115+1)</f>
        <v>2027</v>
      </c>
      <c r="D116" s="154">
        <f>IF(F115+SUM(E$99:E115)=D$92,F115,D$92-SUM(E$99:E115))</f>
        <v>2912597.1917996937</v>
      </c>
      <c r="E116" s="160">
        <f>IF(+J96&lt;F115,J96,D116)</f>
        <v>114169.97619047618</v>
      </c>
      <c r="F116" s="159">
        <f t="shared" si="30"/>
        <v>2798427.2156092175</v>
      </c>
      <c r="G116" s="159">
        <f t="shared" si="31"/>
        <v>2855512.2037044559</v>
      </c>
      <c r="H116" s="163">
        <f t="shared" si="32"/>
        <v>415725.15976603911</v>
      </c>
      <c r="I116" s="253">
        <f t="shared" si="33"/>
        <v>415725.15976603911</v>
      </c>
      <c r="J116" s="158">
        <f t="shared" si="23"/>
        <v>0</v>
      </c>
      <c r="K116" s="158"/>
      <c r="L116" s="334"/>
      <c r="M116" s="158">
        <f t="shared" si="25"/>
        <v>0</v>
      </c>
      <c r="N116" s="334"/>
      <c r="O116" s="158">
        <f t="shared" si="27"/>
        <v>0</v>
      </c>
      <c r="P116" s="158">
        <f t="shared" si="28"/>
        <v>0</v>
      </c>
      <c r="Q116" s="1"/>
    </row>
    <row r="117" spans="2:17">
      <c r="B117" s="9" t="str">
        <f t="shared" si="29"/>
        <v/>
      </c>
      <c r="C117" s="153">
        <f>IF(D93="","-",+C116+1)</f>
        <v>2028</v>
      </c>
      <c r="D117" s="154">
        <f>IF(F116+SUM(E$99:E116)=D$92,F116,D$92-SUM(E$99:E116))</f>
        <v>2798427.2156092175</v>
      </c>
      <c r="E117" s="160">
        <f>IF(+J96&lt;F116,J96,D117)</f>
        <v>114169.97619047618</v>
      </c>
      <c r="F117" s="159">
        <f t="shared" si="30"/>
        <v>2684257.2394187413</v>
      </c>
      <c r="G117" s="159">
        <f t="shared" si="31"/>
        <v>2741342.2275139792</v>
      </c>
      <c r="H117" s="163">
        <f t="shared" si="32"/>
        <v>403668.28671738866</v>
      </c>
      <c r="I117" s="253">
        <f t="shared" si="33"/>
        <v>403668.28671738866</v>
      </c>
      <c r="J117" s="158">
        <f t="shared" si="23"/>
        <v>0</v>
      </c>
      <c r="K117" s="158"/>
      <c r="L117" s="334"/>
      <c r="M117" s="158">
        <f t="shared" si="25"/>
        <v>0</v>
      </c>
      <c r="N117" s="334"/>
      <c r="O117" s="158">
        <f t="shared" si="27"/>
        <v>0</v>
      </c>
      <c r="P117" s="158">
        <f t="shared" si="28"/>
        <v>0</v>
      </c>
      <c r="Q117" s="1"/>
    </row>
    <row r="118" spans="2:17">
      <c r="B118" s="9" t="str">
        <f t="shared" si="29"/>
        <v/>
      </c>
      <c r="C118" s="153">
        <f>IF(D93="","-",+C117+1)</f>
        <v>2029</v>
      </c>
      <c r="D118" s="154">
        <f>IF(F117+SUM(E$99:E117)=D$92,F117,D$92-SUM(E$99:E117))</f>
        <v>2684257.2394187413</v>
      </c>
      <c r="E118" s="160">
        <f>IF(+J96&lt;F117,J96,D118)</f>
        <v>114169.97619047618</v>
      </c>
      <c r="F118" s="159">
        <f t="shared" si="30"/>
        <v>2570087.2632282651</v>
      </c>
      <c r="G118" s="159">
        <f t="shared" si="31"/>
        <v>2627172.2513235034</v>
      </c>
      <c r="H118" s="163">
        <f t="shared" si="32"/>
        <v>391611.41366873821</v>
      </c>
      <c r="I118" s="253">
        <f t="shared" si="33"/>
        <v>391611.41366873821</v>
      </c>
      <c r="J118" s="158">
        <f t="shared" si="23"/>
        <v>0</v>
      </c>
      <c r="K118" s="158"/>
      <c r="L118" s="334"/>
      <c r="M118" s="158">
        <f t="shared" si="25"/>
        <v>0</v>
      </c>
      <c r="N118" s="334"/>
      <c r="O118" s="158">
        <f t="shared" si="27"/>
        <v>0</v>
      </c>
      <c r="P118" s="158">
        <f t="shared" si="28"/>
        <v>0</v>
      </c>
      <c r="Q118" s="1"/>
    </row>
    <row r="119" spans="2:17">
      <c r="B119" s="9" t="str">
        <f t="shared" si="29"/>
        <v/>
      </c>
      <c r="C119" s="153">
        <f>IF(D93="","-",+C118+1)</f>
        <v>2030</v>
      </c>
      <c r="D119" s="154">
        <f>IF(F118+SUM(E$99:E118)=D$92,F118,D$92-SUM(E$99:E118))</f>
        <v>2570087.2632282651</v>
      </c>
      <c r="E119" s="160">
        <f>IF(+J96&lt;F118,J96,D119)</f>
        <v>114169.97619047618</v>
      </c>
      <c r="F119" s="159">
        <f t="shared" si="30"/>
        <v>2455917.2870377889</v>
      </c>
      <c r="G119" s="159">
        <f t="shared" si="31"/>
        <v>2513002.2751330268</v>
      </c>
      <c r="H119" s="163">
        <f t="shared" si="32"/>
        <v>379554.54062008776</v>
      </c>
      <c r="I119" s="253">
        <f t="shared" si="33"/>
        <v>379554.54062008776</v>
      </c>
      <c r="J119" s="158">
        <f t="shared" si="23"/>
        <v>0</v>
      </c>
      <c r="K119" s="158"/>
      <c r="L119" s="334"/>
      <c r="M119" s="158">
        <f t="shared" si="25"/>
        <v>0</v>
      </c>
      <c r="N119" s="334"/>
      <c r="O119" s="158">
        <f t="shared" si="27"/>
        <v>0</v>
      </c>
      <c r="P119" s="158">
        <f t="shared" si="28"/>
        <v>0</v>
      </c>
      <c r="Q119" s="1"/>
    </row>
    <row r="120" spans="2:17">
      <c r="B120" s="9" t="str">
        <f t="shared" si="29"/>
        <v/>
      </c>
      <c r="C120" s="153">
        <f>IF(D93="","-",+C119+1)</f>
        <v>2031</v>
      </c>
      <c r="D120" s="154">
        <f>IF(F119+SUM(E$99:E119)=D$92,F119,D$92-SUM(E$99:E119))</f>
        <v>2455917.2870377889</v>
      </c>
      <c r="E120" s="160">
        <f>IF(+J96&lt;F119,J96,D120)</f>
        <v>114169.97619047618</v>
      </c>
      <c r="F120" s="159">
        <f t="shared" si="30"/>
        <v>2341747.3108473127</v>
      </c>
      <c r="G120" s="159">
        <f t="shared" si="31"/>
        <v>2398832.298942551</v>
      </c>
      <c r="H120" s="163">
        <f t="shared" si="32"/>
        <v>367497.66757143731</v>
      </c>
      <c r="I120" s="253">
        <f t="shared" si="33"/>
        <v>367497.66757143731</v>
      </c>
      <c r="J120" s="158">
        <f t="shared" si="23"/>
        <v>0</v>
      </c>
      <c r="K120" s="158"/>
      <c r="L120" s="334"/>
      <c r="M120" s="158">
        <f t="shared" si="25"/>
        <v>0</v>
      </c>
      <c r="N120" s="334"/>
      <c r="O120" s="158">
        <f t="shared" si="27"/>
        <v>0</v>
      </c>
      <c r="P120" s="158">
        <f t="shared" si="28"/>
        <v>0</v>
      </c>
      <c r="Q120" s="1"/>
    </row>
    <row r="121" spans="2:17">
      <c r="B121" s="9" t="str">
        <f t="shared" si="29"/>
        <v/>
      </c>
      <c r="C121" s="153">
        <f>IF(D93="","-",+C120+1)</f>
        <v>2032</v>
      </c>
      <c r="D121" s="154">
        <f>IF(F120+SUM(E$99:E120)=D$92,F120,D$92-SUM(E$99:E120))</f>
        <v>2341747.3108473127</v>
      </c>
      <c r="E121" s="160">
        <f>IF(+J96&lt;F120,J96,D121)</f>
        <v>114169.97619047618</v>
      </c>
      <c r="F121" s="159">
        <f t="shared" si="30"/>
        <v>2227577.3346568365</v>
      </c>
      <c r="G121" s="159">
        <f t="shared" si="31"/>
        <v>2284662.3227520743</v>
      </c>
      <c r="H121" s="163">
        <f t="shared" si="32"/>
        <v>355440.79452278686</v>
      </c>
      <c r="I121" s="253">
        <f t="shared" si="33"/>
        <v>355440.79452278686</v>
      </c>
      <c r="J121" s="158">
        <f t="shared" si="23"/>
        <v>0</v>
      </c>
      <c r="K121" s="158"/>
      <c r="L121" s="334"/>
      <c r="M121" s="158">
        <f t="shared" si="25"/>
        <v>0</v>
      </c>
      <c r="N121" s="334"/>
      <c r="O121" s="158">
        <f t="shared" si="27"/>
        <v>0</v>
      </c>
      <c r="P121" s="158">
        <f t="shared" si="28"/>
        <v>0</v>
      </c>
      <c r="Q121" s="1"/>
    </row>
    <row r="122" spans="2:17">
      <c r="B122" s="9" t="str">
        <f t="shared" si="29"/>
        <v/>
      </c>
      <c r="C122" s="153">
        <f>IF(D93="","-",+C121+1)</f>
        <v>2033</v>
      </c>
      <c r="D122" s="154">
        <f>IF(F121+SUM(E$99:E121)=D$92,F121,D$92-SUM(E$99:E121))</f>
        <v>2227577.3346568365</v>
      </c>
      <c r="E122" s="160">
        <f>IF(+J96&lt;F121,J96,D122)</f>
        <v>114169.97619047618</v>
      </c>
      <c r="F122" s="159">
        <f t="shared" si="30"/>
        <v>2113407.3584663603</v>
      </c>
      <c r="G122" s="159">
        <f t="shared" si="31"/>
        <v>2170492.3465615986</v>
      </c>
      <c r="H122" s="163">
        <f t="shared" si="32"/>
        <v>343383.92147413641</v>
      </c>
      <c r="I122" s="253">
        <f t="shared" si="33"/>
        <v>343383.92147413641</v>
      </c>
      <c r="J122" s="158">
        <f t="shared" si="23"/>
        <v>0</v>
      </c>
      <c r="K122" s="158"/>
      <c r="L122" s="334"/>
      <c r="M122" s="158">
        <f t="shared" si="25"/>
        <v>0</v>
      </c>
      <c r="N122" s="334"/>
      <c r="O122" s="158">
        <f t="shared" si="27"/>
        <v>0</v>
      </c>
      <c r="P122" s="158">
        <f t="shared" si="28"/>
        <v>0</v>
      </c>
      <c r="Q122" s="1"/>
    </row>
    <row r="123" spans="2:17">
      <c r="B123" s="9" t="str">
        <f t="shared" si="29"/>
        <v/>
      </c>
      <c r="C123" s="153">
        <f>IF(D93="","-",+C122+1)</f>
        <v>2034</v>
      </c>
      <c r="D123" s="154">
        <f>IF(F122+SUM(E$99:E122)=D$92,F122,D$92-SUM(E$99:E122))</f>
        <v>2113407.3584663603</v>
      </c>
      <c r="E123" s="160">
        <f>IF(+J96&lt;F122,J96,D123)</f>
        <v>114169.97619047618</v>
      </c>
      <c r="F123" s="159">
        <f t="shared" si="30"/>
        <v>1999237.382275884</v>
      </c>
      <c r="G123" s="159">
        <f t="shared" si="31"/>
        <v>2056322.3703711221</v>
      </c>
      <c r="H123" s="163">
        <f t="shared" si="32"/>
        <v>331327.04842548596</v>
      </c>
      <c r="I123" s="253">
        <f t="shared" si="33"/>
        <v>331327.04842548596</v>
      </c>
      <c r="J123" s="158">
        <f t="shared" si="23"/>
        <v>0</v>
      </c>
      <c r="K123" s="158"/>
      <c r="L123" s="334"/>
      <c r="M123" s="158">
        <f t="shared" si="25"/>
        <v>0</v>
      </c>
      <c r="N123" s="334"/>
      <c r="O123" s="158">
        <f t="shared" si="27"/>
        <v>0</v>
      </c>
      <c r="P123" s="158">
        <f t="shared" si="28"/>
        <v>0</v>
      </c>
      <c r="Q123" s="1"/>
    </row>
    <row r="124" spans="2:17">
      <c r="B124" s="9" t="str">
        <f t="shared" si="29"/>
        <v/>
      </c>
      <c r="C124" s="153">
        <f>IF(D93="","-",+C123+1)</f>
        <v>2035</v>
      </c>
      <c r="D124" s="154">
        <f>IF(F123+SUM(E$99:E123)=D$92,F123,D$92-SUM(E$99:E123))</f>
        <v>1999237.382275884</v>
      </c>
      <c r="E124" s="160">
        <f>IF(+J96&lt;F123,J96,D124)</f>
        <v>114169.97619047618</v>
      </c>
      <c r="F124" s="159">
        <f t="shared" si="30"/>
        <v>1885067.4060854078</v>
      </c>
      <c r="G124" s="159">
        <f t="shared" si="31"/>
        <v>1942152.3941806459</v>
      </c>
      <c r="H124" s="163">
        <f t="shared" si="32"/>
        <v>319270.17537683551</v>
      </c>
      <c r="I124" s="253">
        <f t="shared" si="33"/>
        <v>319270.17537683551</v>
      </c>
      <c r="J124" s="158">
        <f t="shared" si="23"/>
        <v>0</v>
      </c>
      <c r="K124" s="158"/>
      <c r="L124" s="334"/>
      <c r="M124" s="158">
        <f t="shared" si="25"/>
        <v>0</v>
      </c>
      <c r="N124" s="334"/>
      <c r="O124" s="158">
        <f t="shared" si="27"/>
        <v>0</v>
      </c>
      <c r="P124" s="158">
        <f t="shared" si="28"/>
        <v>0</v>
      </c>
      <c r="Q124" s="1"/>
    </row>
    <row r="125" spans="2:17">
      <c r="B125" s="9" t="str">
        <f t="shared" si="29"/>
        <v/>
      </c>
      <c r="C125" s="153">
        <f>IF(D93="","-",+C124+1)</f>
        <v>2036</v>
      </c>
      <c r="D125" s="154">
        <f>IF(F124+SUM(E$99:E124)=D$92,F124,D$92-SUM(E$99:E124))</f>
        <v>1885067.4060854078</v>
      </c>
      <c r="E125" s="160">
        <f>IF(+J96&lt;F124,J96,D125)</f>
        <v>114169.97619047618</v>
      </c>
      <c r="F125" s="159">
        <f t="shared" si="30"/>
        <v>1770897.4298949316</v>
      </c>
      <c r="G125" s="159">
        <f t="shared" si="31"/>
        <v>1827982.4179901697</v>
      </c>
      <c r="H125" s="163">
        <f t="shared" si="32"/>
        <v>307213.30232818506</v>
      </c>
      <c r="I125" s="253">
        <f t="shared" si="33"/>
        <v>307213.30232818506</v>
      </c>
      <c r="J125" s="158">
        <f t="shared" si="23"/>
        <v>0</v>
      </c>
      <c r="K125" s="158"/>
      <c r="L125" s="334"/>
      <c r="M125" s="158">
        <f t="shared" si="25"/>
        <v>0</v>
      </c>
      <c r="N125" s="334"/>
      <c r="O125" s="158">
        <f t="shared" si="27"/>
        <v>0</v>
      </c>
      <c r="P125" s="158">
        <f t="shared" si="28"/>
        <v>0</v>
      </c>
      <c r="Q125" s="1"/>
    </row>
    <row r="126" spans="2:17">
      <c r="B126" s="9" t="str">
        <f t="shared" si="29"/>
        <v/>
      </c>
      <c r="C126" s="153">
        <f>IF(D93="","-",+C125+1)</f>
        <v>2037</v>
      </c>
      <c r="D126" s="154">
        <f>IF(F125+SUM(E$99:E125)=D$92,F125,D$92-SUM(E$99:E125))</f>
        <v>1770897.4298949316</v>
      </c>
      <c r="E126" s="160">
        <f>IF(+J96&lt;F125,J96,D126)</f>
        <v>114169.97619047618</v>
      </c>
      <c r="F126" s="159">
        <f t="shared" si="30"/>
        <v>1656727.4537044554</v>
      </c>
      <c r="G126" s="159">
        <f t="shared" si="31"/>
        <v>1713812.4417996935</v>
      </c>
      <c r="H126" s="163">
        <f t="shared" si="32"/>
        <v>295156.42927953461</v>
      </c>
      <c r="I126" s="253">
        <f t="shared" si="33"/>
        <v>295156.42927953461</v>
      </c>
      <c r="J126" s="158">
        <f t="shared" si="23"/>
        <v>0</v>
      </c>
      <c r="K126" s="158"/>
      <c r="L126" s="334"/>
      <c r="M126" s="158">
        <f t="shared" si="25"/>
        <v>0</v>
      </c>
      <c r="N126" s="334"/>
      <c r="O126" s="158">
        <f t="shared" si="27"/>
        <v>0</v>
      </c>
      <c r="P126" s="158">
        <f t="shared" si="28"/>
        <v>0</v>
      </c>
      <c r="Q126" s="1"/>
    </row>
    <row r="127" spans="2:17">
      <c r="B127" s="9" t="str">
        <f t="shared" si="29"/>
        <v/>
      </c>
      <c r="C127" s="153">
        <f>IF(D93="","-",+C126+1)</f>
        <v>2038</v>
      </c>
      <c r="D127" s="154">
        <f>IF(F126+SUM(E$99:E126)=D$92,F126,D$92-SUM(E$99:E126))</f>
        <v>1656727.4537044554</v>
      </c>
      <c r="E127" s="160">
        <f>IF(+J96&lt;F126,J96,D127)</f>
        <v>114169.97619047618</v>
      </c>
      <c r="F127" s="159">
        <f t="shared" si="30"/>
        <v>1542557.4775139792</v>
      </c>
      <c r="G127" s="159">
        <f t="shared" si="31"/>
        <v>1599642.4656092173</v>
      </c>
      <c r="H127" s="163">
        <f t="shared" si="32"/>
        <v>283099.55623088416</v>
      </c>
      <c r="I127" s="253">
        <f t="shared" si="33"/>
        <v>283099.55623088416</v>
      </c>
      <c r="J127" s="158">
        <f t="shared" si="23"/>
        <v>0</v>
      </c>
      <c r="K127" s="158"/>
      <c r="L127" s="334"/>
      <c r="M127" s="158">
        <f t="shared" si="25"/>
        <v>0</v>
      </c>
      <c r="N127" s="334"/>
      <c r="O127" s="158">
        <f t="shared" si="27"/>
        <v>0</v>
      </c>
      <c r="P127" s="158">
        <f t="shared" si="28"/>
        <v>0</v>
      </c>
      <c r="Q127" s="1"/>
    </row>
    <row r="128" spans="2:17">
      <c r="B128" s="9" t="str">
        <f t="shared" si="29"/>
        <v/>
      </c>
      <c r="C128" s="153">
        <f>IF(D93="","-",+C127+1)</f>
        <v>2039</v>
      </c>
      <c r="D128" s="154">
        <f>IF(F127+SUM(E$99:E127)=D$92,F127,D$92-SUM(E$99:E127))</f>
        <v>1542557.4775139792</v>
      </c>
      <c r="E128" s="160">
        <f>IF(+J96&lt;F127,J96,D128)</f>
        <v>114169.97619047618</v>
      </c>
      <c r="F128" s="159">
        <f t="shared" si="30"/>
        <v>1428387.501323503</v>
      </c>
      <c r="G128" s="159">
        <f t="shared" si="31"/>
        <v>1485472.4894187411</v>
      </c>
      <c r="H128" s="163">
        <f t="shared" si="32"/>
        <v>271042.68318223371</v>
      </c>
      <c r="I128" s="253">
        <f t="shared" si="33"/>
        <v>271042.68318223371</v>
      </c>
      <c r="J128" s="158">
        <f t="shared" si="23"/>
        <v>0</v>
      </c>
      <c r="K128" s="158"/>
      <c r="L128" s="334"/>
      <c r="M128" s="158">
        <f t="shared" si="25"/>
        <v>0</v>
      </c>
      <c r="N128" s="334"/>
      <c r="O128" s="158">
        <f t="shared" si="27"/>
        <v>0</v>
      </c>
      <c r="P128" s="158">
        <f t="shared" si="28"/>
        <v>0</v>
      </c>
      <c r="Q128" s="1"/>
    </row>
    <row r="129" spans="2:17">
      <c r="B129" s="9" t="str">
        <f t="shared" si="29"/>
        <v/>
      </c>
      <c r="C129" s="153">
        <f>IF(D93="","-",+C128+1)</f>
        <v>2040</v>
      </c>
      <c r="D129" s="154">
        <f>IF(F128+SUM(E$99:E128)=D$92,F128,D$92-SUM(E$99:E128))</f>
        <v>1428387.501323503</v>
      </c>
      <c r="E129" s="160">
        <f>IF(+J96&lt;F128,J96,D129)</f>
        <v>114169.97619047618</v>
      </c>
      <c r="F129" s="159">
        <f t="shared" si="30"/>
        <v>1314217.5251330268</v>
      </c>
      <c r="G129" s="159">
        <f t="shared" si="31"/>
        <v>1371302.5132282649</v>
      </c>
      <c r="H129" s="163">
        <f t="shared" si="32"/>
        <v>258985.81013358326</v>
      </c>
      <c r="I129" s="253">
        <f t="shared" si="33"/>
        <v>258985.81013358326</v>
      </c>
      <c r="J129" s="158">
        <f t="shared" si="23"/>
        <v>0</v>
      </c>
      <c r="K129" s="158"/>
      <c r="L129" s="334"/>
      <c r="M129" s="158">
        <f t="shared" si="25"/>
        <v>0</v>
      </c>
      <c r="N129" s="334"/>
      <c r="O129" s="158">
        <f t="shared" si="27"/>
        <v>0</v>
      </c>
      <c r="P129" s="158">
        <f t="shared" si="28"/>
        <v>0</v>
      </c>
      <c r="Q129" s="1"/>
    </row>
    <row r="130" spans="2:17">
      <c r="B130" s="9" t="str">
        <f t="shared" si="29"/>
        <v/>
      </c>
      <c r="C130" s="153">
        <f>IF(D93="","-",+C129+1)</f>
        <v>2041</v>
      </c>
      <c r="D130" s="154">
        <f>IF(F129+SUM(E$99:E129)=D$92,F129,D$92-SUM(E$99:E129))</f>
        <v>1314217.5251330268</v>
      </c>
      <c r="E130" s="160">
        <f>IF(+J96&lt;F129,J96,D130)</f>
        <v>114169.97619047618</v>
      </c>
      <c r="F130" s="159">
        <f t="shared" si="30"/>
        <v>1200047.5489425506</v>
      </c>
      <c r="G130" s="159">
        <f t="shared" si="31"/>
        <v>1257132.5370377887</v>
      </c>
      <c r="H130" s="163">
        <f t="shared" si="32"/>
        <v>246928.93708493281</v>
      </c>
      <c r="I130" s="253">
        <f t="shared" si="33"/>
        <v>246928.93708493281</v>
      </c>
      <c r="J130" s="158">
        <f t="shared" si="23"/>
        <v>0</v>
      </c>
      <c r="K130" s="158"/>
      <c r="L130" s="334"/>
      <c r="M130" s="158">
        <f t="shared" si="25"/>
        <v>0</v>
      </c>
      <c r="N130" s="334"/>
      <c r="O130" s="158">
        <f t="shared" si="27"/>
        <v>0</v>
      </c>
      <c r="P130" s="158">
        <f t="shared" si="28"/>
        <v>0</v>
      </c>
      <c r="Q130" s="1"/>
    </row>
    <row r="131" spans="2:17">
      <c r="B131" s="9" t="str">
        <f t="shared" si="29"/>
        <v/>
      </c>
      <c r="C131" s="153">
        <f>IF(D93="","-",+C130+1)</f>
        <v>2042</v>
      </c>
      <c r="D131" s="154">
        <f>IF(F130+SUM(E$99:E130)=D$92,F130,D$92-SUM(E$99:E130))</f>
        <v>1200047.5489425506</v>
      </c>
      <c r="E131" s="160">
        <f>IF(+J96&lt;F130,J96,D131)</f>
        <v>114169.97619047618</v>
      </c>
      <c r="F131" s="159">
        <f t="shared" si="30"/>
        <v>1085877.5727520743</v>
      </c>
      <c r="G131" s="159">
        <f t="shared" ref="G131:G154" si="34">+(F131+D131)/2</f>
        <v>1142962.5608473124</v>
      </c>
      <c r="H131" s="163">
        <f t="shared" ref="H131:H154" si="35">+J$94*G131+E131</f>
        <v>234872.06403628236</v>
      </c>
      <c r="I131" s="253">
        <f t="shared" ref="I131:I154" si="36">+J$95*G131+E131</f>
        <v>234872.06403628236</v>
      </c>
      <c r="J131" s="158">
        <f t="shared" ref="J131:J154" si="37">+I131-H131</f>
        <v>0</v>
      </c>
      <c r="K131" s="158"/>
      <c r="L131" s="334"/>
      <c r="M131" s="158">
        <f t="shared" ref="M131:M154" si="38">IF(L131&lt;&gt;0,+H131-L131,0)</f>
        <v>0</v>
      </c>
      <c r="N131" s="334"/>
      <c r="O131" s="158">
        <f t="shared" ref="O131:O154" si="39">IF(N131&lt;&gt;0,+I131-N131,0)</f>
        <v>0</v>
      </c>
      <c r="P131" s="158">
        <f t="shared" ref="P131:P154" si="40">+O131-M131</f>
        <v>0</v>
      </c>
      <c r="Q131" s="1"/>
    </row>
    <row r="132" spans="2:17">
      <c r="B132" s="9" t="str">
        <f t="shared" si="29"/>
        <v/>
      </c>
      <c r="C132" s="153">
        <f>IF(D93="","-",+C131+1)</f>
        <v>2043</v>
      </c>
      <c r="D132" s="154">
        <f>IF(F131+SUM(E$99:E131)=D$92,F131,D$92-SUM(E$99:E131))</f>
        <v>1085877.5727520743</v>
      </c>
      <c r="E132" s="160">
        <f>IF(+J96&lt;F131,J96,D132)</f>
        <v>114169.97619047618</v>
      </c>
      <c r="F132" s="159">
        <f t="shared" ref="F132:F154" si="41">+D132-E132</f>
        <v>971707.59656159813</v>
      </c>
      <c r="G132" s="159">
        <f t="shared" si="34"/>
        <v>1028792.5846568362</v>
      </c>
      <c r="H132" s="163">
        <f t="shared" si="35"/>
        <v>222815.19098763191</v>
      </c>
      <c r="I132" s="253">
        <f t="shared" si="36"/>
        <v>222815.19098763191</v>
      </c>
      <c r="J132" s="158">
        <f t="shared" si="37"/>
        <v>0</v>
      </c>
      <c r="K132" s="158"/>
      <c r="L132" s="334"/>
      <c r="M132" s="158">
        <f t="shared" si="38"/>
        <v>0</v>
      </c>
      <c r="N132" s="334"/>
      <c r="O132" s="158">
        <f t="shared" si="39"/>
        <v>0</v>
      </c>
      <c r="P132" s="158">
        <f t="shared" si="40"/>
        <v>0</v>
      </c>
      <c r="Q132" s="1"/>
    </row>
    <row r="133" spans="2:17">
      <c r="B133" s="9" t="str">
        <f t="shared" si="29"/>
        <v/>
      </c>
      <c r="C133" s="153">
        <f>IF(D93="","-",+C132+1)</f>
        <v>2044</v>
      </c>
      <c r="D133" s="154">
        <f>IF(F132+SUM(E$99:E132)=D$92,F132,D$92-SUM(E$99:E132))</f>
        <v>971707.59656159813</v>
      </c>
      <c r="E133" s="160">
        <f>IF(+J96&lt;F132,J96,D133)</f>
        <v>114169.97619047618</v>
      </c>
      <c r="F133" s="159">
        <f t="shared" si="41"/>
        <v>857537.62037112191</v>
      </c>
      <c r="G133" s="159">
        <f t="shared" si="34"/>
        <v>914622.60846636002</v>
      </c>
      <c r="H133" s="163">
        <f t="shared" si="35"/>
        <v>210758.31793898146</v>
      </c>
      <c r="I133" s="253">
        <f t="shared" si="36"/>
        <v>210758.31793898146</v>
      </c>
      <c r="J133" s="158">
        <f t="shared" si="37"/>
        <v>0</v>
      </c>
      <c r="K133" s="158"/>
      <c r="L133" s="334"/>
      <c r="M133" s="158">
        <f t="shared" si="38"/>
        <v>0</v>
      </c>
      <c r="N133" s="334"/>
      <c r="O133" s="158">
        <f t="shared" si="39"/>
        <v>0</v>
      </c>
      <c r="P133" s="158">
        <f t="shared" si="40"/>
        <v>0</v>
      </c>
      <c r="Q133" s="1"/>
    </row>
    <row r="134" spans="2:17">
      <c r="B134" s="9" t="str">
        <f t="shared" si="29"/>
        <v/>
      </c>
      <c r="C134" s="153">
        <f>IF(D93="","-",+C133+1)</f>
        <v>2045</v>
      </c>
      <c r="D134" s="154">
        <f>IF(F133+SUM(E$99:E133)=D$92,F133,D$92-SUM(E$99:E133))</f>
        <v>857537.62037112191</v>
      </c>
      <c r="E134" s="160">
        <f>IF(+J96&lt;F133,J96,D134)</f>
        <v>114169.97619047618</v>
      </c>
      <c r="F134" s="159">
        <f t="shared" si="41"/>
        <v>743367.6441806457</v>
      </c>
      <c r="G134" s="159">
        <f t="shared" si="34"/>
        <v>800452.63227588381</v>
      </c>
      <c r="H134" s="163">
        <f t="shared" si="35"/>
        <v>198701.44489033101</v>
      </c>
      <c r="I134" s="253">
        <f t="shared" si="36"/>
        <v>198701.44489033101</v>
      </c>
      <c r="J134" s="158">
        <f t="shared" si="37"/>
        <v>0</v>
      </c>
      <c r="K134" s="158"/>
      <c r="L134" s="334"/>
      <c r="M134" s="158">
        <f t="shared" si="38"/>
        <v>0</v>
      </c>
      <c r="N134" s="334"/>
      <c r="O134" s="158">
        <f t="shared" si="39"/>
        <v>0</v>
      </c>
      <c r="P134" s="158">
        <f t="shared" si="40"/>
        <v>0</v>
      </c>
      <c r="Q134" s="1"/>
    </row>
    <row r="135" spans="2:17">
      <c r="B135" s="9" t="str">
        <f t="shared" si="29"/>
        <v/>
      </c>
      <c r="C135" s="153">
        <f>IF(D93="","-",+C134+1)</f>
        <v>2046</v>
      </c>
      <c r="D135" s="154">
        <f>IF(F134+SUM(E$99:E134)=D$92,F134,D$92-SUM(E$99:E134))</f>
        <v>743367.6441806457</v>
      </c>
      <c r="E135" s="160">
        <f>IF(+J96&lt;F134,J96,D135)</f>
        <v>114169.97619047618</v>
      </c>
      <c r="F135" s="159">
        <f t="shared" si="41"/>
        <v>629197.66799016949</v>
      </c>
      <c r="G135" s="159">
        <f t="shared" si="34"/>
        <v>686282.65608540759</v>
      </c>
      <c r="H135" s="163">
        <f t="shared" si="35"/>
        <v>186644.57184168056</v>
      </c>
      <c r="I135" s="253">
        <f t="shared" si="36"/>
        <v>186644.57184168056</v>
      </c>
      <c r="J135" s="158">
        <f t="shared" si="37"/>
        <v>0</v>
      </c>
      <c r="K135" s="158"/>
      <c r="L135" s="334"/>
      <c r="M135" s="158">
        <f t="shared" si="38"/>
        <v>0</v>
      </c>
      <c r="N135" s="334"/>
      <c r="O135" s="158">
        <f t="shared" si="39"/>
        <v>0</v>
      </c>
      <c r="P135" s="158">
        <f t="shared" si="40"/>
        <v>0</v>
      </c>
      <c r="Q135" s="1"/>
    </row>
    <row r="136" spans="2:17">
      <c r="B136" s="9" t="str">
        <f t="shared" si="29"/>
        <v/>
      </c>
      <c r="C136" s="153">
        <f>IF(D93="","-",+C135+1)</f>
        <v>2047</v>
      </c>
      <c r="D136" s="154">
        <f>IF(F135+SUM(E$99:E135)=D$92,F135,D$92-SUM(E$99:E135))</f>
        <v>629197.66799016949</v>
      </c>
      <c r="E136" s="160">
        <f>IF(+J96&lt;F135,J96,D136)</f>
        <v>114169.97619047618</v>
      </c>
      <c r="F136" s="159">
        <f t="shared" si="41"/>
        <v>515027.69179969328</v>
      </c>
      <c r="G136" s="159">
        <f t="shared" si="34"/>
        <v>572112.67989493138</v>
      </c>
      <c r="H136" s="163">
        <f t="shared" si="35"/>
        <v>174587.69879303011</v>
      </c>
      <c r="I136" s="253">
        <f t="shared" si="36"/>
        <v>174587.69879303011</v>
      </c>
      <c r="J136" s="158">
        <f t="shared" si="37"/>
        <v>0</v>
      </c>
      <c r="K136" s="158"/>
      <c r="L136" s="334"/>
      <c r="M136" s="158">
        <f t="shared" si="38"/>
        <v>0</v>
      </c>
      <c r="N136" s="334"/>
      <c r="O136" s="158">
        <f t="shared" si="39"/>
        <v>0</v>
      </c>
      <c r="P136" s="158">
        <f t="shared" si="40"/>
        <v>0</v>
      </c>
      <c r="Q136" s="1"/>
    </row>
    <row r="137" spans="2:17">
      <c r="B137" s="9" t="str">
        <f t="shared" si="29"/>
        <v/>
      </c>
      <c r="C137" s="153">
        <f>IF(D93="","-",+C136+1)</f>
        <v>2048</v>
      </c>
      <c r="D137" s="154">
        <f>IF(F136+SUM(E$99:E136)=D$92,F136,D$92-SUM(E$99:E136))</f>
        <v>515027.69179969328</v>
      </c>
      <c r="E137" s="160">
        <f>IF(+J96&lt;F136,J96,D137)</f>
        <v>114169.97619047618</v>
      </c>
      <c r="F137" s="159">
        <f t="shared" si="41"/>
        <v>400857.71560921706</v>
      </c>
      <c r="G137" s="159">
        <f t="shared" si="34"/>
        <v>457942.70370445517</v>
      </c>
      <c r="H137" s="163">
        <f t="shared" si="35"/>
        <v>162530.82574437966</v>
      </c>
      <c r="I137" s="253">
        <f t="shared" si="36"/>
        <v>162530.82574437966</v>
      </c>
      <c r="J137" s="158">
        <f t="shared" si="37"/>
        <v>0</v>
      </c>
      <c r="K137" s="158"/>
      <c r="L137" s="334"/>
      <c r="M137" s="158">
        <f t="shared" si="38"/>
        <v>0</v>
      </c>
      <c r="N137" s="334"/>
      <c r="O137" s="158">
        <f t="shared" si="39"/>
        <v>0</v>
      </c>
      <c r="P137" s="158">
        <f t="shared" si="40"/>
        <v>0</v>
      </c>
      <c r="Q137" s="1"/>
    </row>
    <row r="138" spans="2:17">
      <c r="B138" s="9" t="str">
        <f t="shared" si="29"/>
        <v/>
      </c>
      <c r="C138" s="153">
        <f>IF(D93="","-",+C137+1)</f>
        <v>2049</v>
      </c>
      <c r="D138" s="154">
        <f>IF(F137+SUM(E$99:E137)=D$92,F137,D$92-SUM(E$99:E137))</f>
        <v>400857.71560921706</v>
      </c>
      <c r="E138" s="160">
        <f>IF(+J96&lt;F137,J96,D138)</f>
        <v>114169.97619047618</v>
      </c>
      <c r="F138" s="159">
        <f t="shared" si="41"/>
        <v>286687.73941874085</v>
      </c>
      <c r="G138" s="159">
        <f t="shared" si="34"/>
        <v>343772.72751397896</v>
      </c>
      <c r="H138" s="163">
        <f t="shared" si="35"/>
        <v>150473.95269572921</v>
      </c>
      <c r="I138" s="253">
        <f t="shared" si="36"/>
        <v>150473.95269572921</v>
      </c>
      <c r="J138" s="158">
        <f t="shared" si="37"/>
        <v>0</v>
      </c>
      <c r="K138" s="158"/>
      <c r="L138" s="334"/>
      <c r="M138" s="158">
        <f t="shared" si="38"/>
        <v>0</v>
      </c>
      <c r="N138" s="334"/>
      <c r="O138" s="158">
        <f t="shared" si="39"/>
        <v>0</v>
      </c>
      <c r="P138" s="158">
        <f t="shared" si="40"/>
        <v>0</v>
      </c>
      <c r="Q138" s="1"/>
    </row>
    <row r="139" spans="2:17">
      <c r="B139" s="9" t="str">
        <f t="shared" si="29"/>
        <v/>
      </c>
      <c r="C139" s="153">
        <f>IF(D93="","-",+C138+1)</f>
        <v>2050</v>
      </c>
      <c r="D139" s="154">
        <f>IF(F138+SUM(E$99:E138)=D$92,F138,D$92-SUM(E$99:E138))</f>
        <v>286687.73941874085</v>
      </c>
      <c r="E139" s="160">
        <f>IF(+J96&lt;F138,J96,D139)</f>
        <v>114169.97619047618</v>
      </c>
      <c r="F139" s="159">
        <f t="shared" si="41"/>
        <v>172517.76322826467</v>
      </c>
      <c r="G139" s="159">
        <f t="shared" si="34"/>
        <v>229602.75132350274</v>
      </c>
      <c r="H139" s="163">
        <f t="shared" si="35"/>
        <v>138417.07964707876</v>
      </c>
      <c r="I139" s="253">
        <f t="shared" si="36"/>
        <v>138417.07964707876</v>
      </c>
      <c r="J139" s="158">
        <f t="shared" si="37"/>
        <v>0</v>
      </c>
      <c r="K139" s="158"/>
      <c r="L139" s="334"/>
      <c r="M139" s="158">
        <f t="shared" si="38"/>
        <v>0</v>
      </c>
      <c r="N139" s="334"/>
      <c r="O139" s="158">
        <f t="shared" si="39"/>
        <v>0</v>
      </c>
      <c r="P139" s="158">
        <f t="shared" si="40"/>
        <v>0</v>
      </c>
      <c r="Q139" s="1"/>
    </row>
    <row r="140" spans="2:17">
      <c r="B140" s="9" t="str">
        <f t="shared" si="29"/>
        <v/>
      </c>
      <c r="C140" s="153">
        <f>IF(D93="","-",+C139+1)</f>
        <v>2051</v>
      </c>
      <c r="D140" s="154">
        <f>IF(F139+SUM(E$99:E139)=D$92,F139,D$92-SUM(E$99:E139))</f>
        <v>172517.76322826467</v>
      </c>
      <c r="E140" s="160">
        <f>IF(+J96&lt;F139,J96,D140)</f>
        <v>114169.97619047618</v>
      </c>
      <c r="F140" s="159">
        <f t="shared" si="41"/>
        <v>58347.787037788483</v>
      </c>
      <c r="G140" s="159">
        <f t="shared" si="34"/>
        <v>115432.77513302657</v>
      </c>
      <c r="H140" s="163">
        <f t="shared" si="35"/>
        <v>126360.20659842833</v>
      </c>
      <c r="I140" s="253">
        <f t="shared" si="36"/>
        <v>126360.20659842833</v>
      </c>
      <c r="J140" s="158">
        <f t="shared" si="37"/>
        <v>0</v>
      </c>
      <c r="K140" s="158"/>
      <c r="L140" s="334"/>
      <c r="M140" s="158">
        <f t="shared" si="38"/>
        <v>0</v>
      </c>
      <c r="N140" s="334"/>
      <c r="O140" s="158">
        <f t="shared" si="39"/>
        <v>0</v>
      </c>
      <c r="P140" s="158">
        <f t="shared" si="40"/>
        <v>0</v>
      </c>
      <c r="Q140" s="1"/>
    </row>
    <row r="141" spans="2:17">
      <c r="B141" s="9" t="str">
        <f t="shared" si="29"/>
        <v/>
      </c>
      <c r="C141" s="153">
        <f>IF(D93="","-",+C140+1)</f>
        <v>2052</v>
      </c>
      <c r="D141" s="154">
        <f>IF(F140+SUM(E$99:E140)=D$92,F140,D$92-SUM(E$99:E140))</f>
        <v>58347.787037788483</v>
      </c>
      <c r="E141" s="160">
        <f>IF(+J96&lt;F140,J96,D141)</f>
        <v>58347.787037788483</v>
      </c>
      <c r="F141" s="159">
        <f t="shared" si="41"/>
        <v>0</v>
      </c>
      <c r="G141" s="159">
        <f t="shared" si="34"/>
        <v>29173.893518894241</v>
      </c>
      <c r="H141" s="163">
        <f t="shared" si="35"/>
        <v>61428.683979601949</v>
      </c>
      <c r="I141" s="253">
        <f t="shared" si="36"/>
        <v>61428.683979601949</v>
      </c>
      <c r="J141" s="158">
        <f t="shared" si="37"/>
        <v>0</v>
      </c>
      <c r="K141" s="158"/>
      <c r="L141" s="334"/>
      <c r="M141" s="158">
        <f t="shared" si="38"/>
        <v>0</v>
      </c>
      <c r="N141" s="334"/>
      <c r="O141" s="158">
        <f t="shared" si="39"/>
        <v>0</v>
      </c>
      <c r="P141" s="158">
        <f t="shared" si="40"/>
        <v>0</v>
      </c>
      <c r="Q141" s="1"/>
    </row>
    <row r="142" spans="2:17">
      <c r="B142" s="9" t="str">
        <f t="shared" si="29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1"/>
        <v>0</v>
      </c>
      <c r="G142" s="159">
        <f t="shared" si="34"/>
        <v>0</v>
      </c>
      <c r="H142" s="163">
        <f t="shared" si="35"/>
        <v>0</v>
      </c>
      <c r="I142" s="253">
        <f t="shared" si="36"/>
        <v>0</v>
      </c>
      <c r="J142" s="158">
        <f t="shared" si="37"/>
        <v>0</v>
      </c>
      <c r="K142" s="158"/>
      <c r="L142" s="334"/>
      <c r="M142" s="158">
        <f t="shared" si="38"/>
        <v>0</v>
      </c>
      <c r="N142" s="334"/>
      <c r="O142" s="158">
        <f t="shared" si="39"/>
        <v>0</v>
      </c>
      <c r="P142" s="158">
        <f t="shared" si="40"/>
        <v>0</v>
      </c>
      <c r="Q142" s="1"/>
    </row>
    <row r="143" spans="2:17">
      <c r="B143" s="9" t="str">
        <f t="shared" si="29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1"/>
        <v>0</v>
      </c>
      <c r="G143" s="159">
        <f t="shared" si="34"/>
        <v>0</v>
      </c>
      <c r="H143" s="163">
        <f t="shared" si="35"/>
        <v>0</v>
      </c>
      <c r="I143" s="253">
        <f t="shared" si="36"/>
        <v>0</v>
      </c>
      <c r="J143" s="158">
        <f t="shared" si="37"/>
        <v>0</v>
      </c>
      <c r="K143" s="158"/>
      <c r="L143" s="334"/>
      <c r="M143" s="158">
        <f t="shared" si="38"/>
        <v>0</v>
      </c>
      <c r="N143" s="334"/>
      <c r="O143" s="158">
        <f t="shared" si="39"/>
        <v>0</v>
      </c>
      <c r="P143" s="158">
        <f t="shared" si="40"/>
        <v>0</v>
      </c>
      <c r="Q143" s="1"/>
    </row>
    <row r="144" spans="2:17">
      <c r="B144" s="9" t="str">
        <f t="shared" si="29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1"/>
        <v>0</v>
      </c>
      <c r="G144" s="159">
        <f t="shared" si="34"/>
        <v>0</v>
      </c>
      <c r="H144" s="163">
        <f t="shared" si="35"/>
        <v>0</v>
      </c>
      <c r="I144" s="253">
        <f t="shared" si="36"/>
        <v>0</v>
      </c>
      <c r="J144" s="158">
        <f t="shared" si="37"/>
        <v>0</v>
      </c>
      <c r="K144" s="158"/>
      <c r="L144" s="334"/>
      <c r="M144" s="158">
        <f t="shared" si="38"/>
        <v>0</v>
      </c>
      <c r="N144" s="334"/>
      <c r="O144" s="158">
        <f t="shared" si="39"/>
        <v>0</v>
      </c>
      <c r="P144" s="158">
        <f t="shared" si="40"/>
        <v>0</v>
      </c>
      <c r="Q144" s="1"/>
    </row>
    <row r="145" spans="2:17">
      <c r="B145" s="9" t="str">
        <f t="shared" si="29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1"/>
        <v>0</v>
      </c>
      <c r="G145" s="159">
        <f t="shared" si="34"/>
        <v>0</v>
      </c>
      <c r="H145" s="163">
        <f t="shared" si="35"/>
        <v>0</v>
      </c>
      <c r="I145" s="253">
        <f t="shared" si="36"/>
        <v>0</v>
      </c>
      <c r="J145" s="158">
        <f t="shared" si="37"/>
        <v>0</v>
      </c>
      <c r="K145" s="158"/>
      <c r="L145" s="334"/>
      <c r="M145" s="158">
        <f t="shared" si="38"/>
        <v>0</v>
      </c>
      <c r="N145" s="334"/>
      <c r="O145" s="158">
        <f t="shared" si="39"/>
        <v>0</v>
      </c>
      <c r="P145" s="158">
        <f t="shared" si="40"/>
        <v>0</v>
      </c>
      <c r="Q145" s="1"/>
    </row>
    <row r="146" spans="2:17">
      <c r="B146" s="9" t="str">
        <f t="shared" si="29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1"/>
        <v>0</v>
      </c>
      <c r="G146" s="159">
        <f t="shared" si="34"/>
        <v>0</v>
      </c>
      <c r="H146" s="163">
        <f t="shared" si="35"/>
        <v>0</v>
      </c>
      <c r="I146" s="253">
        <f t="shared" si="36"/>
        <v>0</v>
      </c>
      <c r="J146" s="158">
        <f t="shared" si="37"/>
        <v>0</v>
      </c>
      <c r="K146" s="158"/>
      <c r="L146" s="334"/>
      <c r="M146" s="158">
        <f t="shared" si="38"/>
        <v>0</v>
      </c>
      <c r="N146" s="334"/>
      <c r="O146" s="158">
        <f t="shared" si="39"/>
        <v>0</v>
      </c>
      <c r="P146" s="158">
        <f t="shared" si="40"/>
        <v>0</v>
      </c>
      <c r="Q146" s="1"/>
    </row>
    <row r="147" spans="2:17">
      <c r="B147" s="9" t="str">
        <f t="shared" si="29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1"/>
        <v>0</v>
      </c>
      <c r="G147" s="159">
        <f t="shared" si="34"/>
        <v>0</v>
      </c>
      <c r="H147" s="163">
        <f t="shared" si="35"/>
        <v>0</v>
      </c>
      <c r="I147" s="253">
        <f t="shared" si="36"/>
        <v>0</v>
      </c>
      <c r="J147" s="158">
        <f t="shared" si="37"/>
        <v>0</v>
      </c>
      <c r="K147" s="158"/>
      <c r="L147" s="334"/>
      <c r="M147" s="158">
        <f t="shared" si="38"/>
        <v>0</v>
      </c>
      <c r="N147" s="334"/>
      <c r="O147" s="158">
        <f t="shared" si="39"/>
        <v>0</v>
      </c>
      <c r="P147" s="158">
        <f t="shared" si="40"/>
        <v>0</v>
      </c>
      <c r="Q147" s="1"/>
    </row>
    <row r="148" spans="2:17">
      <c r="B148" s="9" t="str">
        <f t="shared" si="29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1"/>
        <v>0</v>
      </c>
      <c r="G148" s="159">
        <f t="shared" si="34"/>
        <v>0</v>
      </c>
      <c r="H148" s="163">
        <f t="shared" si="35"/>
        <v>0</v>
      </c>
      <c r="I148" s="253">
        <f t="shared" si="36"/>
        <v>0</v>
      </c>
      <c r="J148" s="158">
        <f t="shared" si="37"/>
        <v>0</v>
      </c>
      <c r="K148" s="158"/>
      <c r="L148" s="334"/>
      <c r="M148" s="158">
        <f t="shared" si="38"/>
        <v>0</v>
      </c>
      <c r="N148" s="334"/>
      <c r="O148" s="158">
        <f t="shared" si="39"/>
        <v>0</v>
      </c>
      <c r="P148" s="158">
        <f t="shared" si="40"/>
        <v>0</v>
      </c>
      <c r="Q148" s="1"/>
    </row>
    <row r="149" spans="2:17">
      <c r="B149" s="9" t="str">
        <f t="shared" si="29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1"/>
        <v>0</v>
      </c>
      <c r="G149" s="159">
        <f t="shared" si="34"/>
        <v>0</v>
      </c>
      <c r="H149" s="163">
        <f t="shared" si="35"/>
        <v>0</v>
      </c>
      <c r="I149" s="253">
        <f t="shared" si="36"/>
        <v>0</v>
      </c>
      <c r="J149" s="158">
        <f t="shared" si="37"/>
        <v>0</v>
      </c>
      <c r="K149" s="158"/>
      <c r="L149" s="334"/>
      <c r="M149" s="158">
        <f t="shared" si="38"/>
        <v>0</v>
      </c>
      <c r="N149" s="334"/>
      <c r="O149" s="158">
        <f t="shared" si="39"/>
        <v>0</v>
      </c>
      <c r="P149" s="158">
        <f t="shared" si="40"/>
        <v>0</v>
      </c>
      <c r="Q149" s="1"/>
    </row>
    <row r="150" spans="2:17">
      <c r="B150" s="9" t="str">
        <f t="shared" si="29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1"/>
        <v>0</v>
      </c>
      <c r="G150" s="159">
        <f t="shared" si="34"/>
        <v>0</v>
      </c>
      <c r="H150" s="163">
        <f t="shared" si="35"/>
        <v>0</v>
      </c>
      <c r="I150" s="253">
        <f t="shared" si="36"/>
        <v>0</v>
      </c>
      <c r="J150" s="158">
        <f t="shared" si="37"/>
        <v>0</v>
      </c>
      <c r="K150" s="158"/>
      <c r="L150" s="334"/>
      <c r="M150" s="158">
        <f t="shared" si="38"/>
        <v>0</v>
      </c>
      <c r="N150" s="334"/>
      <c r="O150" s="158">
        <f t="shared" si="39"/>
        <v>0</v>
      </c>
      <c r="P150" s="158">
        <f t="shared" si="40"/>
        <v>0</v>
      </c>
      <c r="Q150" s="1"/>
    </row>
    <row r="151" spans="2:17">
      <c r="B151" s="9" t="str">
        <f t="shared" si="29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1"/>
        <v>0</v>
      </c>
      <c r="G151" s="159">
        <f t="shared" si="34"/>
        <v>0</v>
      </c>
      <c r="H151" s="163">
        <f t="shared" si="35"/>
        <v>0</v>
      </c>
      <c r="I151" s="253">
        <f t="shared" si="36"/>
        <v>0</v>
      </c>
      <c r="J151" s="158">
        <f t="shared" si="37"/>
        <v>0</v>
      </c>
      <c r="K151" s="158"/>
      <c r="L151" s="334"/>
      <c r="M151" s="158">
        <f t="shared" si="38"/>
        <v>0</v>
      </c>
      <c r="N151" s="334"/>
      <c r="O151" s="158">
        <f t="shared" si="39"/>
        <v>0</v>
      </c>
      <c r="P151" s="158">
        <f t="shared" si="40"/>
        <v>0</v>
      </c>
      <c r="Q151" s="1"/>
    </row>
    <row r="152" spans="2:17">
      <c r="B152" s="9" t="str">
        <f t="shared" si="29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1"/>
        <v>0</v>
      </c>
      <c r="G152" s="159">
        <f t="shared" si="34"/>
        <v>0</v>
      </c>
      <c r="H152" s="163">
        <f t="shared" si="35"/>
        <v>0</v>
      </c>
      <c r="I152" s="253">
        <f t="shared" si="36"/>
        <v>0</v>
      </c>
      <c r="J152" s="158">
        <f t="shared" si="37"/>
        <v>0</v>
      </c>
      <c r="K152" s="158"/>
      <c r="L152" s="334"/>
      <c r="M152" s="158">
        <f t="shared" si="38"/>
        <v>0</v>
      </c>
      <c r="N152" s="334"/>
      <c r="O152" s="158">
        <f t="shared" si="39"/>
        <v>0</v>
      </c>
      <c r="P152" s="158">
        <f t="shared" si="40"/>
        <v>0</v>
      </c>
      <c r="Q152" s="1"/>
    </row>
    <row r="153" spans="2:17">
      <c r="B153" s="9" t="str">
        <f t="shared" si="29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1"/>
        <v>0</v>
      </c>
      <c r="G153" s="159">
        <f t="shared" si="34"/>
        <v>0</v>
      </c>
      <c r="H153" s="163">
        <f t="shared" si="35"/>
        <v>0</v>
      </c>
      <c r="I153" s="253">
        <f t="shared" si="36"/>
        <v>0</v>
      </c>
      <c r="J153" s="158">
        <f t="shared" si="37"/>
        <v>0</v>
      </c>
      <c r="K153" s="158"/>
      <c r="L153" s="334"/>
      <c r="M153" s="158">
        <f t="shared" si="38"/>
        <v>0</v>
      </c>
      <c r="N153" s="334"/>
      <c r="O153" s="158">
        <f t="shared" si="39"/>
        <v>0</v>
      </c>
      <c r="P153" s="158">
        <f t="shared" si="40"/>
        <v>0</v>
      </c>
      <c r="Q153" s="1"/>
    </row>
    <row r="154" spans="2:17" ht="13.5" thickBot="1">
      <c r="B154" s="9" t="str">
        <f t="shared" si="29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1"/>
        <v>0</v>
      </c>
      <c r="G154" s="165">
        <f t="shared" si="34"/>
        <v>0</v>
      </c>
      <c r="H154" s="167">
        <f t="shared" si="35"/>
        <v>0</v>
      </c>
      <c r="I154" s="254">
        <f t="shared" si="36"/>
        <v>0</v>
      </c>
      <c r="J154" s="169">
        <f t="shared" si="37"/>
        <v>0</v>
      </c>
      <c r="K154" s="158"/>
      <c r="L154" s="335"/>
      <c r="M154" s="169">
        <f t="shared" si="38"/>
        <v>0</v>
      </c>
      <c r="N154" s="335"/>
      <c r="O154" s="169">
        <f t="shared" si="39"/>
        <v>0</v>
      </c>
      <c r="P154" s="169">
        <f t="shared" si="40"/>
        <v>0</v>
      </c>
      <c r="Q154" s="1"/>
    </row>
    <row r="155" spans="2:17">
      <c r="C155" s="154" t="s">
        <v>73</v>
      </c>
      <c r="D155" s="111"/>
      <c r="E155" s="111">
        <f>SUM(E99:E154)</f>
        <v>4795139</v>
      </c>
      <c r="F155" s="111"/>
      <c r="G155" s="111"/>
      <c r="H155" s="111">
        <f>SUM(H99:H154)</f>
        <v>16498593.218475865</v>
      </c>
      <c r="I155" s="111">
        <f>SUM(I99:I154)</f>
        <v>16498593.218475865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2" priority="1" stopIfTrue="1" operator="equal">
      <formula>$I$10</formula>
    </cfRule>
  </conditionalFormatting>
  <conditionalFormatting sqref="C99:C154">
    <cfRule type="cellIs" dxfId="12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62"/>
  <sheetViews>
    <sheetView view="pageBreakPreview" topLeftCell="A52" zoomScale="75" zoomScaleNormal="100" zoomScaleSheetLayoutView="75" workbookViewId="0">
      <selection activeCell="D17" sqref="D17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24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535698.99348841433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535698.99348841433</v>
      </c>
      <c r="O6" s="1"/>
      <c r="P6" s="1"/>
    </row>
    <row r="7" spans="1:17" ht="13.5" thickBot="1">
      <c r="C7" s="121" t="s">
        <v>44</v>
      </c>
      <c r="D7" s="274" t="s">
        <v>242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241</v>
      </c>
      <c r="E9" s="401" t="s">
        <v>414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5250739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128066.80487804877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5473000</v>
      </c>
      <c r="E17" s="358">
        <v>72013.15789473684</v>
      </c>
      <c r="F17" s="357">
        <v>5400986.8421052629</v>
      </c>
      <c r="G17" s="358">
        <v>848486.02708834817</v>
      </c>
      <c r="H17" s="359">
        <v>848486.02708834817</v>
      </c>
      <c r="I17" s="368">
        <v>0</v>
      </c>
      <c r="J17" s="156"/>
      <c r="K17" s="256">
        <f t="shared" ref="K17:K22" si="0">G17</f>
        <v>848486.02708834817</v>
      </c>
      <c r="L17" s="172">
        <f t="shared" ref="L17:L48" si="1">IF(K17&lt;&gt;0,+G17-K17,0)</f>
        <v>0</v>
      </c>
      <c r="M17" s="256">
        <f t="shared" ref="M17:M22" si="2">H17</f>
        <v>848486.02708834817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5178725.8421052629</v>
      </c>
      <c r="E18" s="360">
        <v>128066.80487804877</v>
      </c>
      <c r="F18" s="361">
        <v>5050659.0372272143</v>
      </c>
      <c r="G18" s="360">
        <v>916940.27252586046</v>
      </c>
      <c r="H18" s="359">
        <v>916940.27252586046</v>
      </c>
      <c r="I18" s="368">
        <v>0</v>
      </c>
      <c r="J18" s="156"/>
      <c r="K18" s="258">
        <f t="shared" si="0"/>
        <v>916940.27252586046</v>
      </c>
      <c r="L18" s="257">
        <f t="shared" si="1"/>
        <v>0</v>
      </c>
      <c r="M18" s="258">
        <f t="shared" si="2"/>
        <v>916940.27252586046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361">
        <v>5050659.0372272143</v>
      </c>
      <c r="E19" s="360">
        <v>125017.59523809524</v>
      </c>
      <c r="F19" s="361">
        <v>4925641.4419891192</v>
      </c>
      <c r="G19" s="360">
        <v>857559.68041241798</v>
      </c>
      <c r="H19" s="359">
        <v>857559.68041241798</v>
      </c>
      <c r="I19" s="368">
        <v>0</v>
      </c>
      <c r="J19" s="156"/>
      <c r="K19" s="258">
        <f t="shared" si="0"/>
        <v>857559.68041241798</v>
      </c>
      <c r="L19" s="257">
        <f t="shared" si="1"/>
        <v>0</v>
      </c>
      <c r="M19" s="258">
        <f t="shared" si="2"/>
        <v>857559.68041241798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61">
        <v>4925641.4419891192</v>
      </c>
      <c r="E20" s="360">
        <v>125017.59523809524</v>
      </c>
      <c r="F20" s="361">
        <v>4800623.846751024</v>
      </c>
      <c r="G20" s="360">
        <v>797042.91968828405</v>
      </c>
      <c r="H20" s="359">
        <v>797042.91968828405</v>
      </c>
      <c r="I20" s="398">
        <v>0</v>
      </c>
      <c r="J20" s="156"/>
      <c r="K20" s="258">
        <f t="shared" si="0"/>
        <v>797042.91968828405</v>
      </c>
      <c r="L20" s="257">
        <f t="shared" ref="L20:L25" si="6">IF(K20&lt;&gt;0,+G20-K20,0)</f>
        <v>0</v>
      </c>
      <c r="M20" s="258">
        <f t="shared" si="2"/>
        <v>797042.91968828405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61">
        <v>4800623.846751024</v>
      </c>
      <c r="E21" s="360">
        <v>125017.59523809524</v>
      </c>
      <c r="F21" s="361">
        <v>4675606.2515129289</v>
      </c>
      <c r="G21" s="360">
        <v>755806.01100655668</v>
      </c>
      <c r="H21" s="359">
        <v>755806.01100655668</v>
      </c>
      <c r="I21" s="398">
        <v>0</v>
      </c>
      <c r="J21" s="156"/>
      <c r="K21" s="258">
        <f t="shared" si="0"/>
        <v>755806.01100655668</v>
      </c>
      <c r="L21" s="257">
        <f t="shared" si="6"/>
        <v>0</v>
      </c>
      <c r="M21" s="258">
        <f t="shared" si="2"/>
        <v>755806.01100655668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61">
        <v>4675606.2515129289</v>
      </c>
      <c r="E22" s="360">
        <v>125017.59523809524</v>
      </c>
      <c r="F22" s="361">
        <v>4550588.6562748337</v>
      </c>
      <c r="G22" s="360">
        <v>724351.96853237145</v>
      </c>
      <c r="H22" s="359">
        <v>724351.96853237145</v>
      </c>
      <c r="I22" s="156">
        <v>0</v>
      </c>
      <c r="J22" s="156"/>
      <c r="K22" s="258">
        <f t="shared" si="0"/>
        <v>724351.96853237145</v>
      </c>
      <c r="L22" s="257">
        <f t="shared" si="6"/>
        <v>0</v>
      </c>
      <c r="M22" s="258">
        <f t="shared" si="2"/>
        <v>724351.96853237145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61">
        <v>4550588.6562748337</v>
      </c>
      <c r="E23" s="360">
        <v>125017.59523809524</v>
      </c>
      <c r="F23" s="361">
        <v>4425571.0610367386</v>
      </c>
      <c r="G23" s="360">
        <v>700695.76830220246</v>
      </c>
      <c r="H23" s="359">
        <v>700695.76830220246</v>
      </c>
      <c r="I23" s="156">
        <f t="shared" ref="I23:I48" si="9">H23-G23</f>
        <v>0</v>
      </c>
      <c r="J23" s="156"/>
      <c r="K23" s="258">
        <f>G23</f>
        <v>700695.76830220246</v>
      </c>
      <c r="L23" s="257">
        <f t="shared" si="6"/>
        <v>0</v>
      </c>
      <c r="M23" s="258">
        <f>H23</f>
        <v>700695.76830220246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61">
        <v>4425571.0610367386</v>
      </c>
      <c r="E24" s="360">
        <v>122110.20930232559</v>
      </c>
      <c r="F24" s="361">
        <v>4303460.8517344128</v>
      </c>
      <c r="G24" s="360">
        <v>662841.14914820471</v>
      </c>
      <c r="H24" s="359">
        <v>662841.14914820471</v>
      </c>
      <c r="I24" s="156">
        <v>0</v>
      </c>
      <c r="J24" s="156"/>
      <c r="K24" s="258">
        <f>G24</f>
        <v>662841.14914820471</v>
      </c>
      <c r="L24" s="257">
        <f t="shared" si="6"/>
        <v>0</v>
      </c>
      <c r="M24" s="258">
        <f>H24</f>
        <v>662841.14914820471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61">
        <v>4303460.8517344128</v>
      </c>
      <c r="E25" s="360">
        <v>128066.80487804877</v>
      </c>
      <c r="F25" s="361">
        <v>4175394.0468563642</v>
      </c>
      <c r="G25" s="360">
        <v>666873.01651797513</v>
      </c>
      <c r="H25" s="359">
        <v>666873.01651797513</v>
      </c>
      <c r="I25" s="156">
        <f t="shared" si="9"/>
        <v>0</v>
      </c>
      <c r="J25" s="156"/>
      <c r="K25" s="258">
        <f>G25</f>
        <v>666873.01651797513</v>
      </c>
      <c r="L25" s="257">
        <f t="shared" si="6"/>
        <v>0</v>
      </c>
      <c r="M25" s="258">
        <f>H25</f>
        <v>666873.01651797513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361">
        <v>4175394.0468563642</v>
      </c>
      <c r="E26" s="360">
        <v>128066.80487804877</v>
      </c>
      <c r="F26" s="361">
        <v>4047327.2419783156</v>
      </c>
      <c r="G26" s="360">
        <v>650596.48134937836</v>
      </c>
      <c r="H26" s="359">
        <v>650596.48134937836</v>
      </c>
      <c r="I26" s="156">
        <f t="shared" si="9"/>
        <v>0</v>
      </c>
      <c r="J26" s="156"/>
      <c r="K26" s="258">
        <f>G26</f>
        <v>650596.48134937836</v>
      </c>
      <c r="L26" s="257">
        <f t="shared" ref="L26" si="10">IF(K26&lt;&gt;0,+G26-K26,0)</f>
        <v>0</v>
      </c>
      <c r="M26" s="258">
        <f>H26</f>
        <v>650596.48134937836</v>
      </c>
      <c r="N26" s="158">
        <f t="shared" ref="N26" si="11">IF(M26&lt;&gt;0,+H26-M26,0)</f>
        <v>0</v>
      </c>
      <c r="O26" s="158">
        <f t="shared" ref="O26" si="12"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4047327.2419783156</v>
      </c>
      <c r="E27" s="160">
        <f>IF(+I14&lt;F26,I14,D27)</f>
        <v>128066.80487804877</v>
      </c>
      <c r="F27" s="159">
        <f t="shared" ref="F27:F48" si="13">+D27-E27</f>
        <v>3919260.437100267</v>
      </c>
      <c r="G27" s="161">
        <f t="shared" ref="G27:G55" si="14">+I$12*((D27+F27)/2)+E27</f>
        <v>535698.99348841433</v>
      </c>
      <c r="H27" s="142">
        <f t="shared" ref="H27:H55" si="15">+I$13*((D27+F27)/2)+E27</f>
        <v>535698.99348841433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3919260.437100267</v>
      </c>
      <c r="E28" s="160">
        <f>IF(+I14&lt;F27,I14,D28)</f>
        <v>128066.80487804877</v>
      </c>
      <c r="F28" s="159">
        <f t="shared" si="13"/>
        <v>3791193.6322222184</v>
      </c>
      <c r="G28" s="161">
        <f t="shared" si="14"/>
        <v>522593.21870409319</v>
      </c>
      <c r="H28" s="142">
        <f t="shared" si="15"/>
        <v>522593.21870409319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3791193.6322222184</v>
      </c>
      <c r="E29" s="160">
        <f>IF(+I14&lt;F28,I14,D29)</f>
        <v>128066.80487804877</v>
      </c>
      <c r="F29" s="159">
        <f t="shared" si="13"/>
        <v>3663126.8273441698</v>
      </c>
      <c r="G29" s="161">
        <f t="shared" si="14"/>
        <v>509487.44391977211</v>
      </c>
      <c r="H29" s="142">
        <f t="shared" si="15"/>
        <v>509487.44391977211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3663126.8273441698</v>
      </c>
      <c r="E30" s="160">
        <f>IF(+I14&lt;F29,I14,D30)</f>
        <v>128066.80487804877</v>
      </c>
      <c r="F30" s="159">
        <f t="shared" si="13"/>
        <v>3535060.0224661212</v>
      </c>
      <c r="G30" s="161">
        <f t="shared" si="14"/>
        <v>496381.66913545103</v>
      </c>
      <c r="H30" s="142">
        <f t="shared" si="15"/>
        <v>496381.66913545103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3535060.0224661212</v>
      </c>
      <c r="E31" s="160">
        <f>IF(+I14&lt;F30,I14,D31)</f>
        <v>128066.80487804877</v>
      </c>
      <c r="F31" s="159">
        <f t="shared" si="13"/>
        <v>3406993.2175880726</v>
      </c>
      <c r="G31" s="161">
        <f t="shared" si="14"/>
        <v>483275.89435112994</v>
      </c>
      <c r="H31" s="142">
        <f t="shared" si="15"/>
        <v>483275.89435112994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3406993.2175880726</v>
      </c>
      <c r="E32" s="160">
        <f>IF(+I14&lt;F31,I14,D32)</f>
        <v>128066.80487804877</v>
      </c>
      <c r="F32" s="159">
        <f t="shared" si="13"/>
        <v>3278926.412710024</v>
      </c>
      <c r="G32" s="161">
        <f t="shared" si="14"/>
        <v>470170.11956680886</v>
      </c>
      <c r="H32" s="142">
        <f t="shared" si="15"/>
        <v>470170.11956680886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3278926.412710024</v>
      </c>
      <c r="E33" s="160">
        <f>IF(+I14&lt;F32,I14,D33)</f>
        <v>128066.80487804877</v>
      </c>
      <c r="F33" s="159">
        <f t="shared" si="13"/>
        <v>3150859.6078319754</v>
      </c>
      <c r="G33" s="161">
        <f t="shared" si="14"/>
        <v>457064.34478248778</v>
      </c>
      <c r="H33" s="142">
        <f t="shared" si="15"/>
        <v>457064.34478248778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3150859.6078319754</v>
      </c>
      <c r="E34" s="160">
        <f>IF(+I14&lt;F33,I14,D34)</f>
        <v>128066.80487804877</v>
      </c>
      <c r="F34" s="159">
        <f t="shared" si="13"/>
        <v>3022792.8029539268</v>
      </c>
      <c r="G34" s="161">
        <f t="shared" si="14"/>
        <v>443958.5699981667</v>
      </c>
      <c r="H34" s="142">
        <f t="shared" si="15"/>
        <v>443958.5699981667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3022792.8029539268</v>
      </c>
      <c r="E35" s="160">
        <f>IF(+I14&lt;F34,I14,D35)</f>
        <v>128066.80487804877</v>
      </c>
      <c r="F35" s="159">
        <f t="shared" si="13"/>
        <v>2894725.9980758782</v>
      </c>
      <c r="G35" s="161">
        <f t="shared" si="14"/>
        <v>430852.79521384556</v>
      </c>
      <c r="H35" s="142">
        <f t="shared" si="15"/>
        <v>430852.79521384556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2894725.9980758782</v>
      </c>
      <c r="E36" s="160">
        <f>IF(+I14&lt;F35,I14,D36)</f>
        <v>128066.80487804877</v>
      </c>
      <c r="F36" s="159">
        <f t="shared" si="13"/>
        <v>2766659.1931978296</v>
      </c>
      <c r="G36" s="161">
        <f t="shared" si="14"/>
        <v>417747.02042952448</v>
      </c>
      <c r="H36" s="142">
        <f t="shared" si="15"/>
        <v>417747.02042952448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2766659.1931978296</v>
      </c>
      <c r="E37" s="160">
        <f>IF(+I14&lt;F36,I14,D37)</f>
        <v>128066.80487804877</v>
      </c>
      <c r="F37" s="159">
        <f t="shared" si="13"/>
        <v>2638592.3883197811</v>
      </c>
      <c r="G37" s="161">
        <f t="shared" si="14"/>
        <v>404641.24564520339</v>
      </c>
      <c r="H37" s="142">
        <f t="shared" si="15"/>
        <v>404641.24564520339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2638592.3883197811</v>
      </c>
      <c r="E38" s="160">
        <f>IF(+I14&lt;F37,I14,D38)</f>
        <v>128066.80487804877</v>
      </c>
      <c r="F38" s="159">
        <f t="shared" si="13"/>
        <v>2510525.5834417325</v>
      </c>
      <c r="G38" s="161">
        <f t="shared" si="14"/>
        <v>391535.47086088231</v>
      </c>
      <c r="H38" s="142">
        <f t="shared" si="15"/>
        <v>391535.47086088231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2510525.5834417325</v>
      </c>
      <c r="E39" s="160">
        <f>IF(+I14&lt;F38,I14,D39)</f>
        <v>128066.80487804877</v>
      </c>
      <c r="F39" s="159">
        <f t="shared" si="13"/>
        <v>2382458.7785636839</v>
      </c>
      <c r="G39" s="161">
        <f t="shared" si="14"/>
        <v>378429.69607656123</v>
      </c>
      <c r="H39" s="142">
        <f t="shared" si="15"/>
        <v>378429.69607656123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2382458.7785636839</v>
      </c>
      <c r="E40" s="160">
        <f>IF(+I14&lt;F39,I14,D40)</f>
        <v>128066.80487804877</v>
      </c>
      <c r="F40" s="159">
        <f t="shared" si="13"/>
        <v>2254391.9736856353</v>
      </c>
      <c r="G40" s="161">
        <f t="shared" si="14"/>
        <v>365323.92129224015</v>
      </c>
      <c r="H40" s="142">
        <f t="shared" si="15"/>
        <v>365323.92129224015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2254391.9736856353</v>
      </c>
      <c r="E41" s="160">
        <f>IF(+I14&lt;F40,I14,D41)</f>
        <v>128066.80487804877</v>
      </c>
      <c r="F41" s="159">
        <f t="shared" si="13"/>
        <v>2126325.1688075867</v>
      </c>
      <c r="G41" s="161">
        <f t="shared" si="14"/>
        <v>352218.14650791907</v>
      </c>
      <c r="H41" s="142">
        <f t="shared" si="15"/>
        <v>352218.14650791907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2126325.1688075867</v>
      </c>
      <c r="E42" s="160">
        <f>IF(+I14&lt;F41,I14,D42)</f>
        <v>128066.80487804877</v>
      </c>
      <c r="F42" s="159">
        <f t="shared" si="13"/>
        <v>1998258.3639295378</v>
      </c>
      <c r="G42" s="161">
        <f t="shared" si="14"/>
        <v>339112.37172359793</v>
      </c>
      <c r="H42" s="142">
        <f t="shared" si="15"/>
        <v>339112.37172359793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1998258.3639295378</v>
      </c>
      <c r="E43" s="160">
        <f>IF(+I14&lt;F42,I14,D43)</f>
        <v>128066.80487804877</v>
      </c>
      <c r="F43" s="159">
        <f t="shared" si="13"/>
        <v>1870191.559051489</v>
      </c>
      <c r="G43" s="161">
        <f t="shared" si="14"/>
        <v>326006.59693927679</v>
      </c>
      <c r="H43" s="142">
        <f t="shared" si="15"/>
        <v>326006.59693927679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1870191.559051489</v>
      </c>
      <c r="E44" s="160">
        <f>IF(+I14&lt;F43,I14,D44)</f>
        <v>128066.80487804877</v>
      </c>
      <c r="F44" s="159">
        <f t="shared" si="13"/>
        <v>1742124.7541734402</v>
      </c>
      <c r="G44" s="161">
        <f t="shared" si="14"/>
        <v>312900.82215495571</v>
      </c>
      <c r="H44" s="142">
        <f t="shared" si="15"/>
        <v>312900.82215495571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1742124.7541734402</v>
      </c>
      <c r="E45" s="160">
        <f>IF(+I14&lt;F44,I14,D45)</f>
        <v>128066.80487804877</v>
      </c>
      <c r="F45" s="159">
        <f t="shared" si="13"/>
        <v>1614057.9492953913</v>
      </c>
      <c r="G45" s="161">
        <f t="shared" si="14"/>
        <v>299795.04737063457</v>
      </c>
      <c r="H45" s="142">
        <f t="shared" si="15"/>
        <v>299795.04737063457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1614057.9492953913</v>
      </c>
      <c r="E46" s="160">
        <f>IF(+I14&lt;F45,I14,D46)</f>
        <v>128066.80487804877</v>
      </c>
      <c r="F46" s="159">
        <f t="shared" si="13"/>
        <v>1485991.1444173425</v>
      </c>
      <c r="G46" s="161">
        <f t="shared" si="14"/>
        <v>286689.27258631348</v>
      </c>
      <c r="H46" s="142">
        <f t="shared" si="15"/>
        <v>286689.27258631348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1485991.1444173425</v>
      </c>
      <c r="E47" s="160">
        <f>IF(+I14&lt;F46,I14,D47)</f>
        <v>128066.80487804877</v>
      </c>
      <c r="F47" s="159">
        <f t="shared" si="13"/>
        <v>1357924.3395392937</v>
      </c>
      <c r="G47" s="161">
        <f t="shared" si="14"/>
        <v>273583.49780199234</v>
      </c>
      <c r="H47" s="142">
        <f t="shared" si="15"/>
        <v>273583.49780199234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1357924.3395392937</v>
      </c>
      <c r="E48" s="160">
        <f>IF(+I14&lt;F47,I14,D48)</f>
        <v>128066.80487804877</v>
      </c>
      <c r="F48" s="159">
        <f t="shared" si="13"/>
        <v>1229857.5346612448</v>
      </c>
      <c r="G48" s="161">
        <f t="shared" si="14"/>
        <v>260477.72301767126</v>
      </c>
      <c r="H48" s="142">
        <f t="shared" si="15"/>
        <v>260477.72301767126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1229857.5346612448</v>
      </c>
      <c r="E49" s="160">
        <f>IF(+I14&lt;F48,I14,D49)</f>
        <v>128066.80487804877</v>
      </c>
      <c r="F49" s="159">
        <f t="shared" ref="F49:F72" si="16">+D49-E49</f>
        <v>1101790.729783196</v>
      </c>
      <c r="G49" s="161">
        <f t="shared" si="14"/>
        <v>247371.94823335012</v>
      </c>
      <c r="H49" s="142">
        <f t="shared" si="15"/>
        <v>247371.94823335012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1101790.729783196</v>
      </c>
      <c r="E50" s="160">
        <f>IF(+I14&lt;F49,I14,D50)</f>
        <v>128066.80487804877</v>
      </c>
      <c r="F50" s="159">
        <f t="shared" si="16"/>
        <v>973723.92490514717</v>
      </c>
      <c r="G50" s="161">
        <f t="shared" si="14"/>
        <v>234266.17344902901</v>
      </c>
      <c r="H50" s="142">
        <f t="shared" si="15"/>
        <v>234266.17344902901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973723.92490514717</v>
      </c>
      <c r="E51" s="160">
        <f>IF(+I14&lt;F50,I14,D51)</f>
        <v>128066.80487804877</v>
      </c>
      <c r="F51" s="159">
        <f t="shared" si="16"/>
        <v>845657.12002709834</v>
      </c>
      <c r="G51" s="161">
        <f t="shared" si="14"/>
        <v>221160.3986647079</v>
      </c>
      <c r="H51" s="142">
        <f t="shared" si="15"/>
        <v>221160.3986647079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845657.12002709834</v>
      </c>
      <c r="E52" s="160">
        <f>IF(+I14&lt;F51,I14,D52)</f>
        <v>128066.80487804877</v>
      </c>
      <c r="F52" s="159">
        <f t="shared" si="16"/>
        <v>717590.31514904951</v>
      </c>
      <c r="G52" s="161">
        <f t="shared" si="14"/>
        <v>208054.62388038676</v>
      </c>
      <c r="H52" s="142">
        <f t="shared" si="15"/>
        <v>208054.62388038676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717590.31514904951</v>
      </c>
      <c r="E53" s="160">
        <f>IF(+I14&lt;F52,I14,D53)</f>
        <v>128066.80487804877</v>
      </c>
      <c r="F53" s="159">
        <f t="shared" si="16"/>
        <v>589523.51027100068</v>
      </c>
      <c r="G53" s="161">
        <f t="shared" si="14"/>
        <v>194948.84909606568</v>
      </c>
      <c r="H53" s="142">
        <f t="shared" si="15"/>
        <v>194948.84909606568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589523.51027100068</v>
      </c>
      <c r="E54" s="160">
        <f>IF(+I14&lt;F53,I14,D54)</f>
        <v>128066.80487804877</v>
      </c>
      <c r="F54" s="159">
        <f t="shared" si="16"/>
        <v>461456.7053929519</v>
      </c>
      <c r="G54" s="161">
        <f t="shared" si="14"/>
        <v>181843.07431174454</v>
      </c>
      <c r="H54" s="142">
        <f t="shared" si="15"/>
        <v>181843.07431174454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461456.7053929519</v>
      </c>
      <c r="E55" s="160">
        <f>IF(+I14&lt;F54,I14,D55)</f>
        <v>128066.80487804877</v>
      </c>
      <c r="F55" s="159">
        <f t="shared" si="16"/>
        <v>333389.90051490313</v>
      </c>
      <c r="G55" s="161">
        <f t="shared" si="14"/>
        <v>168737.29952742346</v>
      </c>
      <c r="H55" s="142">
        <f t="shared" si="15"/>
        <v>168737.29952742346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333389.90051490313</v>
      </c>
      <c r="E56" s="160">
        <f>IF(+I14&lt;F55,I14,D56)</f>
        <v>128066.80487804877</v>
      </c>
      <c r="F56" s="159">
        <f t="shared" si="16"/>
        <v>205323.09563685436</v>
      </c>
      <c r="G56" s="161">
        <f t="shared" ref="G56:G72" si="21">+I$12*((D56+F56)/2)+E56</f>
        <v>155631.52474310232</v>
      </c>
      <c r="H56" s="142">
        <f t="shared" ref="H56:H72" si="22">+I$13*((D56+F56)/2)+E56</f>
        <v>155631.52474310232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205323.09563685436</v>
      </c>
      <c r="E57" s="160">
        <f>IF(+I14&lt;F56,I14,D57)</f>
        <v>128066.80487804877</v>
      </c>
      <c r="F57" s="159">
        <f t="shared" si="16"/>
        <v>77256.290758805582</v>
      </c>
      <c r="G57" s="161">
        <f t="shared" si="21"/>
        <v>142525.74995878123</v>
      </c>
      <c r="H57" s="142">
        <f t="shared" si="22"/>
        <v>142525.74995878123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77256.290758805582</v>
      </c>
      <c r="E58" s="160">
        <f>IF(+I14&lt;F57,I14,D58)</f>
        <v>77256.290758805582</v>
      </c>
      <c r="F58" s="159">
        <f t="shared" si="16"/>
        <v>0</v>
      </c>
      <c r="G58" s="161">
        <f t="shared" si="21"/>
        <v>81209.319603091528</v>
      </c>
      <c r="H58" s="142">
        <f t="shared" si="22"/>
        <v>81209.319603091528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21"/>
        <v>0</v>
      </c>
      <c r="H59" s="142">
        <f t="shared" si="22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1"/>
        <v>0</v>
      </c>
      <c r="H60" s="142">
        <f t="shared" si="22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1"/>
        <v>0</v>
      </c>
      <c r="H61" s="142">
        <f t="shared" si="22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1"/>
        <v>0</v>
      </c>
      <c r="H62" s="142">
        <f t="shared" si="22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1"/>
        <v>0</v>
      </c>
      <c r="H63" s="142">
        <f t="shared" si="22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1"/>
        <v>0</v>
      </c>
      <c r="H64" s="142">
        <f t="shared" si="22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1"/>
        <v>0</v>
      </c>
      <c r="H65" s="142">
        <f t="shared" si="22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1"/>
        <v>0</v>
      </c>
      <c r="H66" s="142">
        <f t="shared" si="22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1"/>
        <v>0</v>
      </c>
      <c r="H67" s="142">
        <f t="shared" si="22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1"/>
        <v>0</v>
      </c>
      <c r="H68" s="142">
        <f t="shared" si="22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1"/>
        <v>0</v>
      </c>
      <c r="H69" s="142">
        <f t="shared" si="22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1"/>
        <v>0</v>
      </c>
      <c r="H70" s="142">
        <f t="shared" si="22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1"/>
        <v>0</v>
      </c>
      <c r="H71" s="142">
        <f t="shared" si="22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1"/>
        <v>0</v>
      </c>
      <c r="H72" s="124">
        <f t="shared" si="22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5250738.9999999991</v>
      </c>
      <c r="F73" s="111"/>
      <c r="G73" s="111">
        <f>SUM(G17:G72)</f>
        <v>18174886.13760623</v>
      </c>
      <c r="H73" s="111">
        <f>SUM(H17:H72)</f>
        <v>18174886.13760623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24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666873.01651797513</v>
      </c>
      <c r="N87" s="198">
        <f>IF(J92&lt;D11,0,VLOOKUP(J92,C17:O72,11))</f>
        <v>666873.01651797513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574046.28968548193</v>
      </c>
      <c r="N88" s="200">
        <f>IF(J92&lt;D11,0,VLOOKUP(J92,C99:P154,7))</f>
        <v>574046.28968548193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Rebuild/reconductor Dyess-Elm Springs REC [Dyess Station-Flint Creek]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-92826.726832493208</v>
      </c>
      <c r="N89" s="203">
        <f>+N88-N87</f>
        <v>-92826.726832493208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TP2008026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5250739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125017.59523809524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64033.402439024387</v>
      </c>
      <c r="F99" s="361">
        <v>5186705.5975609757</v>
      </c>
      <c r="G99" s="365">
        <v>2593352.7987804879</v>
      </c>
      <c r="H99" s="362">
        <v>492159.85552560829</v>
      </c>
      <c r="I99" s="363">
        <v>492159.85552560829</v>
      </c>
      <c r="J99" s="403">
        <f t="shared" ref="J99:J130" si="23">+I99-H99</f>
        <v>0</v>
      </c>
      <c r="K99" s="158"/>
      <c r="L99" s="256">
        <f t="shared" ref="L99:L104" si="24">H99</f>
        <v>492159.85552560829</v>
      </c>
      <c r="M99" s="172">
        <f t="shared" ref="M99:M130" si="25">IF(L99&lt;&gt;0,+H99-L99,0)</f>
        <v>0</v>
      </c>
      <c r="N99" s="256">
        <f t="shared" ref="N99:N104" si="26">I99</f>
        <v>492159.85552560829</v>
      </c>
      <c r="O99" s="157">
        <f t="shared" ref="O99:O130" si="27">IF(N99&lt;&gt;0,+I99-N99,0)</f>
        <v>0</v>
      </c>
      <c r="P99" s="157">
        <f t="shared" ref="P99:P130" si="28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2011</v>
      </c>
      <c r="D100" s="357">
        <v>5186705.5975609757</v>
      </c>
      <c r="E100" s="360">
        <v>125017.59523809524</v>
      </c>
      <c r="F100" s="361">
        <v>5061688.0023228806</v>
      </c>
      <c r="G100" s="361">
        <v>5124196.7999419281</v>
      </c>
      <c r="H100" s="360">
        <v>895593.80408985249</v>
      </c>
      <c r="I100" s="359">
        <v>895593.80408985249</v>
      </c>
      <c r="J100" s="403">
        <f t="shared" si="23"/>
        <v>0</v>
      </c>
      <c r="K100" s="158"/>
      <c r="L100" s="258">
        <f t="shared" si="24"/>
        <v>895593.80408985249</v>
      </c>
      <c r="M100" s="257">
        <f t="shared" si="25"/>
        <v>0</v>
      </c>
      <c r="N100" s="258">
        <f t="shared" si="26"/>
        <v>895593.80408985249</v>
      </c>
      <c r="O100" s="158">
        <f t="shared" si="27"/>
        <v>0</v>
      </c>
      <c r="P100" s="158">
        <f t="shared" si="28"/>
        <v>0</v>
      </c>
      <c r="Q100" s="1"/>
    </row>
    <row r="101" spans="1:17">
      <c r="B101" s="9" t="str">
        <f t="shared" ref="B101:B154" si="29">IF(D101=F100,"","IU")</f>
        <v/>
      </c>
      <c r="C101" s="153">
        <f>IF(D93="","-",+C100+1)</f>
        <v>2012</v>
      </c>
      <c r="D101" s="357">
        <v>5061688.0023228806</v>
      </c>
      <c r="E101" s="360">
        <v>125017.59523809524</v>
      </c>
      <c r="F101" s="361">
        <v>4936670.4070847854</v>
      </c>
      <c r="G101" s="361">
        <v>4999179.204703833</v>
      </c>
      <c r="H101" s="360">
        <v>860666.47096382198</v>
      </c>
      <c r="I101" s="359">
        <v>860666.47096382198</v>
      </c>
      <c r="J101" s="403">
        <f t="shared" si="23"/>
        <v>0</v>
      </c>
      <c r="K101" s="158"/>
      <c r="L101" s="258">
        <f t="shared" si="24"/>
        <v>860666.47096382198</v>
      </c>
      <c r="M101" s="257">
        <f t="shared" si="25"/>
        <v>0</v>
      </c>
      <c r="N101" s="258">
        <f t="shared" si="26"/>
        <v>860666.47096382198</v>
      </c>
      <c r="O101" s="158">
        <f t="shared" si="27"/>
        <v>0</v>
      </c>
      <c r="P101" s="158">
        <f t="shared" si="28"/>
        <v>0</v>
      </c>
      <c r="Q101" s="1"/>
    </row>
    <row r="102" spans="1:17">
      <c r="B102" s="9" t="str">
        <f t="shared" si="29"/>
        <v/>
      </c>
      <c r="C102" s="153">
        <f>IF(D93="","-",+C101+1)</f>
        <v>2013</v>
      </c>
      <c r="D102" s="357">
        <v>4936670.4070847854</v>
      </c>
      <c r="E102" s="360">
        <v>125017.59523809524</v>
      </c>
      <c r="F102" s="361">
        <v>4811652.8118466903</v>
      </c>
      <c r="G102" s="361">
        <v>4874161.6094657378</v>
      </c>
      <c r="H102" s="360">
        <v>784451.21671407181</v>
      </c>
      <c r="I102" s="359">
        <v>784451.21671407181</v>
      </c>
      <c r="J102" s="403">
        <v>0</v>
      </c>
      <c r="K102" s="158"/>
      <c r="L102" s="258">
        <f t="shared" si="24"/>
        <v>784451.21671407181</v>
      </c>
      <c r="M102" s="257">
        <f>IF(L102&lt;&gt;0,+H102-L102,0)</f>
        <v>0</v>
      </c>
      <c r="N102" s="258">
        <f t="shared" si="26"/>
        <v>784451.21671407181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9"/>
        <v/>
      </c>
      <c r="C103" s="153">
        <f>IF(D93="","-",+C102+1)</f>
        <v>2014</v>
      </c>
      <c r="D103" s="357">
        <v>4811652.8118466903</v>
      </c>
      <c r="E103" s="360">
        <v>125017.59523809524</v>
      </c>
      <c r="F103" s="361">
        <v>4686635.2166085951</v>
      </c>
      <c r="G103" s="361">
        <v>4749144.0142276427</v>
      </c>
      <c r="H103" s="360">
        <v>770537.68057167216</v>
      </c>
      <c r="I103" s="359">
        <v>770537.68057167216</v>
      </c>
      <c r="J103" s="158">
        <v>0</v>
      </c>
      <c r="K103" s="158"/>
      <c r="L103" s="258">
        <f t="shared" si="24"/>
        <v>770537.68057167216</v>
      </c>
      <c r="M103" s="257">
        <f>IF(L103&lt;&gt;0,+H103-L103,0)</f>
        <v>0</v>
      </c>
      <c r="N103" s="258">
        <f t="shared" si="26"/>
        <v>770537.68057167216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9"/>
        <v/>
      </c>
      <c r="C104" s="153">
        <f>IF(D93="","-",+C103+1)</f>
        <v>2015</v>
      </c>
      <c r="D104" s="357">
        <v>4686635.2166085951</v>
      </c>
      <c r="E104" s="360">
        <v>125017.59523809524</v>
      </c>
      <c r="F104" s="361">
        <v>4561617.6213705</v>
      </c>
      <c r="G104" s="361">
        <v>4624126.4189895475</v>
      </c>
      <c r="H104" s="360">
        <v>734333.54462045</v>
      </c>
      <c r="I104" s="359">
        <v>734333.54462045</v>
      </c>
      <c r="J104" s="158">
        <f t="shared" si="23"/>
        <v>0</v>
      </c>
      <c r="K104" s="158"/>
      <c r="L104" s="258">
        <f t="shared" si="24"/>
        <v>734333.54462045</v>
      </c>
      <c r="M104" s="257">
        <f>IF(L104&lt;&gt;0,+H104-L104,0)</f>
        <v>0</v>
      </c>
      <c r="N104" s="258">
        <f t="shared" si="26"/>
        <v>734333.54462045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9"/>
        <v/>
      </c>
      <c r="C105" s="153">
        <f>IF(D93="","-",+C104+1)</f>
        <v>2016</v>
      </c>
      <c r="D105" s="357">
        <v>4561617.6213705</v>
      </c>
      <c r="E105" s="360">
        <v>122110.20930232559</v>
      </c>
      <c r="F105" s="361">
        <v>4439507.4120681742</v>
      </c>
      <c r="G105" s="361">
        <v>4500562.5167193376</v>
      </c>
      <c r="H105" s="360">
        <v>693456.56809088623</v>
      </c>
      <c r="I105" s="359">
        <v>693456.56809088623</v>
      </c>
      <c r="J105" s="158">
        <v>0</v>
      </c>
      <c r="K105" s="158"/>
      <c r="L105" s="258">
        <f>H105</f>
        <v>693456.56809088623</v>
      </c>
      <c r="M105" s="257">
        <f>IF(L105&lt;&gt;0,+H105-L105,0)</f>
        <v>0</v>
      </c>
      <c r="N105" s="258">
        <f>I105</f>
        <v>693456.56809088623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9"/>
        <v/>
      </c>
      <c r="C106" s="153">
        <f>IF(D93="","-",+C105+1)</f>
        <v>2017</v>
      </c>
      <c r="D106" s="357">
        <v>4439507.4120681742</v>
      </c>
      <c r="E106" s="360">
        <v>125017.59523809524</v>
      </c>
      <c r="F106" s="361">
        <v>4314489.8168300791</v>
      </c>
      <c r="G106" s="361">
        <v>4376998.6144491266</v>
      </c>
      <c r="H106" s="360">
        <v>656697.99721600045</v>
      </c>
      <c r="I106" s="359">
        <v>656697.99721600045</v>
      </c>
      <c r="J106" s="158">
        <f t="shared" si="23"/>
        <v>0</v>
      </c>
      <c r="K106" s="158"/>
      <c r="L106" s="258">
        <f>H106</f>
        <v>656697.99721600045</v>
      </c>
      <c r="M106" s="257">
        <f>IF(L106&lt;&gt;0,+H106-L106,0)</f>
        <v>0</v>
      </c>
      <c r="N106" s="258">
        <f>I106</f>
        <v>656697.99721600045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9"/>
        <v/>
      </c>
      <c r="C107" s="153">
        <f>IF(D93="","-",+C106+1)</f>
        <v>2018</v>
      </c>
      <c r="D107" s="154">
        <f>IF(F106+SUM(E$99:E106)=D$92,F106,D$92-SUM(E$99:E106))</f>
        <v>4314489.8168300791</v>
      </c>
      <c r="E107" s="160">
        <f>IF(+J96&lt;F106,J96,D107)</f>
        <v>125017.59523809524</v>
      </c>
      <c r="F107" s="159">
        <f t="shared" ref="F107:F131" si="30">+D107-E107</f>
        <v>4189472.2215919839</v>
      </c>
      <c r="G107" s="159">
        <f t="shared" ref="G107:G130" si="31">+(F107+D107)/2</f>
        <v>4251981.0192110315</v>
      </c>
      <c r="H107" s="163">
        <f t="shared" ref="H107:H130" si="32">+J$94*G107+E107</f>
        <v>574046.28968548193</v>
      </c>
      <c r="I107" s="253">
        <f t="shared" ref="I107:I130" si="33">+J$95*G107+E107</f>
        <v>574046.28968548193</v>
      </c>
      <c r="J107" s="158">
        <f t="shared" si="23"/>
        <v>0</v>
      </c>
      <c r="K107" s="158"/>
      <c r="L107" s="334"/>
      <c r="M107" s="158">
        <f t="shared" si="25"/>
        <v>0</v>
      </c>
      <c r="N107" s="334"/>
      <c r="O107" s="158">
        <f t="shared" si="27"/>
        <v>0</v>
      </c>
      <c r="P107" s="158">
        <f t="shared" si="28"/>
        <v>0</v>
      </c>
      <c r="Q107" s="1"/>
    </row>
    <row r="108" spans="1:17">
      <c r="B108" s="9" t="str">
        <f t="shared" si="29"/>
        <v/>
      </c>
      <c r="C108" s="153">
        <f>IF(D93="","-",+C107+1)</f>
        <v>2019</v>
      </c>
      <c r="D108" s="154">
        <f>IF(F107+SUM(E$99:E107)=D$92,F107,D$92-SUM(E$99:E107))</f>
        <v>4189472.2215919839</v>
      </c>
      <c r="E108" s="160">
        <f>IF(+J96&lt;F107,J96,D108)</f>
        <v>125017.59523809524</v>
      </c>
      <c r="F108" s="159">
        <f t="shared" si="30"/>
        <v>4064454.6263538888</v>
      </c>
      <c r="G108" s="159">
        <f t="shared" si="31"/>
        <v>4126963.4239729363</v>
      </c>
      <c r="H108" s="163">
        <f t="shared" si="32"/>
        <v>560843.85832017672</v>
      </c>
      <c r="I108" s="253">
        <f t="shared" si="33"/>
        <v>560843.85832017672</v>
      </c>
      <c r="J108" s="158">
        <f t="shared" si="23"/>
        <v>0</v>
      </c>
      <c r="K108" s="158"/>
      <c r="L108" s="334"/>
      <c r="M108" s="158">
        <f t="shared" si="25"/>
        <v>0</v>
      </c>
      <c r="N108" s="334"/>
      <c r="O108" s="158">
        <f t="shared" si="27"/>
        <v>0</v>
      </c>
      <c r="P108" s="158">
        <f t="shared" si="28"/>
        <v>0</v>
      </c>
      <c r="Q108" s="1"/>
    </row>
    <row r="109" spans="1:17">
      <c r="B109" s="9" t="str">
        <f t="shared" si="29"/>
        <v/>
      </c>
      <c r="C109" s="153">
        <f>IF(D93="","-",+C108+1)</f>
        <v>2020</v>
      </c>
      <c r="D109" s="154">
        <f>IF(F108+SUM(E$99:E108)=D$92,F108,D$92-SUM(E$99:E108))</f>
        <v>4064454.6263538888</v>
      </c>
      <c r="E109" s="160">
        <f>IF(+J96&lt;F108,J96,D109)</f>
        <v>125017.59523809524</v>
      </c>
      <c r="F109" s="159">
        <f t="shared" si="30"/>
        <v>3939437.0311157936</v>
      </c>
      <c r="G109" s="159">
        <f t="shared" si="31"/>
        <v>4001945.8287348412</v>
      </c>
      <c r="H109" s="163">
        <f t="shared" si="32"/>
        <v>547641.42695487163</v>
      </c>
      <c r="I109" s="253">
        <f t="shared" si="33"/>
        <v>547641.42695487163</v>
      </c>
      <c r="J109" s="158">
        <f t="shared" si="23"/>
        <v>0</v>
      </c>
      <c r="K109" s="158"/>
      <c r="L109" s="334"/>
      <c r="M109" s="158">
        <f t="shared" si="25"/>
        <v>0</v>
      </c>
      <c r="N109" s="334"/>
      <c r="O109" s="158">
        <f t="shared" si="27"/>
        <v>0</v>
      </c>
      <c r="P109" s="158">
        <f t="shared" si="28"/>
        <v>0</v>
      </c>
      <c r="Q109" s="1"/>
    </row>
    <row r="110" spans="1:17">
      <c r="B110" s="9" t="str">
        <f t="shared" si="29"/>
        <v/>
      </c>
      <c r="C110" s="153">
        <f>IF(D93="","-",+C109+1)</f>
        <v>2021</v>
      </c>
      <c r="D110" s="154">
        <f>IF(F109+SUM(E$99:E109)=D$92,F109,D$92-SUM(E$99:E109))</f>
        <v>3939437.0311157936</v>
      </c>
      <c r="E110" s="160">
        <f>IF(+J96&lt;F109,J96,D110)</f>
        <v>125017.59523809524</v>
      </c>
      <c r="F110" s="159">
        <f t="shared" si="30"/>
        <v>3814419.4358776985</v>
      </c>
      <c r="G110" s="159">
        <f t="shared" si="31"/>
        <v>3876928.233496746</v>
      </c>
      <c r="H110" s="163">
        <f t="shared" si="32"/>
        <v>534438.99558956653</v>
      </c>
      <c r="I110" s="253">
        <f t="shared" si="33"/>
        <v>534438.99558956653</v>
      </c>
      <c r="J110" s="158">
        <f t="shared" si="23"/>
        <v>0</v>
      </c>
      <c r="K110" s="158"/>
      <c r="L110" s="334"/>
      <c r="M110" s="158">
        <f t="shared" si="25"/>
        <v>0</v>
      </c>
      <c r="N110" s="334"/>
      <c r="O110" s="158">
        <f t="shared" si="27"/>
        <v>0</v>
      </c>
      <c r="P110" s="158">
        <f t="shared" si="28"/>
        <v>0</v>
      </c>
      <c r="Q110" s="1"/>
    </row>
    <row r="111" spans="1:17">
      <c r="B111" s="9" t="str">
        <f t="shared" si="29"/>
        <v/>
      </c>
      <c r="C111" s="153">
        <f>IF(D93="","-",+C110+1)</f>
        <v>2022</v>
      </c>
      <c r="D111" s="154">
        <f>IF(F110+SUM(E$99:E110)=D$92,F110,D$92-SUM(E$99:E110))</f>
        <v>3814419.4358776985</v>
      </c>
      <c r="E111" s="160">
        <f>IF(+J96&lt;F110,J96,D111)</f>
        <v>125017.59523809524</v>
      </c>
      <c r="F111" s="159">
        <f t="shared" si="30"/>
        <v>3689401.8406396033</v>
      </c>
      <c r="G111" s="159">
        <f t="shared" si="31"/>
        <v>3751910.6382586509</v>
      </c>
      <c r="H111" s="163">
        <f t="shared" si="32"/>
        <v>521236.56422426144</v>
      </c>
      <c r="I111" s="253">
        <f t="shared" si="33"/>
        <v>521236.56422426144</v>
      </c>
      <c r="J111" s="158">
        <f t="shared" si="23"/>
        <v>0</v>
      </c>
      <c r="K111" s="158"/>
      <c r="L111" s="334"/>
      <c r="M111" s="158">
        <f t="shared" si="25"/>
        <v>0</v>
      </c>
      <c r="N111" s="334"/>
      <c r="O111" s="158">
        <f t="shared" si="27"/>
        <v>0</v>
      </c>
      <c r="P111" s="158">
        <f t="shared" si="28"/>
        <v>0</v>
      </c>
      <c r="Q111" s="1"/>
    </row>
    <row r="112" spans="1:17">
      <c r="B112" s="9" t="str">
        <f t="shared" si="29"/>
        <v/>
      </c>
      <c r="C112" s="153">
        <f>IF(D93="","-",+C111+1)</f>
        <v>2023</v>
      </c>
      <c r="D112" s="154">
        <f>IF(F111+SUM(E$99:E111)=D$92,F111,D$92-SUM(E$99:E111))</f>
        <v>3689401.8406396033</v>
      </c>
      <c r="E112" s="160">
        <f>IF(+J96&lt;F111,J96,D112)</f>
        <v>125017.59523809524</v>
      </c>
      <c r="F112" s="159">
        <f t="shared" si="30"/>
        <v>3564384.2454015082</v>
      </c>
      <c r="G112" s="159">
        <f t="shared" si="31"/>
        <v>3626893.0430205557</v>
      </c>
      <c r="H112" s="163">
        <f t="shared" si="32"/>
        <v>508034.13285895635</v>
      </c>
      <c r="I112" s="253">
        <f t="shared" si="33"/>
        <v>508034.13285895635</v>
      </c>
      <c r="J112" s="158">
        <f t="shared" si="23"/>
        <v>0</v>
      </c>
      <c r="K112" s="158"/>
      <c r="L112" s="334"/>
      <c r="M112" s="158">
        <f t="shared" si="25"/>
        <v>0</v>
      </c>
      <c r="N112" s="334"/>
      <c r="O112" s="158">
        <f t="shared" si="27"/>
        <v>0</v>
      </c>
      <c r="P112" s="158">
        <f t="shared" si="28"/>
        <v>0</v>
      </c>
      <c r="Q112" s="1"/>
    </row>
    <row r="113" spans="2:17">
      <c r="B113" s="9" t="str">
        <f t="shared" si="29"/>
        <v/>
      </c>
      <c r="C113" s="153">
        <f>IF(D93="","-",+C112+1)</f>
        <v>2024</v>
      </c>
      <c r="D113" s="154">
        <f>IF(F112+SUM(E$99:E112)=D$92,F112,D$92-SUM(E$99:E112))</f>
        <v>3564384.2454015082</v>
      </c>
      <c r="E113" s="160">
        <f>IF(+J96&lt;F112,J96,D113)</f>
        <v>125017.59523809524</v>
      </c>
      <c r="F113" s="159">
        <f t="shared" si="30"/>
        <v>3439366.650163413</v>
      </c>
      <c r="G113" s="159">
        <f t="shared" si="31"/>
        <v>3501875.4477824606</v>
      </c>
      <c r="H113" s="163">
        <f t="shared" si="32"/>
        <v>494831.70149365126</v>
      </c>
      <c r="I113" s="253">
        <f t="shared" si="33"/>
        <v>494831.70149365126</v>
      </c>
      <c r="J113" s="158">
        <f t="shared" si="23"/>
        <v>0</v>
      </c>
      <c r="K113" s="158"/>
      <c r="L113" s="334"/>
      <c r="M113" s="158">
        <f t="shared" si="25"/>
        <v>0</v>
      </c>
      <c r="N113" s="334"/>
      <c r="O113" s="158">
        <f t="shared" si="27"/>
        <v>0</v>
      </c>
      <c r="P113" s="158">
        <f t="shared" si="28"/>
        <v>0</v>
      </c>
      <c r="Q113" s="1"/>
    </row>
    <row r="114" spans="2:17">
      <c r="B114" s="9" t="str">
        <f t="shared" si="29"/>
        <v/>
      </c>
      <c r="C114" s="153">
        <f>IF(D93="","-",+C113+1)</f>
        <v>2025</v>
      </c>
      <c r="D114" s="154">
        <f>IF(F113+SUM(E$99:E113)=D$92,F113,D$92-SUM(E$99:E113))</f>
        <v>3439366.650163413</v>
      </c>
      <c r="E114" s="160">
        <f>IF(+J96&lt;F113,J96,D114)</f>
        <v>125017.59523809524</v>
      </c>
      <c r="F114" s="159">
        <f t="shared" si="30"/>
        <v>3314349.0549253179</v>
      </c>
      <c r="G114" s="159">
        <f t="shared" si="31"/>
        <v>3376857.8525443655</v>
      </c>
      <c r="H114" s="163">
        <f t="shared" si="32"/>
        <v>481629.27012834616</v>
      </c>
      <c r="I114" s="253">
        <f t="shared" si="33"/>
        <v>481629.27012834616</v>
      </c>
      <c r="J114" s="158">
        <f t="shared" si="23"/>
        <v>0</v>
      </c>
      <c r="K114" s="158"/>
      <c r="L114" s="334"/>
      <c r="M114" s="158">
        <f t="shared" si="25"/>
        <v>0</v>
      </c>
      <c r="N114" s="334"/>
      <c r="O114" s="158">
        <f t="shared" si="27"/>
        <v>0</v>
      </c>
      <c r="P114" s="158">
        <f t="shared" si="28"/>
        <v>0</v>
      </c>
      <c r="Q114" s="1"/>
    </row>
    <row r="115" spans="2:17">
      <c r="B115" s="9" t="str">
        <f t="shared" si="29"/>
        <v/>
      </c>
      <c r="C115" s="153">
        <f>IF(D93="","-",+C114+1)</f>
        <v>2026</v>
      </c>
      <c r="D115" s="154">
        <f>IF(F114+SUM(E$99:E114)=D$92,F114,D$92-SUM(E$99:E114))</f>
        <v>3314349.0549253179</v>
      </c>
      <c r="E115" s="160">
        <f>IF(+J96&lt;F114,J96,D115)</f>
        <v>125017.59523809524</v>
      </c>
      <c r="F115" s="159">
        <f t="shared" si="30"/>
        <v>3189331.4596872227</v>
      </c>
      <c r="G115" s="159">
        <f t="shared" si="31"/>
        <v>3251840.2573062703</v>
      </c>
      <c r="H115" s="163">
        <f t="shared" si="32"/>
        <v>468426.83876304107</v>
      </c>
      <c r="I115" s="253">
        <f t="shared" si="33"/>
        <v>468426.83876304107</v>
      </c>
      <c r="J115" s="158">
        <f t="shared" si="23"/>
        <v>0</v>
      </c>
      <c r="K115" s="158"/>
      <c r="L115" s="334"/>
      <c r="M115" s="158">
        <f t="shared" si="25"/>
        <v>0</v>
      </c>
      <c r="N115" s="334"/>
      <c r="O115" s="158">
        <f t="shared" si="27"/>
        <v>0</v>
      </c>
      <c r="P115" s="158">
        <f t="shared" si="28"/>
        <v>0</v>
      </c>
      <c r="Q115" s="1"/>
    </row>
    <row r="116" spans="2:17">
      <c r="B116" s="9" t="str">
        <f t="shared" si="29"/>
        <v/>
      </c>
      <c r="C116" s="153">
        <f>IF(D93="","-",+C115+1)</f>
        <v>2027</v>
      </c>
      <c r="D116" s="154">
        <f>IF(F115+SUM(E$99:E115)=D$92,F115,D$92-SUM(E$99:E115))</f>
        <v>3189331.4596872227</v>
      </c>
      <c r="E116" s="160">
        <f>IF(+J96&lt;F115,J96,D116)</f>
        <v>125017.59523809524</v>
      </c>
      <c r="F116" s="159">
        <f t="shared" si="30"/>
        <v>3064313.8644491276</v>
      </c>
      <c r="G116" s="159">
        <f t="shared" si="31"/>
        <v>3126822.6620681752</v>
      </c>
      <c r="H116" s="163">
        <f t="shared" si="32"/>
        <v>455224.40739773598</v>
      </c>
      <c r="I116" s="253">
        <f t="shared" si="33"/>
        <v>455224.40739773598</v>
      </c>
      <c r="J116" s="158">
        <f t="shared" si="23"/>
        <v>0</v>
      </c>
      <c r="K116" s="158"/>
      <c r="L116" s="334"/>
      <c r="M116" s="158">
        <f t="shared" si="25"/>
        <v>0</v>
      </c>
      <c r="N116" s="334"/>
      <c r="O116" s="158">
        <f t="shared" si="27"/>
        <v>0</v>
      </c>
      <c r="P116" s="158">
        <f t="shared" si="28"/>
        <v>0</v>
      </c>
      <c r="Q116" s="1"/>
    </row>
    <row r="117" spans="2:17">
      <c r="B117" s="9" t="str">
        <f t="shared" si="29"/>
        <v/>
      </c>
      <c r="C117" s="153">
        <f>IF(D93="","-",+C116+1)</f>
        <v>2028</v>
      </c>
      <c r="D117" s="154">
        <f>IF(F116+SUM(E$99:E116)=D$92,F116,D$92-SUM(E$99:E116))</f>
        <v>3064313.8644491276</v>
      </c>
      <c r="E117" s="160">
        <f>IF(+J96&lt;F116,J96,D117)</f>
        <v>125017.59523809524</v>
      </c>
      <c r="F117" s="159">
        <f t="shared" si="30"/>
        <v>2939296.2692110324</v>
      </c>
      <c r="G117" s="159">
        <f t="shared" si="31"/>
        <v>3001805.06683008</v>
      </c>
      <c r="H117" s="163">
        <f t="shared" si="32"/>
        <v>442021.97603243089</v>
      </c>
      <c r="I117" s="253">
        <f t="shared" si="33"/>
        <v>442021.97603243089</v>
      </c>
      <c r="J117" s="158">
        <f t="shared" si="23"/>
        <v>0</v>
      </c>
      <c r="K117" s="158"/>
      <c r="L117" s="334"/>
      <c r="M117" s="158">
        <f t="shared" si="25"/>
        <v>0</v>
      </c>
      <c r="N117" s="334"/>
      <c r="O117" s="158">
        <f t="shared" si="27"/>
        <v>0</v>
      </c>
      <c r="P117" s="158">
        <f t="shared" si="28"/>
        <v>0</v>
      </c>
      <c r="Q117" s="1"/>
    </row>
    <row r="118" spans="2:17">
      <c r="B118" s="9" t="str">
        <f t="shared" si="29"/>
        <v/>
      </c>
      <c r="C118" s="153">
        <f>IF(D93="","-",+C117+1)</f>
        <v>2029</v>
      </c>
      <c r="D118" s="154">
        <f>IF(F117+SUM(E$99:E117)=D$92,F117,D$92-SUM(E$99:E117))</f>
        <v>2939296.2692110324</v>
      </c>
      <c r="E118" s="160">
        <f>IF(+J96&lt;F117,J96,D118)</f>
        <v>125017.59523809524</v>
      </c>
      <c r="F118" s="159">
        <f t="shared" si="30"/>
        <v>2814278.6739729373</v>
      </c>
      <c r="G118" s="159">
        <f t="shared" si="31"/>
        <v>2876787.4715919849</v>
      </c>
      <c r="H118" s="163">
        <f t="shared" si="32"/>
        <v>428819.54466712568</v>
      </c>
      <c r="I118" s="253">
        <f t="shared" si="33"/>
        <v>428819.54466712568</v>
      </c>
      <c r="J118" s="158">
        <f t="shared" si="23"/>
        <v>0</v>
      </c>
      <c r="K118" s="158"/>
      <c r="L118" s="334"/>
      <c r="M118" s="158">
        <f t="shared" si="25"/>
        <v>0</v>
      </c>
      <c r="N118" s="334"/>
      <c r="O118" s="158">
        <f t="shared" si="27"/>
        <v>0</v>
      </c>
      <c r="P118" s="158">
        <f t="shared" si="28"/>
        <v>0</v>
      </c>
      <c r="Q118" s="1"/>
    </row>
    <row r="119" spans="2:17">
      <c r="B119" s="9" t="str">
        <f t="shared" si="29"/>
        <v/>
      </c>
      <c r="C119" s="153">
        <f>IF(D93="","-",+C118+1)</f>
        <v>2030</v>
      </c>
      <c r="D119" s="154">
        <f>IF(F118+SUM(E$99:E118)=D$92,F118,D$92-SUM(E$99:E118))</f>
        <v>2814278.6739729373</v>
      </c>
      <c r="E119" s="160">
        <f>IF(+J96&lt;F118,J96,D119)</f>
        <v>125017.59523809524</v>
      </c>
      <c r="F119" s="159">
        <f t="shared" si="30"/>
        <v>2689261.0787348421</v>
      </c>
      <c r="G119" s="159">
        <f t="shared" si="31"/>
        <v>2751769.8763538897</v>
      </c>
      <c r="H119" s="163">
        <f t="shared" si="32"/>
        <v>415617.11330182059</v>
      </c>
      <c r="I119" s="253">
        <f t="shared" si="33"/>
        <v>415617.11330182059</v>
      </c>
      <c r="J119" s="158">
        <f t="shared" si="23"/>
        <v>0</v>
      </c>
      <c r="K119" s="158"/>
      <c r="L119" s="334"/>
      <c r="M119" s="158">
        <f t="shared" si="25"/>
        <v>0</v>
      </c>
      <c r="N119" s="334"/>
      <c r="O119" s="158">
        <f t="shared" si="27"/>
        <v>0</v>
      </c>
      <c r="P119" s="158">
        <f t="shared" si="28"/>
        <v>0</v>
      </c>
      <c r="Q119" s="1"/>
    </row>
    <row r="120" spans="2:17">
      <c r="B120" s="9" t="str">
        <f t="shared" si="29"/>
        <v/>
      </c>
      <c r="C120" s="153">
        <f>IF(D93="","-",+C119+1)</f>
        <v>2031</v>
      </c>
      <c r="D120" s="154">
        <f>IF(F119+SUM(E$99:E119)=D$92,F119,D$92-SUM(E$99:E119))</f>
        <v>2689261.0787348421</v>
      </c>
      <c r="E120" s="160">
        <f>IF(+J96&lt;F119,J96,D120)</f>
        <v>125017.59523809524</v>
      </c>
      <c r="F120" s="159">
        <f t="shared" si="30"/>
        <v>2564243.483496747</v>
      </c>
      <c r="G120" s="159">
        <f t="shared" si="31"/>
        <v>2626752.2811157946</v>
      </c>
      <c r="H120" s="163">
        <f t="shared" si="32"/>
        <v>402414.6819365155</v>
      </c>
      <c r="I120" s="253">
        <f t="shared" si="33"/>
        <v>402414.6819365155</v>
      </c>
      <c r="J120" s="158">
        <f t="shared" si="23"/>
        <v>0</v>
      </c>
      <c r="K120" s="158"/>
      <c r="L120" s="334"/>
      <c r="M120" s="158">
        <f t="shared" si="25"/>
        <v>0</v>
      </c>
      <c r="N120" s="334"/>
      <c r="O120" s="158">
        <f t="shared" si="27"/>
        <v>0</v>
      </c>
      <c r="P120" s="158">
        <f t="shared" si="28"/>
        <v>0</v>
      </c>
      <c r="Q120" s="1"/>
    </row>
    <row r="121" spans="2:17">
      <c r="B121" s="9" t="str">
        <f t="shared" si="29"/>
        <v/>
      </c>
      <c r="C121" s="153">
        <f>IF(D93="","-",+C120+1)</f>
        <v>2032</v>
      </c>
      <c r="D121" s="154">
        <f>IF(F120+SUM(E$99:E120)=D$92,F120,D$92-SUM(E$99:E120))</f>
        <v>2564243.483496747</v>
      </c>
      <c r="E121" s="160">
        <f>IF(+J96&lt;F120,J96,D121)</f>
        <v>125017.59523809524</v>
      </c>
      <c r="F121" s="159">
        <f t="shared" si="30"/>
        <v>2439225.8882586518</v>
      </c>
      <c r="G121" s="159">
        <f t="shared" si="31"/>
        <v>2501734.6858776994</v>
      </c>
      <c r="H121" s="163">
        <f t="shared" si="32"/>
        <v>389212.2505712104</v>
      </c>
      <c r="I121" s="253">
        <f t="shared" si="33"/>
        <v>389212.2505712104</v>
      </c>
      <c r="J121" s="158">
        <f t="shared" si="23"/>
        <v>0</v>
      </c>
      <c r="K121" s="158"/>
      <c r="L121" s="334"/>
      <c r="M121" s="158">
        <f t="shared" si="25"/>
        <v>0</v>
      </c>
      <c r="N121" s="334"/>
      <c r="O121" s="158">
        <f t="shared" si="27"/>
        <v>0</v>
      </c>
      <c r="P121" s="158">
        <f t="shared" si="28"/>
        <v>0</v>
      </c>
      <c r="Q121" s="1"/>
    </row>
    <row r="122" spans="2:17">
      <c r="B122" s="9" t="str">
        <f t="shared" si="29"/>
        <v/>
      </c>
      <c r="C122" s="153">
        <f>IF(D93="","-",+C121+1)</f>
        <v>2033</v>
      </c>
      <c r="D122" s="154">
        <f>IF(F121+SUM(E$99:E121)=D$92,F121,D$92-SUM(E$99:E121))</f>
        <v>2439225.8882586518</v>
      </c>
      <c r="E122" s="160">
        <f>IF(+J96&lt;F121,J96,D122)</f>
        <v>125017.59523809524</v>
      </c>
      <c r="F122" s="159">
        <f t="shared" si="30"/>
        <v>2314208.2930205567</v>
      </c>
      <c r="G122" s="159">
        <f t="shared" si="31"/>
        <v>2376717.0906396043</v>
      </c>
      <c r="H122" s="163">
        <f t="shared" si="32"/>
        <v>376009.81920590531</v>
      </c>
      <c r="I122" s="253">
        <f t="shared" si="33"/>
        <v>376009.81920590531</v>
      </c>
      <c r="J122" s="158">
        <f t="shared" si="23"/>
        <v>0</v>
      </c>
      <c r="K122" s="158"/>
      <c r="L122" s="334"/>
      <c r="M122" s="158">
        <f t="shared" si="25"/>
        <v>0</v>
      </c>
      <c r="N122" s="334"/>
      <c r="O122" s="158">
        <f t="shared" si="27"/>
        <v>0</v>
      </c>
      <c r="P122" s="158">
        <f t="shared" si="28"/>
        <v>0</v>
      </c>
      <c r="Q122" s="1"/>
    </row>
    <row r="123" spans="2:17">
      <c r="B123" s="9" t="str">
        <f t="shared" si="29"/>
        <v/>
      </c>
      <c r="C123" s="153">
        <f>IF(D93="","-",+C122+1)</f>
        <v>2034</v>
      </c>
      <c r="D123" s="154">
        <f>IF(F122+SUM(E$99:E122)=D$92,F122,D$92-SUM(E$99:E122))</f>
        <v>2314208.2930205567</v>
      </c>
      <c r="E123" s="160">
        <f>IF(+J96&lt;F122,J96,D123)</f>
        <v>125017.59523809524</v>
      </c>
      <c r="F123" s="159">
        <f t="shared" si="30"/>
        <v>2189190.6977824615</v>
      </c>
      <c r="G123" s="159">
        <f t="shared" si="31"/>
        <v>2251699.4954015091</v>
      </c>
      <c r="H123" s="163">
        <f t="shared" si="32"/>
        <v>362807.38784060022</v>
      </c>
      <c r="I123" s="253">
        <f t="shared" si="33"/>
        <v>362807.38784060022</v>
      </c>
      <c r="J123" s="158">
        <f t="shared" si="23"/>
        <v>0</v>
      </c>
      <c r="K123" s="158"/>
      <c r="L123" s="334"/>
      <c r="M123" s="158">
        <f t="shared" si="25"/>
        <v>0</v>
      </c>
      <c r="N123" s="334"/>
      <c r="O123" s="158">
        <f t="shared" si="27"/>
        <v>0</v>
      </c>
      <c r="P123" s="158">
        <f t="shared" si="28"/>
        <v>0</v>
      </c>
      <c r="Q123" s="1"/>
    </row>
    <row r="124" spans="2:17">
      <c r="B124" s="9" t="str">
        <f t="shared" si="29"/>
        <v/>
      </c>
      <c r="C124" s="153">
        <f>IF(D93="","-",+C123+1)</f>
        <v>2035</v>
      </c>
      <c r="D124" s="154">
        <f>IF(F123+SUM(E$99:E123)=D$92,F123,D$92-SUM(E$99:E123))</f>
        <v>2189190.6977824615</v>
      </c>
      <c r="E124" s="160">
        <f>IF(+J96&lt;F123,J96,D124)</f>
        <v>125017.59523809524</v>
      </c>
      <c r="F124" s="159">
        <f t="shared" si="30"/>
        <v>2064173.1025443664</v>
      </c>
      <c r="G124" s="159">
        <f t="shared" si="31"/>
        <v>2126681.900163414</v>
      </c>
      <c r="H124" s="163">
        <f t="shared" si="32"/>
        <v>349604.95647529513</v>
      </c>
      <c r="I124" s="253">
        <f t="shared" si="33"/>
        <v>349604.95647529513</v>
      </c>
      <c r="J124" s="158">
        <f t="shared" si="23"/>
        <v>0</v>
      </c>
      <c r="K124" s="158"/>
      <c r="L124" s="334"/>
      <c r="M124" s="158">
        <f t="shared" si="25"/>
        <v>0</v>
      </c>
      <c r="N124" s="334"/>
      <c r="O124" s="158">
        <f t="shared" si="27"/>
        <v>0</v>
      </c>
      <c r="P124" s="158">
        <f t="shared" si="28"/>
        <v>0</v>
      </c>
      <c r="Q124" s="1"/>
    </row>
    <row r="125" spans="2:17">
      <c r="B125" s="9" t="str">
        <f t="shared" si="29"/>
        <v/>
      </c>
      <c r="C125" s="153">
        <f>IF(D93="","-",+C124+1)</f>
        <v>2036</v>
      </c>
      <c r="D125" s="154">
        <f>IF(F124+SUM(E$99:E124)=D$92,F124,D$92-SUM(E$99:E124))</f>
        <v>2064173.1025443664</v>
      </c>
      <c r="E125" s="160">
        <f>IF(+J96&lt;F124,J96,D125)</f>
        <v>125017.59523809524</v>
      </c>
      <c r="F125" s="159">
        <f t="shared" si="30"/>
        <v>1939155.5073062712</v>
      </c>
      <c r="G125" s="159">
        <f t="shared" si="31"/>
        <v>2001664.3049253188</v>
      </c>
      <c r="H125" s="163">
        <f t="shared" si="32"/>
        <v>336402.52510999003</v>
      </c>
      <c r="I125" s="253">
        <f t="shared" si="33"/>
        <v>336402.52510999003</v>
      </c>
      <c r="J125" s="158">
        <f t="shared" si="23"/>
        <v>0</v>
      </c>
      <c r="K125" s="158"/>
      <c r="L125" s="334"/>
      <c r="M125" s="158">
        <f t="shared" si="25"/>
        <v>0</v>
      </c>
      <c r="N125" s="334"/>
      <c r="O125" s="158">
        <f t="shared" si="27"/>
        <v>0</v>
      </c>
      <c r="P125" s="158">
        <f t="shared" si="28"/>
        <v>0</v>
      </c>
      <c r="Q125" s="1"/>
    </row>
    <row r="126" spans="2:17">
      <c r="B126" s="9" t="str">
        <f t="shared" si="29"/>
        <v/>
      </c>
      <c r="C126" s="153">
        <f>IF(D93="","-",+C125+1)</f>
        <v>2037</v>
      </c>
      <c r="D126" s="154">
        <f>IF(F125+SUM(E$99:E125)=D$92,F125,D$92-SUM(E$99:E125))</f>
        <v>1939155.5073062712</v>
      </c>
      <c r="E126" s="160">
        <f>IF(+J96&lt;F125,J96,D126)</f>
        <v>125017.59523809524</v>
      </c>
      <c r="F126" s="159">
        <f t="shared" si="30"/>
        <v>1814137.9120681761</v>
      </c>
      <c r="G126" s="159">
        <f t="shared" si="31"/>
        <v>1876646.7096872237</v>
      </c>
      <c r="H126" s="163">
        <f t="shared" si="32"/>
        <v>323200.09374468494</v>
      </c>
      <c r="I126" s="253">
        <f t="shared" si="33"/>
        <v>323200.09374468494</v>
      </c>
      <c r="J126" s="158">
        <f t="shared" si="23"/>
        <v>0</v>
      </c>
      <c r="K126" s="158"/>
      <c r="L126" s="334"/>
      <c r="M126" s="158">
        <f t="shared" si="25"/>
        <v>0</v>
      </c>
      <c r="N126" s="334"/>
      <c r="O126" s="158">
        <f t="shared" si="27"/>
        <v>0</v>
      </c>
      <c r="P126" s="158">
        <f t="shared" si="28"/>
        <v>0</v>
      </c>
      <c r="Q126" s="1"/>
    </row>
    <row r="127" spans="2:17">
      <c r="B127" s="9" t="str">
        <f t="shared" si="29"/>
        <v/>
      </c>
      <c r="C127" s="153">
        <f>IF(D93="","-",+C126+1)</f>
        <v>2038</v>
      </c>
      <c r="D127" s="154">
        <f>IF(F126+SUM(E$99:E126)=D$92,F126,D$92-SUM(E$99:E126))</f>
        <v>1814137.9120681761</v>
      </c>
      <c r="E127" s="160">
        <f>IF(+J96&lt;F126,J96,D127)</f>
        <v>125017.59523809524</v>
      </c>
      <c r="F127" s="159">
        <f t="shared" si="30"/>
        <v>1689120.3168300809</v>
      </c>
      <c r="G127" s="159">
        <f t="shared" si="31"/>
        <v>1751629.1144491285</v>
      </c>
      <c r="H127" s="163">
        <f t="shared" si="32"/>
        <v>309997.66237937979</v>
      </c>
      <c r="I127" s="253">
        <f t="shared" si="33"/>
        <v>309997.66237937979</v>
      </c>
      <c r="J127" s="158">
        <f t="shared" si="23"/>
        <v>0</v>
      </c>
      <c r="K127" s="158"/>
      <c r="L127" s="334"/>
      <c r="M127" s="158">
        <f t="shared" si="25"/>
        <v>0</v>
      </c>
      <c r="N127" s="334"/>
      <c r="O127" s="158">
        <f t="shared" si="27"/>
        <v>0</v>
      </c>
      <c r="P127" s="158">
        <f t="shared" si="28"/>
        <v>0</v>
      </c>
      <c r="Q127" s="1"/>
    </row>
    <row r="128" spans="2:17">
      <c r="B128" s="9" t="str">
        <f t="shared" si="29"/>
        <v/>
      </c>
      <c r="C128" s="153">
        <f>IF(D93="","-",+C127+1)</f>
        <v>2039</v>
      </c>
      <c r="D128" s="154">
        <f>IF(F127+SUM(E$99:E127)=D$92,F127,D$92-SUM(E$99:E127))</f>
        <v>1689120.3168300809</v>
      </c>
      <c r="E128" s="160">
        <f>IF(+J96&lt;F127,J96,D128)</f>
        <v>125017.59523809524</v>
      </c>
      <c r="F128" s="159">
        <f t="shared" si="30"/>
        <v>1564102.7215919858</v>
      </c>
      <c r="G128" s="159">
        <f t="shared" si="31"/>
        <v>1626611.5192110334</v>
      </c>
      <c r="H128" s="163">
        <f t="shared" si="32"/>
        <v>296795.2310140747</v>
      </c>
      <c r="I128" s="253">
        <f t="shared" si="33"/>
        <v>296795.2310140747</v>
      </c>
      <c r="J128" s="158">
        <f t="shared" si="23"/>
        <v>0</v>
      </c>
      <c r="K128" s="158"/>
      <c r="L128" s="334"/>
      <c r="M128" s="158">
        <f t="shared" si="25"/>
        <v>0</v>
      </c>
      <c r="N128" s="334"/>
      <c r="O128" s="158">
        <f t="shared" si="27"/>
        <v>0</v>
      </c>
      <c r="P128" s="158">
        <f t="shared" si="28"/>
        <v>0</v>
      </c>
      <c r="Q128" s="1"/>
    </row>
    <row r="129" spans="2:17">
      <c r="B129" s="9" t="str">
        <f t="shared" si="29"/>
        <v/>
      </c>
      <c r="C129" s="153">
        <f>IF(D93="","-",+C128+1)</f>
        <v>2040</v>
      </c>
      <c r="D129" s="154">
        <f>IF(F128+SUM(E$99:E128)=D$92,F128,D$92-SUM(E$99:E128))</f>
        <v>1564102.7215919858</v>
      </c>
      <c r="E129" s="160">
        <f>IF(+J96&lt;F128,J96,D129)</f>
        <v>125017.59523809524</v>
      </c>
      <c r="F129" s="159">
        <f t="shared" si="30"/>
        <v>1439085.1263538906</v>
      </c>
      <c r="G129" s="159">
        <f t="shared" si="31"/>
        <v>1501593.9239729382</v>
      </c>
      <c r="H129" s="163">
        <f t="shared" si="32"/>
        <v>283592.79964876955</v>
      </c>
      <c r="I129" s="253">
        <f t="shared" si="33"/>
        <v>283592.79964876955</v>
      </c>
      <c r="J129" s="158">
        <f t="shared" si="23"/>
        <v>0</v>
      </c>
      <c r="K129" s="158"/>
      <c r="L129" s="334"/>
      <c r="M129" s="158">
        <f t="shared" si="25"/>
        <v>0</v>
      </c>
      <c r="N129" s="334"/>
      <c r="O129" s="158">
        <f t="shared" si="27"/>
        <v>0</v>
      </c>
      <c r="P129" s="158">
        <f t="shared" si="28"/>
        <v>0</v>
      </c>
      <c r="Q129" s="1"/>
    </row>
    <row r="130" spans="2:17">
      <c r="B130" s="9" t="str">
        <f t="shared" si="29"/>
        <v/>
      </c>
      <c r="C130" s="153">
        <f>IF(D93="","-",+C129+1)</f>
        <v>2041</v>
      </c>
      <c r="D130" s="154">
        <f>IF(F129+SUM(E$99:E129)=D$92,F129,D$92-SUM(E$99:E129))</f>
        <v>1439085.1263538906</v>
      </c>
      <c r="E130" s="160">
        <f>IF(+J96&lt;F129,J96,D130)</f>
        <v>125017.59523809524</v>
      </c>
      <c r="F130" s="159">
        <f t="shared" si="30"/>
        <v>1314067.5311157955</v>
      </c>
      <c r="G130" s="159">
        <f t="shared" si="31"/>
        <v>1376576.3287348431</v>
      </c>
      <c r="H130" s="163">
        <f t="shared" si="32"/>
        <v>270390.36828346446</v>
      </c>
      <c r="I130" s="253">
        <f t="shared" si="33"/>
        <v>270390.36828346446</v>
      </c>
      <c r="J130" s="158">
        <f t="shared" si="23"/>
        <v>0</v>
      </c>
      <c r="K130" s="158"/>
      <c r="L130" s="334"/>
      <c r="M130" s="158">
        <f t="shared" si="25"/>
        <v>0</v>
      </c>
      <c r="N130" s="334"/>
      <c r="O130" s="158">
        <f t="shared" si="27"/>
        <v>0</v>
      </c>
      <c r="P130" s="158">
        <f t="shared" si="28"/>
        <v>0</v>
      </c>
      <c r="Q130" s="1"/>
    </row>
    <row r="131" spans="2:17">
      <c r="B131" s="9" t="str">
        <f t="shared" si="29"/>
        <v/>
      </c>
      <c r="C131" s="153">
        <f>IF(D93="","-",+C130+1)</f>
        <v>2042</v>
      </c>
      <c r="D131" s="154">
        <f>IF(F130+SUM(E$99:E130)=D$92,F130,D$92-SUM(E$99:E130))</f>
        <v>1314067.5311157955</v>
      </c>
      <c r="E131" s="160">
        <f>IF(+J96&lt;F130,J96,D131)</f>
        <v>125017.59523809524</v>
      </c>
      <c r="F131" s="159">
        <f t="shared" si="30"/>
        <v>1189049.9358777003</v>
      </c>
      <c r="G131" s="159">
        <f t="shared" ref="G131:G154" si="34">+(F131+D131)/2</f>
        <v>1251558.7334967479</v>
      </c>
      <c r="H131" s="163">
        <f t="shared" ref="H131:H154" si="35">+J$94*G131+E131</f>
        <v>257187.93691815939</v>
      </c>
      <c r="I131" s="253">
        <f t="shared" ref="I131:I154" si="36">+J$95*G131+E131</f>
        <v>257187.93691815939</v>
      </c>
      <c r="J131" s="158">
        <f t="shared" ref="J131:J154" si="37">+I131-H131</f>
        <v>0</v>
      </c>
      <c r="K131" s="158"/>
      <c r="L131" s="334"/>
      <c r="M131" s="158">
        <f t="shared" ref="M131:M154" si="38">IF(L131&lt;&gt;0,+H131-L131,0)</f>
        <v>0</v>
      </c>
      <c r="N131" s="334"/>
      <c r="O131" s="158">
        <f t="shared" ref="O131:O154" si="39">IF(N131&lt;&gt;0,+I131-N131,0)</f>
        <v>0</v>
      </c>
      <c r="P131" s="158">
        <f t="shared" ref="P131:P154" si="40">+O131-M131</f>
        <v>0</v>
      </c>
      <c r="Q131" s="1"/>
    </row>
    <row r="132" spans="2:17">
      <c r="B132" s="9" t="str">
        <f t="shared" si="29"/>
        <v/>
      </c>
      <c r="C132" s="153">
        <f>IF(D93="","-",+C131+1)</f>
        <v>2043</v>
      </c>
      <c r="D132" s="154">
        <f>IF(F131+SUM(E$99:E131)=D$92,F131,D$92-SUM(E$99:E131))</f>
        <v>1189049.9358777003</v>
      </c>
      <c r="E132" s="160">
        <f>IF(+J96&lt;F131,J96,D132)</f>
        <v>125017.59523809524</v>
      </c>
      <c r="F132" s="159">
        <f t="shared" ref="F132:F154" si="41">+D132-E132</f>
        <v>1064032.3406396052</v>
      </c>
      <c r="G132" s="159">
        <f t="shared" si="34"/>
        <v>1126541.1382586528</v>
      </c>
      <c r="H132" s="163">
        <f t="shared" si="35"/>
        <v>243985.50555285427</v>
      </c>
      <c r="I132" s="253">
        <f t="shared" si="36"/>
        <v>243985.50555285427</v>
      </c>
      <c r="J132" s="158">
        <f t="shared" si="37"/>
        <v>0</v>
      </c>
      <c r="K132" s="158"/>
      <c r="L132" s="334"/>
      <c r="M132" s="158">
        <f t="shared" si="38"/>
        <v>0</v>
      </c>
      <c r="N132" s="334"/>
      <c r="O132" s="158">
        <f t="shared" si="39"/>
        <v>0</v>
      </c>
      <c r="P132" s="158">
        <f t="shared" si="40"/>
        <v>0</v>
      </c>
      <c r="Q132" s="1"/>
    </row>
    <row r="133" spans="2:17">
      <c r="B133" s="9" t="str">
        <f t="shared" si="29"/>
        <v/>
      </c>
      <c r="C133" s="153">
        <f>IF(D93="","-",+C132+1)</f>
        <v>2044</v>
      </c>
      <c r="D133" s="154">
        <f>IF(F132+SUM(E$99:E132)=D$92,F132,D$92-SUM(E$99:E132))</f>
        <v>1064032.3406396052</v>
      </c>
      <c r="E133" s="160">
        <f>IF(+J96&lt;F132,J96,D133)</f>
        <v>125017.59523809524</v>
      </c>
      <c r="F133" s="159">
        <f t="shared" si="41"/>
        <v>939014.74540150992</v>
      </c>
      <c r="G133" s="159">
        <f t="shared" si="34"/>
        <v>1001523.5430205576</v>
      </c>
      <c r="H133" s="163">
        <f t="shared" si="35"/>
        <v>230783.07418754918</v>
      </c>
      <c r="I133" s="253">
        <f t="shared" si="36"/>
        <v>230783.07418754918</v>
      </c>
      <c r="J133" s="158">
        <f t="shared" si="37"/>
        <v>0</v>
      </c>
      <c r="K133" s="158"/>
      <c r="L133" s="334"/>
      <c r="M133" s="158">
        <f t="shared" si="38"/>
        <v>0</v>
      </c>
      <c r="N133" s="334"/>
      <c r="O133" s="158">
        <f t="shared" si="39"/>
        <v>0</v>
      </c>
      <c r="P133" s="158">
        <f t="shared" si="40"/>
        <v>0</v>
      </c>
      <c r="Q133" s="1"/>
    </row>
    <row r="134" spans="2:17">
      <c r="B134" s="9" t="str">
        <f t="shared" si="29"/>
        <v/>
      </c>
      <c r="C134" s="153">
        <f>IF(D93="","-",+C133+1)</f>
        <v>2045</v>
      </c>
      <c r="D134" s="154">
        <f>IF(F133+SUM(E$99:E133)=D$92,F133,D$92-SUM(E$99:E133))</f>
        <v>939014.74540150992</v>
      </c>
      <c r="E134" s="160">
        <f>IF(+J96&lt;F133,J96,D134)</f>
        <v>125017.59523809524</v>
      </c>
      <c r="F134" s="159">
        <f t="shared" si="41"/>
        <v>813997.15016341466</v>
      </c>
      <c r="G134" s="159">
        <f t="shared" si="34"/>
        <v>876505.94778246223</v>
      </c>
      <c r="H134" s="163">
        <f t="shared" si="35"/>
        <v>217580.64282224403</v>
      </c>
      <c r="I134" s="253">
        <f t="shared" si="36"/>
        <v>217580.64282224403</v>
      </c>
      <c r="J134" s="158">
        <f t="shared" si="37"/>
        <v>0</v>
      </c>
      <c r="K134" s="158"/>
      <c r="L134" s="334"/>
      <c r="M134" s="158">
        <f t="shared" si="38"/>
        <v>0</v>
      </c>
      <c r="N134" s="334"/>
      <c r="O134" s="158">
        <f t="shared" si="39"/>
        <v>0</v>
      </c>
      <c r="P134" s="158">
        <f t="shared" si="40"/>
        <v>0</v>
      </c>
      <c r="Q134" s="1"/>
    </row>
    <row r="135" spans="2:17">
      <c r="B135" s="9" t="str">
        <f t="shared" si="29"/>
        <v/>
      </c>
      <c r="C135" s="153">
        <f>IF(D93="","-",+C134+1)</f>
        <v>2046</v>
      </c>
      <c r="D135" s="154">
        <f>IF(F134+SUM(E$99:E134)=D$92,F134,D$92-SUM(E$99:E134))</f>
        <v>813997.15016341466</v>
      </c>
      <c r="E135" s="160">
        <f>IF(+J96&lt;F134,J96,D135)</f>
        <v>125017.59523809524</v>
      </c>
      <c r="F135" s="159">
        <f t="shared" si="41"/>
        <v>688979.55492531939</v>
      </c>
      <c r="G135" s="159">
        <f t="shared" si="34"/>
        <v>751488.35254436708</v>
      </c>
      <c r="H135" s="163">
        <f t="shared" si="35"/>
        <v>204378.21145693894</v>
      </c>
      <c r="I135" s="253">
        <f t="shared" si="36"/>
        <v>204378.21145693894</v>
      </c>
      <c r="J135" s="158">
        <f t="shared" si="37"/>
        <v>0</v>
      </c>
      <c r="K135" s="158"/>
      <c r="L135" s="334"/>
      <c r="M135" s="158">
        <f t="shared" si="38"/>
        <v>0</v>
      </c>
      <c r="N135" s="334"/>
      <c r="O135" s="158">
        <f t="shared" si="39"/>
        <v>0</v>
      </c>
      <c r="P135" s="158">
        <f t="shared" si="40"/>
        <v>0</v>
      </c>
      <c r="Q135" s="1"/>
    </row>
    <row r="136" spans="2:17">
      <c r="B136" s="9" t="str">
        <f t="shared" si="29"/>
        <v/>
      </c>
      <c r="C136" s="153">
        <f>IF(D93="","-",+C135+1)</f>
        <v>2047</v>
      </c>
      <c r="D136" s="154">
        <f>IF(F135+SUM(E$99:E135)=D$92,F135,D$92-SUM(E$99:E135))</f>
        <v>688979.55492531939</v>
      </c>
      <c r="E136" s="160">
        <f>IF(+J96&lt;F135,J96,D136)</f>
        <v>125017.59523809524</v>
      </c>
      <c r="F136" s="159">
        <f t="shared" si="41"/>
        <v>563961.95968722412</v>
      </c>
      <c r="G136" s="159">
        <f t="shared" si="34"/>
        <v>626470.7573062717</v>
      </c>
      <c r="H136" s="163">
        <f t="shared" si="35"/>
        <v>191175.78009163382</v>
      </c>
      <c r="I136" s="253">
        <f t="shared" si="36"/>
        <v>191175.78009163382</v>
      </c>
      <c r="J136" s="158">
        <f t="shared" si="37"/>
        <v>0</v>
      </c>
      <c r="K136" s="158"/>
      <c r="L136" s="334"/>
      <c r="M136" s="158">
        <f t="shared" si="38"/>
        <v>0</v>
      </c>
      <c r="N136" s="334"/>
      <c r="O136" s="158">
        <f t="shared" si="39"/>
        <v>0</v>
      </c>
      <c r="P136" s="158">
        <f t="shared" si="40"/>
        <v>0</v>
      </c>
      <c r="Q136" s="1"/>
    </row>
    <row r="137" spans="2:17">
      <c r="B137" s="9" t="str">
        <f t="shared" si="29"/>
        <v/>
      </c>
      <c r="C137" s="153">
        <f>IF(D93="","-",+C136+1)</f>
        <v>2048</v>
      </c>
      <c r="D137" s="154">
        <f>IF(F136+SUM(E$99:E136)=D$92,F136,D$92-SUM(E$99:E136))</f>
        <v>563961.95968722412</v>
      </c>
      <c r="E137" s="160">
        <f>IF(+J96&lt;F136,J96,D137)</f>
        <v>125017.59523809524</v>
      </c>
      <c r="F137" s="159">
        <f t="shared" si="41"/>
        <v>438944.36444912886</v>
      </c>
      <c r="G137" s="159">
        <f t="shared" si="34"/>
        <v>501453.16206817649</v>
      </c>
      <c r="H137" s="163">
        <f t="shared" si="35"/>
        <v>177973.3487263287</v>
      </c>
      <c r="I137" s="253">
        <f t="shared" si="36"/>
        <v>177973.3487263287</v>
      </c>
      <c r="J137" s="158">
        <f t="shared" si="37"/>
        <v>0</v>
      </c>
      <c r="K137" s="158"/>
      <c r="L137" s="334"/>
      <c r="M137" s="158">
        <f t="shared" si="38"/>
        <v>0</v>
      </c>
      <c r="N137" s="334"/>
      <c r="O137" s="158">
        <f t="shared" si="39"/>
        <v>0</v>
      </c>
      <c r="P137" s="158">
        <f t="shared" si="40"/>
        <v>0</v>
      </c>
      <c r="Q137" s="1"/>
    </row>
    <row r="138" spans="2:17">
      <c r="B138" s="9" t="str">
        <f t="shared" si="29"/>
        <v/>
      </c>
      <c r="C138" s="153">
        <f>IF(D93="","-",+C137+1)</f>
        <v>2049</v>
      </c>
      <c r="D138" s="154">
        <f>IF(F137+SUM(E$99:E137)=D$92,F137,D$92-SUM(E$99:E137))</f>
        <v>438944.36444912886</v>
      </c>
      <c r="E138" s="160">
        <f>IF(+J96&lt;F137,J96,D138)</f>
        <v>125017.59523809524</v>
      </c>
      <c r="F138" s="159">
        <f t="shared" si="41"/>
        <v>313926.76921103359</v>
      </c>
      <c r="G138" s="159">
        <f t="shared" si="34"/>
        <v>376435.56683008122</v>
      </c>
      <c r="H138" s="163">
        <f t="shared" si="35"/>
        <v>164770.9173610236</v>
      </c>
      <c r="I138" s="253">
        <f t="shared" si="36"/>
        <v>164770.9173610236</v>
      </c>
      <c r="J138" s="158">
        <f t="shared" si="37"/>
        <v>0</v>
      </c>
      <c r="K138" s="158"/>
      <c r="L138" s="334"/>
      <c r="M138" s="158">
        <f t="shared" si="38"/>
        <v>0</v>
      </c>
      <c r="N138" s="334"/>
      <c r="O138" s="158">
        <f t="shared" si="39"/>
        <v>0</v>
      </c>
      <c r="P138" s="158">
        <f t="shared" si="40"/>
        <v>0</v>
      </c>
      <c r="Q138" s="1"/>
    </row>
    <row r="139" spans="2:17">
      <c r="B139" s="9" t="str">
        <f t="shared" si="29"/>
        <v/>
      </c>
      <c r="C139" s="153">
        <f>IF(D93="","-",+C138+1)</f>
        <v>2050</v>
      </c>
      <c r="D139" s="154">
        <f>IF(F138+SUM(E$99:E138)=D$92,F138,D$92-SUM(E$99:E138))</f>
        <v>313926.76921103359</v>
      </c>
      <c r="E139" s="160">
        <f>IF(+J96&lt;F138,J96,D139)</f>
        <v>125017.59523809524</v>
      </c>
      <c r="F139" s="159">
        <f t="shared" si="41"/>
        <v>188909.17397293836</v>
      </c>
      <c r="G139" s="159">
        <f t="shared" si="34"/>
        <v>251417.97159198596</v>
      </c>
      <c r="H139" s="163">
        <f t="shared" si="35"/>
        <v>151568.48599571848</v>
      </c>
      <c r="I139" s="253">
        <f t="shared" si="36"/>
        <v>151568.48599571848</v>
      </c>
      <c r="J139" s="158">
        <f t="shared" si="37"/>
        <v>0</v>
      </c>
      <c r="K139" s="158"/>
      <c r="L139" s="334"/>
      <c r="M139" s="158">
        <f t="shared" si="38"/>
        <v>0</v>
      </c>
      <c r="N139" s="334"/>
      <c r="O139" s="158">
        <f t="shared" si="39"/>
        <v>0</v>
      </c>
      <c r="P139" s="158">
        <f t="shared" si="40"/>
        <v>0</v>
      </c>
      <c r="Q139" s="1"/>
    </row>
    <row r="140" spans="2:17">
      <c r="B140" s="9" t="str">
        <f t="shared" si="29"/>
        <v/>
      </c>
      <c r="C140" s="153">
        <f>IF(D93="","-",+C139+1)</f>
        <v>2051</v>
      </c>
      <c r="D140" s="154">
        <f>IF(F139+SUM(E$99:E139)=D$92,F139,D$92-SUM(E$99:E139))</f>
        <v>188909.17397293836</v>
      </c>
      <c r="E140" s="160">
        <f>IF(+J96&lt;F139,J96,D140)</f>
        <v>125017.59523809524</v>
      </c>
      <c r="F140" s="159">
        <f t="shared" si="41"/>
        <v>63891.578734843119</v>
      </c>
      <c r="G140" s="159">
        <f t="shared" si="34"/>
        <v>126400.37635389074</v>
      </c>
      <c r="H140" s="163">
        <f t="shared" si="35"/>
        <v>138366.05463041336</v>
      </c>
      <c r="I140" s="253">
        <f t="shared" si="36"/>
        <v>138366.05463041336</v>
      </c>
      <c r="J140" s="158">
        <f t="shared" si="37"/>
        <v>0</v>
      </c>
      <c r="K140" s="158"/>
      <c r="L140" s="334"/>
      <c r="M140" s="158">
        <f t="shared" si="38"/>
        <v>0</v>
      </c>
      <c r="N140" s="334"/>
      <c r="O140" s="158">
        <f t="shared" si="39"/>
        <v>0</v>
      </c>
      <c r="P140" s="158">
        <f t="shared" si="40"/>
        <v>0</v>
      </c>
      <c r="Q140" s="1"/>
    </row>
    <row r="141" spans="2:17">
      <c r="B141" s="9" t="str">
        <f t="shared" si="29"/>
        <v/>
      </c>
      <c r="C141" s="153">
        <f>IF(D93="","-",+C140+1)</f>
        <v>2052</v>
      </c>
      <c r="D141" s="154">
        <f>IF(F140+SUM(E$99:E140)=D$92,F140,D$92-SUM(E$99:E140))</f>
        <v>63891.578734843119</v>
      </c>
      <c r="E141" s="160">
        <f>IF(+J96&lt;F140,J96,D141)</f>
        <v>63891.578734843119</v>
      </c>
      <c r="F141" s="159">
        <f t="shared" si="41"/>
        <v>0</v>
      </c>
      <c r="G141" s="159">
        <f t="shared" si="34"/>
        <v>31945.789367421559</v>
      </c>
      <c r="H141" s="163">
        <f t="shared" si="35"/>
        <v>67265.200589675907</v>
      </c>
      <c r="I141" s="253">
        <f t="shared" si="36"/>
        <v>67265.200589675907</v>
      </c>
      <c r="J141" s="158">
        <f t="shared" si="37"/>
        <v>0</v>
      </c>
      <c r="K141" s="158"/>
      <c r="L141" s="334"/>
      <c r="M141" s="158">
        <f t="shared" si="38"/>
        <v>0</v>
      </c>
      <c r="N141" s="334"/>
      <c r="O141" s="158">
        <f t="shared" si="39"/>
        <v>0</v>
      </c>
      <c r="P141" s="158">
        <f t="shared" si="40"/>
        <v>0</v>
      </c>
      <c r="Q141" s="1"/>
    </row>
    <row r="142" spans="2:17">
      <c r="B142" s="9" t="str">
        <f t="shared" si="29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1"/>
        <v>0</v>
      </c>
      <c r="G142" s="159">
        <f t="shared" si="34"/>
        <v>0</v>
      </c>
      <c r="H142" s="163">
        <f t="shared" si="35"/>
        <v>0</v>
      </c>
      <c r="I142" s="253">
        <f t="shared" si="36"/>
        <v>0</v>
      </c>
      <c r="J142" s="158">
        <f t="shared" si="37"/>
        <v>0</v>
      </c>
      <c r="K142" s="158"/>
      <c r="L142" s="334"/>
      <c r="M142" s="158">
        <f t="shared" si="38"/>
        <v>0</v>
      </c>
      <c r="N142" s="334"/>
      <c r="O142" s="158">
        <f t="shared" si="39"/>
        <v>0</v>
      </c>
      <c r="P142" s="158">
        <f t="shared" si="40"/>
        <v>0</v>
      </c>
      <c r="Q142" s="1"/>
    </row>
    <row r="143" spans="2:17">
      <c r="B143" s="9" t="str">
        <f t="shared" si="29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1"/>
        <v>0</v>
      </c>
      <c r="G143" s="159">
        <f t="shared" si="34"/>
        <v>0</v>
      </c>
      <c r="H143" s="163">
        <f t="shared" si="35"/>
        <v>0</v>
      </c>
      <c r="I143" s="253">
        <f t="shared" si="36"/>
        <v>0</v>
      </c>
      <c r="J143" s="158">
        <f t="shared" si="37"/>
        <v>0</v>
      </c>
      <c r="K143" s="158"/>
      <c r="L143" s="334"/>
      <c r="M143" s="158">
        <f t="shared" si="38"/>
        <v>0</v>
      </c>
      <c r="N143" s="334"/>
      <c r="O143" s="158">
        <f t="shared" si="39"/>
        <v>0</v>
      </c>
      <c r="P143" s="158">
        <f t="shared" si="40"/>
        <v>0</v>
      </c>
      <c r="Q143" s="1"/>
    </row>
    <row r="144" spans="2:17">
      <c r="B144" s="9" t="str">
        <f t="shared" si="29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1"/>
        <v>0</v>
      </c>
      <c r="G144" s="159">
        <f t="shared" si="34"/>
        <v>0</v>
      </c>
      <c r="H144" s="163">
        <f t="shared" si="35"/>
        <v>0</v>
      </c>
      <c r="I144" s="253">
        <f t="shared" si="36"/>
        <v>0</v>
      </c>
      <c r="J144" s="158">
        <f t="shared" si="37"/>
        <v>0</v>
      </c>
      <c r="K144" s="158"/>
      <c r="L144" s="334"/>
      <c r="M144" s="158">
        <f t="shared" si="38"/>
        <v>0</v>
      </c>
      <c r="N144" s="334"/>
      <c r="O144" s="158">
        <f t="shared" si="39"/>
        <v>0</v>
      </c>
      <c r="P144" s="158">
        <f t="shared" si="40"/>
        <v>0</v>
      </c>
      <c r="Q144" s="1"/>
    </row>
    <row r="145" spans="2:17">
      <c r="B145" s="9" t="str">
        <f t="shared" si="29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1"/>
        <v>0</v>
      </c>
      <c r="G145" s="159">
        <f t="shared" si="34"/>
        <v>0</v>
      </c>
      <c r="H145" s="163">
        <f t="shared" si="35"/>
        <v>0</v>
      </c>
      <c r="I145" s="253">
        <f t="shared" si="36"/>
        <v>0</v>
      </c>
      <c r="J145" s="158">
        <f t="shared" si="37"/>
        <v>0</v>
      </c>
      <c r="K145" s="158"/>
      <c r="L145" s="334"/>
      <c r="M145" s="158">
        <f t="shared" si="38"/>
        <v>0</v>
      </c>
      <c r="N145" s="334"/>
      <c r="O145" s="158">
        <f t="shared" si="39"/>
        <v>0</v>
      </c>
      <c r="P145" s="158">
        <f t="shared" si="40"/>
        <v>0</v>
      </c>
      <c r="Q145" s="1"/>
    </row>
    <row r="146" spans="2:17">
      <c r="B146" s="9" t="str">
        <f t="shared" si="29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1"/>
        <v>0</v>
      </c>
      <c r="G146" s="159">
        <f t="shared" si="34"/>
        <v>0</v>
      </c>
      <c r="H146" s="163">
        <f t="shared" si="35"/>
        <v>0</v>
      </c>
      <c r="I146" s="253">
        <f t="shared" si="36"/>
        <v>0</v>
      </c>
      <c r="J146" s="158">
        <f t="shared" si="37"/>
        <v>0</v>
      </c>
      <c r="K146" s="158"/>
      <c r="L146" s="334"/>
      <c r="M146" s="158">
        <f t="shared" si="38"/>
        <v>0</v>
      </c>
      <c r="N146" s="334"/>
      <c r="O146" s="158">
        <f t="shared" si="39"/>
        <v>0</v>
      </c>
      <c r="P146" s="158">
        <f t="shared" si="40"/>
        <v>0</v>
      </c>
      <c r="Q146" s="1"/>
    </row>
    <row r="147" spans="2:17">
      <c r="B147" s="9" t="str">
        <f t="shared" si="29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1"/>
        <v>0</v>
      </c>
      <c r="G147" s="159">
        <f t="shared" si="34"/>
        <v>0</v>
      </c>
      <c r="H147" s="163">
        <f t="shared" si="35"/>
        <v>0</v>
      </c>
      <c r="I147" s="253">
        <f t="shared" si="36"/>
        <v>0</v>
      </c>
      <c r="J147" s="158">
        <f t="shared" si="37"/>
        <v>0</v>
      </c>
      <c r="K147" s="158"/>
      <c r="L147" s="334"/>
      <c r="M147" s="158">
        <f t="shared" si="38"/>
        <v>0</v>
      </c>
      <c r="N147" s="334"/>
      <c r="O147" s="158">
        <f t="shared" si="39"/>
        <v>0</v>
      </c>
      <c r="P147" s="158">
        <f t="shared" si="40"/>
        <v>0</v>
      </c>
      <c r="Q147" s="1"/>
    </row>
    <row r="148" spans="2:17">
      <c r="B148" s="9" t="str">
        <f t="shared" si="29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1"/>
        <v>0</v>
      </c>
      <c r="G148" s="159">
        <f t="shared" si="34"/>
        <v>0</v>
      </c>
      <c r="H148" s="163">
        <f t="shared" si="35"/>
        <v>0</v>
      </c>
      <c r="I148" s="253">
        <f t="shared" si="36"/>
        <v>0</v>
      </c>
      <c r="J148" s="158">
        <f t="shared" si="37"/>
        <v>0</v>
      </c>
      <c r="K148" s="158"/>
      <c r="L148" s="334"/>
      <c r="M148" s="158">
        <f t="shared" si="38"/>
        <v>0</v>
      </c>
      <c r="N148" s="334"/>
      <c r="O148" s="158">
        <f t="shared" si="39"/>
        <v>0</v>
      </c>
      <c r="P148" s="158">
        <f t="shared" si="40"/>
        <v>0</v>
      </c>
      <c r="Q148" s="1"/>
    </row>
    <row r="149" spans="2:17">
      <c r="B149" s="9" t="str">
        <f t="shared" si="29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1"/>
        <v>0</v>
      </c>
      <c r="G149" s="159">
        <f t="shared" si="34"/>
        <v>0</v>
      </c>
      <c r="H149" s="163">
        <f t="shared" si="35"/>
        <v>0</v>
      </c>
      <c r="I149" s="253">
        <f t="shared" si="36"/>
        <v>0</v>
      </c>
      <c r="J149" s="158">
        <f t="shared" si="37"/>
        <v>0</v>
      </c>
      <c r="K149" s="158"/>
      <c r="L149" s="334"/>
      <c r="M149" s="158">
        <f t="shared" si="38"/>
        <v>0</v>
      </c>
      <c r="N149" s="334"/>
      <c r="O149" s="158">
        <f t="shared" si="39"/>
        <v>0</v>
      </c>
      <c r="P149" s="158">
        <f t="shared" si="40"/>
        <v>0</v>
      </c>
      <c r="Q149" s="1"/>
    </row>
    <row r="150" spans="2:17">
      <c r="B150" s="9" t="str">
        <f t="shared" si="29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1"/>
        <v>0</v>
      </c>
      <c r="G150" s="159">
        <f t="shared" si="34"/>
        <v>0</v>
      </c>
      <c r="H150" s="163">
        <f t="shared" si="35"/>
        <v>0</v>
      </c>
      <c r="I150" s="253">
        <f t="shared" si="36"/>
        <v>0</v>
      </c>
      <c r="J150" s="158">
        <f t="shared" si="37"/>
        <v>0</v>
      </c>
      <c r="K150" s="158"/>
      <c r="L150" s="334"/>
      <c r="M150" s="158">
        <f t="shared" si="38"/>
        <v>0</v>
      </c>
      <c r="N150" s="334"/>
      <c r="O150" s="158">
        <f t="shared" si="39"/>
        <v>0</v>
      </c>
      <c r="P150" s="158">
        <f t="shared" si="40"/>
        <v>0</v>
      </c>
      <c r="Q150" s="1"/>
    </row>
    <row r="151" spans="2:17">
      <c r="B151" s="9" t="str">
        <f t="shared" si="29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1"/>
        <v>0</v>
      </c>
      <c r="G151" s="159">
        <f t="shared" si="34"/>
        <v>0</v>
      </c>
      <c r="H151" s="163">
        <f t="shared" si="35"/>
        <v>0</v>
      </c>
      <c r="I151" s="253">
        <f t="shared" si="36"/>
        <v>0</v>
      </c>
      <c r="J151" s="158">
        <f t="shared" si="37"/>
        <v>0</v>
      </c>
      <c r="K151" s="158"/>
      <c r="L151" s="334"/>
      <c r="M151" s="158">
        <f t="shared" si="38"/>
        <v>0</v>
      </c>
      <c r="N151" s="334"/>
      <c r="O151" s="158">
        <f t="shared" si="39"/>
        <v>0</v>
      </c>
      <c r="P151" s="158">
        <f t="shared" si="40"/>
        <v>0</v>
      </c>
      <c r="Q151" s="1"/>
    </row>
    <row r="152" spans="2:17">
      <c r="B152" s="9" t="str">
        <f t="shared" si="29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1"/>
        <v>0</v>
      </c>
      <c r="G152" s="159">
        <f t="shared" si="34"/>
        <v>0</v>
      </c>
      <c r="H152" s="163">
        <f t="shared" si="35"/>
        <v>0</v>
      </c>
      <c r="I152" s="253">
        <f t="shared" si="36"/>
        <v>0</v>
      </c>
      <c r="J152" s="158">
        <f t="shared" si="37"/>
        <v>0</v>
      </c>
      <c r="K152" s="158"/>
      <c r="L152" s="334"/>
      <c r="M152" s="158">
        <f t="shared" si="38"/>
        <v>0</v>
      </c>
      <c r="N152" s="334"/>
      <c r="O152" s="158">
        <f t="shared" si="39"/>
        <v>0</v>
      </c>
      <c r="P152" s="158">
        <f t="shared" si="40"/>
        <v>0</v>
      </c>
      <c r="Q152" s="1"/>
    </row>
    <row r="153" spans="2:17">
      <c r="B153" s="9" t="str">
        <f t="shared" si="29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1"/>
        <v>0</v>
      </c>
      <c r="G153" s="159">
        <f t="shared" si="34"/>
        <v>0</v>
      </c>
      <c r="H153" s="163">
        <f t="shared" si="35"/>
        <v>0</v>
      </c>
      <c r="I153" s="253">
        <f t="shared" si="36"/>
        <v>0</v>
      </c>
      <c r="J153" s="158">
        <f t="shared" si="37"/>
        <v>0</v>
      </c>
      <c r="K153" s="158"/>
      <c r="L153" s="334"/>
      <c r="M153" s="158">
        <f t="shared" si="38"/>
        <v>0</v>
      </c>
      <c r="N153" s="334"/>
      <c r="O153" s="158">
        <f t="shared" si="39"/>
        <v>0</v>
      </c>
      <c r="P153" s="158">
        <f t="shared" si="40"/>
        <v>0</v>
      </c>
      <c r="Q153" s="1"/>
    </row>
    <row r="154" spans="2:17" ht="13.5" thickBot="1">
      <c r="B154" s="9" t="str">
        <f t="shared" si="29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1"/>
        <v>0</v>
      </c>
      <c r="G154" s="165">
        <f t="shared" si="34"/>
        <v>0</v>
      </c>
      <c r="H154" s="167">
        <f t="shared" si="35"/>
        <v>0</v>
      </c>
      <c r="I154" s="254">
        <f t="shared" si="36"/>
        <v>0</v>
      </c>
      <c r="J154" s="169">
        <f t="shared" si="37"/>
        <v>0</v>
      </c>
      <c r="K154" s="158"/>
      <c r="L154" s="335"/>
      <c r="M154" s="169">
        <f t="shared" si="38"/>
        <v>0</v>
      </c>
      <c r="N154" s="335"/>
      <c r="O154" s="169">
        <f t="shared" si="39"/>
        <v>0</v>
      </c>
      <c r="P154" s="169">
        <f t="shared" si="40"/>
        <v>0</v>
      </c>
      <c r="Q154" s="1"/>
    </row>
    <row r="155" spans="2:17">
      <c r="C155" s="154" t="s">
        <v>73</v>
      </c>
      <c r="D155" s="111"/>
      <c r="E155" s="111">
        <f>SUM(E99:E154)</f>
        <v>5250739</v>
      </c>
      <c r="F155" s="111"/>
      <c r="G155" s="111"/>
      <c r="H155" s="111">
        <f>SUM(H99:H154)</f>
        <v>18066172.191752255</v>
      </c>
      <c r="I155" s="111">
        <f>SUM(I99:I154)</f>
        <v>18066172.191752255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0" priority="1" stopIfTrue="1" operator="equal">
      <formula>$I$10</formula>
    </cfRule>
  </conditionalFormatting>
  <conditionalFormatting sqref="C99:C154">
    <cfRule type="cellIs" dxfId="11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indexed="37"/>
  </sheetPr>
  <dimension ref="A1:Q162"/>
  <sheetViews>
    <sheetView view="pageBreakPreview" topLeftCell="A58" zoomScale="75" zoomScaleNormal="100" zoomScaleSheetLayoutView="75" workbookViewId="0">
      <selection activeCell="D17" sqref="D17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25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9188.6667831500235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9188.6667831500235</v>
      </c>
      <c r="O6" s="1"/>
      <c r="P6" s="1"/>
    </row>
    <row r="7" spans="1:17" ht="13.5" thickBot="1">
      <c r="C7" s="121" t="s">
        <v>44</v>
      </c>
      <c r="D7" s="274" t="s">
        <v>255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243</v>
      </c>
      <c r="E9" s="401" t="s">
        <v>415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88842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2166.8780487804879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91500</v>
      </c>
      <c r="E17" s="358">
        <v>0</v>
      </c>
      <c r="F17" s="357">
        <v>91500</v>
      </c>
      <c r="G17" s="358">
        <v>13154.497429496008</v>
      </c>
      <c r="H17" s="359">
        <v>13154.497429496008</v>
      </c>
      <c r="I17" s="368">
        <v>0</v>
      </c>
      <c r="J17" s="156"/>
      <c r="K17" s="256">
        <f t="shared" ref="K17:K22" si="0">G17</f>
        <v>13154.497429496008</v>
      </c>
      <c r="L17" s="172">
        <f t="shared" ref="L17:L48" si="1">IF(K17&lt;&gt;0,+G17-K17,0)</f>
        <v>0</v>
      </c>
      <c r="M17" s="256">
        <f t="shared" ref="M17:M22" si="2">H17</f>
        <v>13154.497429496008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88842</v>
      </c>
      <c r="E18" s="360">
        <v>2166.8780487804879</v>
      </c>
      <c r="F18" s="361">
        <v>86675.121951219509</v>
      </c>
      <c r="G18" s="360">
        <v>15704.854678854768</v>
      </c>
      <c r="H18" s="359">
        <v>15704.854678854768</v>
      </c>
      <c r="I18" s="368">
        <v>0</v>
      </c>
      <c r="J18" s="156"/>
      <c r="K18" s="258">
        <f t="shared" si="0"/>
        <v>15704.854678854768</v>
      </c>
      <c r="L18" s="257">
        <f t="shared" si="1"/>
        <v>0</v>
      </c>
      <c r="M18" s="258">
        <f t="shared" si="2"/>
        <v>15704.854678854768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396">
        <v>86675.121951219509</v>
      </c>
      <c r="E19" s="397">
        <v>2115.2857142857142</v>
      </c>
      <c r="F19" s="396">
        <v>84559.836236933799</v>
      </c>
      <c r="G19" s="397">
        <v>14691.036403517382</v>
      </c>
      <c r="H19" s="395">
        <v>14691.036403517382</v>
      </c>
      <c r="I19" s="368">
        <v>0</v>
      </c>
      <c r="J19" s="156"/>
      <c r="K19" s="258">
        <f t="shared" si="0"/>
        <v>14691.036403517382</v>
      </c>
      <c r="L19" s="257">
        <f t="shared" si="1"/>
        <v>0</v>
      </c>
      <c r="M19" s="258">
        <f t="shared" si="2"/>
        <v>14691.036403517382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84559.836236933799</v>
      </c>
      <c r="E20" s="397">
        <v>2115.2857142857142</v>
      </c>
      <c r="F20" s="396">
        <v>82444.550522648089</v>
      </c>
      <c r="G20" s="397">
        <v>13656.457775002271</v>
      </c>
      <c r="H20" s="395">
        <v>13656.457775002271</v>
      </c>
      <c r="I20" s="398">
        <v>0</v>
      </c>
      <c r="J20" s="156"/>
      <c r="K20" s="258">
        <f t="shared" si="0"/>
        <v>13656.457775002271</v>
      </c>
      <c r="L20" s="257">
        <f t="shared" ref="L20:L25" si="6">IF(K20&lt;&gt;0,+G20-K20,0)</f>
        <v>0</v>
      </c>
      <c r="M20" s="258">
        <f t="shared" si="2"/>
        <v>13656.457775002271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82444.550522648089</v>
      </c>
      <c r="E21" s="397">
        <v>2115.2857142857142</v>
      </c>
      <c r="F21" s="396">
        <v>80329.264808362379</v>
      </c>
      <c r="G21" s="397">
        <v>12952.547656930288</v>
      </c>
      <c r="H21" s="395">
        <v>12952.547656930288</v>
      </c>
      <c r="I21" s="398">
        <v>0</v>
      </c>
      <c r="J21" s="156"/>
      <c r="K21" s="258">
        <f t="shared" si="0"/>
        <v>12952.547656930288</v>
      </c>
      <c r="L21" s="257">
        <f t="shared" si="6"/>
        <v>0</v>
      </c>
      <c r="M21" s="258">
        <f t="shared" si="2"/>
        <v>12952.547656930288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96">
        <v>80329.264808362379</v>
      </c>
      <c r="E22" s="397">
        <v>2115.2857142857142</v>
      </c>
      <c r="F22" s="396">
        <v>78213.979094076669</v>
      </c>
      <c r="G22" s="397">
        <v>12416.442264342599</v>
      </c>
      <c r="H22" s="395">
        <v>12416.442264342599</v>
      </c>
      <c r="I22" s="156">
        <v>0</v>
      </c>
      <c r="J22" s="156"/>
      <c r="K22" s="258">
        <f t="shared" si="0"/>
        <v>12416.442264342599</v>
      </c>
      <c r="L22" s="257">
        <f t="shared" si="6"/>
        <v>0</v>
      </c>
      <c r="M22" s="258">
        <f t="shared" si="2"/>
        <v>12416.442264342599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78213.979094076669</v>
      </c>
      <c r="E23" s="397">
        <v>2115.2857142857142</v>
      </c>
      <c r="F23" s="396">
        <v>76098.693379790959</v>
      </c>
      <c r="G23" s="397">
        <v>12014.201848101253</v>
      </c>
      <c r="H23" s="395">
        <v>12014.201848101253</v>
      </c>
      <c r="I23" s="156">
        <f t="shared" ref="I23:I48" si="9">H23-G23</f>
        <v>0</v>
      </c>
      <c r="J23" s="156"/>
      <c r="K23" s="258">
        <f>G23</f>
        <v>12014.201848101253</v>
      </c>
      <c r="L23" s="257">
        <f t="shared" si="6"/>
        <v>0</v>
      </c>
      <c r="M23" s="258">
        <f>H23</f>
        <v>12014.201848101253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76098.693379790959</v>
      </c>
      <c r="E24" s="397">
        <v>2066.0930232558139</v>
      </c>
      <c r="F24" s="396">
        <v>74032.600356535142</v>
      </c>
      <c r="G24" s="397">
        <v>11366.166201307635</v>
      </c>
      <c r="H24" s="395">
        <v>11366.166201307635</v>
      </c>
      <c r="I24" s="156">
        <v>0</v>
      </c>
      <c r="J24" s="156"/>
      <c r="K24" s="258">
        <f>G24</f>
        <v>11366.166201307635</v>
      </c>
      <c r="L24" s="257">
        <f t="shared" si="6"/>
        <v>0</v>
      </c>
      <c r="M24" s="258">
        <f>H24</f>
        <v>11366.166201307635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74032.600356535142</v>
      </c>
      <c r="E25" s="397">
        <v>2166.8780487804879</v>
      </c>
      <c r="F25" s="396">
        <v>71865.722307754651</v>
      </c>
      <c r="G25" s="397">
        <v>11438.285975861665</v>
      </c>
      <c r="H25" s="395">
        <v>11438.285975861665</v>
      </c>
      <c r="I25" s="156">
        <f t="shared" si="9"/>
        <v>0</v>
      </c>
      <c r="J25" s="156"/>
      <c r="K25" s="258">
        <f>G25</f>
        <v>11438.285975861665</v>
      </c>
      <c r="L25" s="257">
        <f t="shared" si="6"/>
        <v>0</v>
      </c>
      <c r="M25" s="258">
        <f>H25</f>
        <v>11438.285975861665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396">
        <v>71865.722307754651</v>
      </c>
      <c r="E26" s="397">
        <v>2166.8780487804879</v>
      </c>
      <c r="F26" s="396">
        <v>69698.844258974161</v>
      </c>
      <c r="G26" s="397">
        <v>11162.888562764485</v>
      </c>
      <c r="H26" s="395">
        <v>11162.888562764485</v>
      </c>
      <c r="I26" s="156">
        <f t="shared" si="9"/>
        <v>0</v>
      </c>
      <c r="J26" s="156"/>
      <c r="K26" s="258">
        <f>G26</f>
        <v>11162.888562764485</v>
      </c>
      <c r="L26" s="257">
        <f t="shared" ref="L26" si="10">IF(K26&lt;&gt;0,+G26-K26,0)</f>
        <v>0</v>
      </c>
      <c r="M26" s="258">
        <f>H26</f>
        <v>11162.888562764485</v>
      </c>
      <c r="N26" s="158">
        <f t="shared" ref="N26" si="11">IF(M26&lt;&gt;0,+H26-M26,0)</f>
        <v>0</v>
      </c>
      <c r="O26" s="158">
        <f t="shared" ref="O26" si="12"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69698.844258974161</v>
      </c>
      <c r="E27" s="160">
        <f>IF(+I14&lt;F26,I14,D27)</f>
        <v>2166.8780487804879</v>
      </c>
      <c r="F27" s="159">
        <f t="shared" ref="F27:F48" si="13">+D27-E27</f>
        <v>67531.96621019367</v>
      </c>
      <c r="G27" s="161">
        <f t="shared" ref="G27:G55" si="14">+I$12*((D27+F27)/2)+E27</f>
        <v>9188.6667831500235</v>
      </c>
      <c r="H27" s="142">
        <f t="shared" ref="H27:H55" si="15">+I$13*((D27+F27)/2)+E27</f>
        <v>9188.6667831500235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67531.96621019367</v>
      </c>
      <c r="E28" s="160">
        <f>IF(+I14&lt;F27,I14,D28)</f>
        <v>2166.8780487804879</v>
      </c>
      <c r="F28" s="159">
        <f t="shared" si="13"/>
        <v>65365.088161413179</v>
      </c>
      <c r="G28" s="161">
        <f t="shared" si="14"/>
        <v>8966.9183314770962</v>
      </c>
      <c r="H28" s="142">
        <f t="shared" si="15"/>
        <v>8966.9183314770962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65365.088161413179</v>
      </c>
      <c r="E29" s="160">
        <f>IF(+I14&lt;F28,I14,D29)</f>
        <v>2166.8780487804879</v>
      </c>
      <c r="F29" s="159">
        <f t="shared" si="13"/>
        <v>63198.210112632689</v>
      </c>
      <c r="G29" s="161">
        <f t="shared" si="14"/>
        <v>8745.1698798041689</v>
      </c>
      <c r="H29" s="142">
        <f t="shared" si="15"/>
        <v>8745.1698798041689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63198.210112632689</v>
      </c>
      <c r="E30" s="160">
        <f>IF(+I14&lt;F29,I14,D30)</f>
        <v>2166.8780487804879</v>
      </c>
      <c r="F30" s="159">
        <f t="shared" si="13"/>
        <v>61031.332063852198</v>
      </c>
      <c r="G30" s="161">
        <f t="shared" si="14"/>
        <v>8523.4214281312416</v>
      </c>
      <c r="H30" s="142">
        <f t="shared" si="15"/>
        <v>8523.4214281312416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61031.332063852198</v>
      </c>
      <c r="E31" s="160">
        <f>IF(+I14&lt;F30,I14,D31)</f>
        <v>2166.8780487804879</v>
      </c>
      <c r="F31" s="159">
        <f t="shared" si="13"/>
        <v>58864.454015071708</v>
      </c>
      <c r="G31" s="161">
        <f t="shared" si="14"/>
        <v>8301.6729764583142</v>
      </c>
      <c r="H31" s="142">
        <f t="shared" si="15"/>
        <v>8301.6729764583142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58864.454015071708</v>
      </c>
      <c r="E32" s="160">
        <f>IF(+I14&lt;F31,I14,D32)</f>
        <v>2166.8780487804879</v>
      </c>
      <c r="F32" s="159">
        <f t="shared" si="13"/>
        <v>56697.575966291217</v>
      </c>
      <c r="G32" s="161">
        <f t="shared" si="14"/>
        <v>8079.9245247853851</v>
      </c>
      <c r="H32" s="142">
        <f t="shared" si="15"/>
        <v>8079.9245247853851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/>
      <c r="C33" s="153">
        <f>IF(D11="","-",+C32+1)</f>
        <v>2026</v>
      </c>
      <c r="D33" s="159">
        <f>IF(F32+SUM(E$17:E32)=D$10,F32,D$10-SUM(E$17:E32))</f>
        <v>56697.575966291217</v>
      </c>
      <c r="E33" s="160">
        <f>IF(+I14&lt;F32,I14,D33)</f>
        <v>2166.8780487804879</v>
      </c>
      <c r="F33" s="159">
        <f t="shared" si="13"/>
        <v>54530.697917510726</v>
      </c>
      <c r="G33" s="161">
        <f t="shared" si="14"/>
        <v>7858.1760731124577</v>
      </c>
      <c r="H33" s="142">
        <f t="shared" si="15"/>
        <v>7858.1760731124577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54530.697917510726</v>
      </c>
      <c r="E34" s="160">
        <f>IF(+I14&lt;F33,I14,D34)</f>
        <v>2166.8780487804879</v>
      </c>
      <c r="F34" s="159">
        <f t="shared" si="13"/>
        <v>52363.819868730236</v>
      </c>
      <c r="G34" s="161">
        <f t="shared" si="14"/>
        <v>7636.4276214395295</v>
      </c>
      <c r="H34" s="142">
        <f t="shared" si="15"/>
        <v>7636.4276214395295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52363.819868730236</v>
      </c>
      <c r="E35" s="160">
        <f>IF(+I14&lt;F34,I14,D35)</f>
        <v>2166.8780487804879</v>
      </c>
      <c r="F35" s="159">
        <f t="shared" si="13"/>
        <v>50196.941819949745</v>
      </c>
      <c r="G35" s="161">
        <f t="shared" si="14"/>
        <v>7414.6791697666022</v>
      </c>
      <c r="H35" s="142">
        <f t="shared" si="15"/>
        <v>7414.6791697666022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50196.941819949745</v>
      </c>
      <c r="E36" s="160">
        <f>IF(+I14&lt;F35,I14,D36)</f>
        <v>2166.8780487804879</v>
      </c>
      <c r="F36" s="159">
        <f t="shared" si="13"/>
        <v>48030.063771169254</v>
      </c>
      <c r="G36" s="161">
        <f t="shared" si="14"/>
        <v>7192.9307180936739</v>
      </c>
      <c r="H36" s="142">
        <f t="shared" si="15"/>
        <v>7192.9307180936739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48030.063771169254</v>
      </c>
      <c r="E37" s="160">
        <f>IF(+I14&lt;F36,I14,D37)</f>
        <v>2166.8780487804879</v>
      </c>
      <c r="F37" s="159">
        <f t="shared" si="13"/>
        <v>45863.185722388764</v>
      </c>
      <c r="G37" s="161">
        <f t="shared" si="14"/>
        <v>6971.1822664207457</v>
      </c>
      <c r="H37" s="142">
        <f t="shared" si="15"/>
        <v>6971.1822664207457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45863.185722388764</v>
      </c>
      <c r="E38" s="160">
        <f>IF(+I14&lt;F37,I14,D38)</f>
        <v>2166.8780487804879</v>
      </c>
      <c r="F38" s="159">
        <f t="shared" si="13"/>
        <v>43696.307673608273</v>
      </c>
      <c r="G38" s="161">
        <f t="shared" si="14"/>
        <v>6749.4338147478184</v>
      </c>
      <c r="H38" s="142">
        <f t="shared" si="15"/>
        <v>6749.4338147478184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43696.307673608273</v>
      </c>
      <c r="E39" s="160">
        <f>IF(+I14&lt;F38,I14,D39)</f>
        <v>2166.8780487804879</v>
      </c>
      <c r="F39" s="159">
        <f t="shared" si="13"/>
        <v>41529.429624827782</v>
      </c>
      <c r="G39" s="161">
        <f t="shared" si="14"/>
        <v>6527.6853630748901</v>
      </c>
      <c r="H39" s="142">
        <f t="shared" si="15"/>
        <v>6527.6853630748901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41529.429624827782</v>
      </c>
      <c r="E40" s="160">
        <f>IF(+I14&lt;F39,I14,D40)</f>
        <v>2166.8780487804879</v>
      </c>
      <c r="F40" s="159">
        <f t="shared" si="13"/>
        <v>39362.551576047292</v>
      </c>
      <c r="G40" s="161">
        <f t="shared" si="14"/>
        <v>6305.9369114019628</v>
      </c>
      <c r="H40" s="142">
        <f t="shared" si="15"/>
        <v>6305.9369114019628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39362.551576047292</v>
      </c>
      <c r="E41" s="160">
        <f>IF(+I14&lt;F40,I14,D41)</f>
        <v>2166.8780487804879</v>
      </c>
      <c r="F41" s="159">
        <f t="shared" si="13"/>
        <v>37195.673527266801</v>
      </c>
      <c r="G41" s="161">
        <f t="shared" si="14"/>
        <v>6084.1884597290345</v>
      </c>
      <c r="H41" s="142">
        <f t="shared" si="15"/>
        <v>6084.1884597290345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37195.673527266801</v>
      </c>
      <c r="E42" s="160">
        <f>IF(+I14&lt;F41,I14,D42)</f>
        <v>2166.8780487804879</v>
      </c>
      <c r="F42" s="159">
        <f t="shared" si="13"/>
        <v>35028.79547848631</v>
      </c>
      <c r="G42" s="161">
        <f t="shared" si="14"/>
        <v>5862.4400080561063</v>
      </c>
      <c r="H42" s="142">
        <f t="shared" si="15"/>
        <v>5862.4400080561063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35028.79547848631</v>
      </c>
      <c r="E43" s="160">
        <f>IF(+I14&lt;F42,I14,D43)</f>
        <v>2166.8780487804879</v>
      </c>
      <c r="F43" s="159">
        <f t="shared" si="13"/>
        <v>32861.91742970582</v>
      </c>
      <c r="G43" s="161">
        <f t="shared" si="14"/>
        <v>5640.691556383179</v>
      </c>
      <c r="H43" s="142">
        <f t="shared" si="15"/>
        <v>5640.691556383179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32861.91742970582</v>
      </c>
      <c r="E44" s="160">
        <f>IF(+I14&lt;F43,I14,D44)</f>
        <v>2166.8780487804879</v>
      </c>
      <c r="F44" s="159">
        <f t="shared" si="13"/>
        <v>30695.039380925333</v>
      </c>
      <c r="G44" s="161">
        <f t="shared" si="14"/>
        <v>5418.9431047102516</v>
      </c>
      <c r="H44" s="142">
        <f t="shared" si="15"/>
        <v>5418.9431047102516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30695.039380925333</v>
      </c>
      <c r="E45" s="160">
        <f>IF(+I14&lt;F44,I14,D45)</f>
        <v>2166.8780487804879</v>
      </c>
      <c r="F45" s="159">
        <f t="shared" si="13"/>
        <v>28528.161332144846</v>
      </c>
      <c r="G45" s="161">
        <f t="shared" si="14"/>
        <v>5197.1946530373243</v>
      </c>
      <c r="H45" s="142">
        <f t="shared" si="15"/>
        <v>5197.1946530373243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28528.161332144846</v>
      </c>
      <c r="E46" s="160">
        <f>IF(+I14&lt;F45,I14,D46)</f>
        <v>2166.8780487804879</v>
      </c>
      <c r="F46" s="159">
        <f t="shared" si="13"/>
        <v>26361.283283364359</v>
      </c>
      <c r="G46" s="161">
        <f t="shared" si="14"/>
        <v>4975.4462013643961</v>
      </c>
      <c r="H46" s="142">
        <f t="shared" si="15"/>
        <v>4975.4462013643961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26361.283283364359</v>
      </c>
      <c r="E47" s="160">
        <f>IF(+I14&lt;F46,I14,D47)</f>
        <v>2166.8780487804879</v>
      </c>
      <c r="F47" s="159">
        <f t="shared" si="13"/>
        <v>24194.405234583872</v>
      </c>
      <c r="G47" s="161">
        <f t="shared" si="14"/>
        <v>4753.6977496914687</v>
      </c>
      <c r="H47" s="142">
        <f t="shared" si="15"/>
        <v>4753.6977496914687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24194.405234583872</v>
      </c>
      <c r="E48" s="160">
        <f>IF(+I14&lt;F47,I14,D48)</f>
        <v>2166.8780487804879</v>
      </c>
      <c r="F48" s="159">
        <f t="shared" si="13"/>
        <v>22027.527185803385</v>
      </c>
      <c r="G48" s="161">
        <f t="shared" si="14"/>
        <v>4531.9492980185405</v>
      </c>
      <c r="H48" s="142">
        <f t="shared" si="15"/>
        <v>4531.9492980185405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22027.527185803385</v>
      </c>
      <c r="E49" s="160">
        <f>IF(+I14&lt;F48,I14,D49)</f>
        <v>2166.8780487804879</v>
      </c>
      <c r="F49" s="159">
        <f t="shared" ref="F49:F72" si="16">+D49-E49</f>
        <v>19860.649137022898</v>
      </c>
      <c r="G49" s="161">
        <f t="shared" si="14"/>
        <v>4310.2008463456141</v>
      </c>
      <c r="H49" s="142">
        <f t="shared" si="15"/>
        <v>4310.2008463456141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19860.649137022898</v>
      </c>
      <c r="E50" s="160">
        <f>IF(+I14&lt;F49,I14,D50)</f>
        <v>2166.8780487804879</v>
      </c>
      <c r="F50" s="159">
        <f t="shared" si="16"/>
        <v>17693.771088242411</v>
      </c>
      <c r="G50" s="161">
        <f t="shared" si="14"/>
        <v>4088.4523946726858</v>
      </c>
      <c r="H50" s="142">
        <f t="shared" si="15"/>
        <v>4088.4523946726858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17693.771088242411</v>
      </c>
      <c r="E51" s="160">
        <f>IF(+I14&lt;F50,I14,D51)</f>
        <v>2166.8780487804879</v>
      </c>
      <c r="F51" s="159">
        <f t="shared" si="16"/>
        <v>15526.893039461924</v>
      </c>
      <c r="G51" s="161">
        <f t="shared" si="14"/>
        <v>3866.703942999759</v>
      </c>
      <c r="H51" s="142">
        <f t="shared" si="15"/>
        <v>3866.703942999759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15526.893039461924</v>
      </c>
      <c r="E52" s="160">
        <f>IF(+I14&lt;F51,I14,D52)</f>
        <v>2166.8780487804879</v>
      </c>
      <c r="F52" s="159">
        <f t="shared" si="16"/>
        <v>13360.014990681437</v>
      </c>
      <c r="G52" s="161">
        <f t="shared" si="14"/>
        <v>3644.9554913268312</v>
      </c>
      <c r="H52" s="142">
        <f t="shared" si="15"/>
        <v>3644.9554913268312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13360.014990681437</v>
      </c>
      <c r="E53" s="160">
        <f>IF(+I14&lt;F52,I14,D53)</f>
        <v>2166.8780487804879</v>
      </c>
      <c r="F53" s="159">
        <f t="shared" si="16"/>
        <v>11193.13694190095</v>
      </c>
      <c r="G53" s="161">
        <f t="shared" si="14"/>
        <v>3423.2070396539038</v>
      </c>
      <c r="H53" s="142">
        <f t="shared" si="15"/>
        <v>3423.2070396539038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11193.13694190095</v>
      </c>
      <c r="E54" s="160">
        <f>IF(+I14&lt;F53,I14,D54)</f>
        <v>2166.8780487804879</v>
      </c>
      <c r="F54" s="159">
        <f t="shared" si="16"/>
        <v>9026.2588931204627</v>
      </c>
      <c r="G54" s="161">
        <f t="shared" si="14"/>
        <v>3201.4585879809765</v>
      </c>
      <c r="H54" s="142">
        <f t="shared" si="15"/>
        <v>3201.4585879809765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9026.2588931204627</v>
      </c>
      <c r="E55" s="160">
        <f>IF(+I14&lt;F54,I14,D55)</f>
        <v>2166.8780487804879</v>
      </c>
      <c r="F55" s="159">
        <f t="shared" si="16"/>
        <v>6859.3808443399748</v>
      </c>
      <c r="G55" s="161">
        <f t="shared" si="14"/>
        <v>2979.7101363080487</v>
      </c>
      <c r="H55" s="142">
        <f t="shared" si="15"/>
        <v>2979.7101363080487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6859.3808443399748</v>
      </c>
      <c r="E56" s="160">
        <f>IF(+I14&lt;F55,I14,D56)</f>
        <v>2166.8780487804879</v>
      </c>
      <c r="F56" s="159">
        <f t="shared" si="16"/>
        <v>4692.5027955594869</v>
      </c>
      <c r="G56" s="161">
        <f t="shared" ref="G56:G72" si="21">+I$12*((D56+F56)/2)+E56</f>
        <v>2757.9616846351209</v>
      </c>
      <c r="H56" s="142">
        <f t="shared" ref="H56:H72" si="22">+I$13*((D56+F56)/2)+E56</f>
        <v>2757.9616846351209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4692.5027955594869</v>
      </c>
      <c r="E57" s="160">
        <f>IF(+I14&lt;F56,I14,D57)</f>
        <v>2166.8780487804879</v>
      </c>
      <c r="F57" s="159">
        <f t="shared" si="16"/>
        <v>2525.624746778999</v>
      </c>
      <c r="G57" s="161">
        <f t="shared" si="21"/>
        <v>2536.2132329621936</v>
      </c>
      <c r="H57" s="142">
        <f t="shared" si="22"/>
        <v>2536.2132329621936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2525.624746778999</v>
      </c>
      <c r="E58" s="160">
        <f>IF(+I14&lt;F57,I14,D58)</f>
        <v>2166.8780487804879</v>
      </c>
      <c r="F58" s="159">
        <f t="shared" si="16"/>
        <v>358.74669799851108</v>
      </c>
      <c r="G58" s="161">
        <f t="shared" si="21"/>
        <v>2314.4647812892663</v>
      </c>
      <c r="H58" s="142">
        <f t="shared" si="22"/>
        <v>2314.4647812892663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358.74669799851108</v>
      </c>
      <c r="E59" s="160">
        <f>IF(+I14&lt;F58,I14,D59)</f>
        <v>358.74669799851108</v>
      </c>
      <c r="F59" s="159">
        <f t="shared" si="16"/>
        <v>0</v>
      </c>
      <c r="G59" s="161">
        <f t="shared" si="21"/>
        <v>377.10295133466826</v>
      </c>
      <c r="H59" s="142">
        <f t="shared" si="22"/>
        <v>377.10295133466826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1"/>
        <v>0</v>
      </c>
      <c r="H60" s="142">
        <f t="shared" si="22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1"/>
        <v>0</v>
      </c>
      <c r="H61" s="142">
        <f t="shared" si="22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1"/>
        <v>0</v>
      </c>
      <c r="H62" s="142">
        <f t="shared" si="22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1"/>
        <v>0</v>
      </c>
      <c r="H63" s="142">
        <f t="shared" si="22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1"/>
        <v>0</v>
      </c>
      <c r="H64" s="142">
        <f t="shared" si="22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1"/>
        <v>0</v>
      </c>
      <c r="H65" s="142">
        <f t="shared" si="22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1"/>
        <v>0</v>
      </c>
      <c r="H66" s="142">
        <f t="shared" si="22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1"/>
        <v>0</v>
      </c>
      <c r="H67" s="142">
        <f t="shared" si="22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1"/>
        <v>0</v>
      </c>
      <c r="H68" s="142">
        <f t="shared" si="22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1"/>
        <v>0</v>
      </c>
      <c r="H69" s="142">
        <f t="shared" si="22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1"/>
        <v>0</v>
      </c>
      <c r="H70" s="142">
        <f t="shared" si="22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1"/>
        <v>0</v>
      </c>
      <c r="H71" s="142">
        <f t="shared" si="22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1"/>
        <v>0</v>
      </c>
      <c r="H72" s="124">
        <f t="shared" si="22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88842.000000000029</v>
      </c>
      <c r="F73" s="111"/>
      <c r="G73" s="111">
        <f>SUM(G17:G72)</f>
        <v>312984.58677854168</v>
      </c>
      <c r="H73" s="111">
        <f>SUM(H17:H72)</f>
        <v>312984.58677854168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25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11438.285975861665</v>
      </c>
      <c r="N87" s="198">
        <f>IF(J92&lt;D11,0,VLOOKUP(J92,C17:O72,11))</f>
        <v>11438.285975861665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9827.2242633415626</v>
      </c>
      <c r="N88" s="200">
        <f>IF(J92&lt;D11,0,VLOOKUP(J92,C99:P154,7))</f>
        <v>9827.2242633415626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Replace switch at Diana*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-1611.0617125201024</v>
      </c>
      <c r="N89" s="203">
        <f>+N88-N87</f>
        <v>-1611.0617125201024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TP2009012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88842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2115.2857142857142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0</v>
      </c>
      <c r="F99" s="361">
        <v>88842</v>
      </c>
      <c r="G99" s="365">
        <v>44421</v>
      </c>
      <c r="H99" s="362">
        <v>7333.2888535266693</v>
      </c>
      <c r="I99" s="363">
        <v>7333.2888535266693</v>
      </c>
      <c r="J99" s="158">
        <f t="shared" ref="J99:J130" si="23">+I99-H99</f>
        <v>0</v>
      </c>
      <c r="K99" s="158"/>
      <c r="L99" s="256">
        <f t="shared" ref="L99:L104" si="24">H99</f>
        <v>7333.2888535266693</v>
      </c>
      <c r="M99" s="172">
        <f t="shared" ref="M99:M130" si="25">IF(L99&lt;&gt;0,+H99-L99,0)</f>
        <v>0</v>
      </c>
      <c r="N99" s="256">
        <f t="shared" ref="N99:N104" si="26">I99</f>
        <v>7333.2888535266693</v>
      </c>
      <c r="O99" s="157">
        <f t="shared" ref="O99:O130" si="27">IF(N99&lt;&gt;0,+I99-N99,0)</f>
        <v>0</v>
      </c>
      <c r="P99" s="157">
        <f t="shared" ref="P99:P130" si="28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2011</v>
      </c>
      <c r="D100" s="357">
        <v>88842</v>
      </c>
      <c r="E100" s="360">
        <v>2115.2857142857142</v>
      </c>
      <c r="F100" s="361">
        <v>86726.71428571429</v>
      </c>
      <c r="G100" s="361">
        <v>87784.357142857145</v>
      </c>
      <c r="H100" s="360">
        <v>15316.288674280955</v>
      </c>
      <c r="I100" s="359">
        <v>15316.288674280955</v>
      </c>
      <c r="J100" s="158">
        <f t="shared" si="23"/>
        <v>0</v>
      </c>
      <c r="K100" s="158"/>
      <c r="L100" s="258">
        <f t="shared" si="24"/>
        <v>15316.288674280955</v>
      </c>
      <c r="M100" s="257">
        <f t="shared" si="25"/>
        <v>0</v>
      </c>
      <c r="N100" s="258">
        <f t="shared" si="26"/>
        <v>15316.288674280955</v>
      </c>
      <c r="O100" s="158">
        <f t="shared" si="27"/>
        <v>0</v>
      </c>
      <c r="P100" s="158">
        <f t="shared" si="28"/>
        <v>0</v>
      </c>
      <c r="Q100" s="1"/>
    </row>
    <row r="101" spans="1:17">
      <c r="B101" s="9" t="str">
        <f t="shared" ref="B101:B154" si="29">IF(D101=F100,"","IU")</f>
        <v/>
      </c>
      <c r="C101" s="153">
        <f>IF(D93="","-",+C100+1)</f>
        <v>2012</v>
      </c>
      <c r="D101" s="357">
        <v>86726.71428571429</v>
      </c>
      <c r="E101" s="360">
        <v>2115.2857142857142</v>
      </c>
      <c r="F101" s="361">
        <v>84611.42857142858</v>
      </c>
      <c r="G101" s="361">
        <v>85669.071428571435</v>
      </c>
      <c r="H101" s="360">
        <v>14721.826408325345</v>
      </c>
      <c r="I101" s="359">
        <v>14721.826408325345</v>
      </c>
      <c r="J101" s="158">
        <f t="shared" si="23"/>
        <v>0</v>
      </c>
      <c r="K101" s="158"/>
      <c r="L101" s="258">
        <f t="shared" si="24"/>
        <v>14721.826408325345</v>
      </c>
      <c r="M101" s="257">
        <f t="shared" si="25"/>
        <v>0</v>
      </c>
      <c r="N101" s="258">
        <f t="shared" si="26"/>
        <v>14721.826408325345</v>
      </c>
      <c r="O101" s="158">
        <f t="shared" si="27"/>
        <v>0</v>
      </c>
      <c r="P101" s="158">
        <f t="shared" si="28"/>
        <v>0</v>
      </c>
      <c r="Q101" s="1"/>
    </row>
    <row r="102" spans="1:17">
      <c r="B102" s="9" t="str">
        <f t="shared" si="29"/>
        <v/>
      </c>
      <c r="C102" s="153">
        <f>IF(D93="","-",+C101+1)</f>
        <v>2013</v>
      </c>
      <c r="D102" s="357">
        <v>84611.42857142858</v>
      </c>
      <c r="E102" s="360">
        <v>2115.2857142857142</v>
      </c>
      <c r="F102" s="361">
        <v>82496.14285714287</v>
      </c>
      <c r="G102" s="361">
        <v>83553.785714285725</v>
      </c>
      <c r="H102" s="360">
        <v>13419.419617970232</v>
      </c>
      <c r="I102" s="359">
        <v>13419.419617970232</v>
      </c>
      <c r="J102" s="158">
        <v>0</v>
      </c>
      <c r="K102" s="158"/>
      <c r="L102" s="258">
        <f t="shared" si="24"/>
        <v>13419.419617970232</v>
      </c>
      <c r="M102" s="257">
        <f>IF(L102&lt;&gt;0,+H102-L102,0)</f>
        <v>0</v>
      </c>
      <c r="N102" s="258">
        <f t="shared" si="26"/>
        <v>13419.419617970232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9"/>
        <v/>
      </c>
      <c r="C103" s="153">
        <f>IF(D93="","-",+C102+1)</f>
        <v>2014</v>
      </c>
      <c r="D103" s="357">
        <v>82496.14285714287</v>
      </c>
      <c r="E103" s="360">
        <v>2115.2857142857142</v>
      </c>
      <c r="F103" s="361">
        <v>80380.857142857159</v>
      </c>
      <c r="G103" s="361">
        <v>81438.500000000015</v>
      </c>
      <c r="H103" s="360">
        <v>13184.68839231506</v>
      </c>
      <c r="I103" s="359">
        <v>13184.68839231506</v>
      </c>
      <c r="J103" s="158">
        <v>0</v>
      </c>
      <c r="K103" s="158"/>
      <c r="L103" s="258">
        <f t="shared" si="24"/>
        <v>13184.68839231506</v>
      </c>
      <c r="M103" s="257">
        <f>IF(L103&lt;&gt;0,+H103-L103,0)</f>
        <v>0</v>
      </c>
      <c r="N103" s="258">
        <f t="shared" si="26"/>
        <v>13184.68839231506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9"/>
        <v/>
      </c>
      <c r="C104" s="153">
        <f>IF(D93="","-",+C103+1)</f>
        <v>2015</v>
      </c>
      <c r="D104" s="357">
        <v>80380.857142857159</v>
      </c>
      <c r="E104" s="360">
        <v>2115.2857142857142</v>
      </c>
      <c r="F104" s="361">
        <v>78265.571428571449</v>
      </c>
      <c r="G104" s="361">
        <v>79323.214285714304</v>
      </c>
      <c r="H104" s="360">
        <v>12567.616650151769</v>
      </c>
      <c r="I104" s="359">
        <v>12567.616650151769</v>
      </c>
      <c r="J104" s="158">
        <f t="shared" si="23"/>
        <v>0</v>
      </c>
      <c r="K104" s="158"/>
      <c r="L104" s="258">
        <f t="shared" si="24"/>
        <v>12567.616650151769</v>
      </c>
      <c r="M104" s="257">
        <f>IF(L104&lt;&gt;0,+H104-L104,0)</f>
        <v>0</v>
      </c>
      <c r="N104" s="258">
        <f t="shared" si="26"/>
        <v>12567.616650151769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9"/>
        <v/>
      </c>
      <c r="C105" s="153">
        <f>IF(D93="","-",+C104+1)</f>
        <v>2016</v>
      </c>
      <c r="D105" s="357">
        <v>78265.571428571449</v>
      </c>
      <c r="E105" s="360">
        <v>2066.0930232558139</v>
      </c>
      <c r="F105" s="361">
        <v>76199.478405315633</v>
      </c>
      <c r="G105" s="361">
        <v>77232.524916943541</v>
      </c>
      <c r="H105" s="360">
        <v>11870.761156942419</v>
      </c>
      <c r="I105" s="359">
        <v>11870.761156942419</v>
      </c>
      <c r="J105" s="158">
        <v>0</v>
      </c>
      <c r="K105" s="158"/>
      <c r="L105" s="258">
        <f>H105</f>
        <v>11870.761156942419</v>
      </c>
      <c r="M105" s="257">
        <f>IF(L105&lt;&gt;0,+H105-L105,0)</f>
        <v>0</v>
      </c>
      <c r="N105" s="258">
        <f>I105</f>
        <v>11870.761156942419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9"/>
        <v/>
      </c>
      <c r="C106" s="153">
        <f>IF(D93="","-",+C105+1)</f>
        <v>2017</v>
      </c>
      <c r="D106" s="357">
        <v>76199.478405315633</v>
      </c>
      <c r="E106" s="360">
        <v>2115.2857142857142</v>
      </c>
      <c r="F106" s="361">
        <v>74084.192691029923</v>
      </c>
      <c r="G106" s="361">
        <v>75141.835548172778</v>
      </c>
      <c r="H106" s="360">
        <v>11242.874011372322</v>
      </c>
      <c r="I106" s="359">
        <v>11242.874011372322</v>
      </c>
      <c r="J106" s="158">
        <f t="shared" si="23"/>
        <v>0</v>
      </c>
      <c r="K106" s="158"/>
      <c r="L106" s="258">
        <f>H106</f>
        <v>11242.874011372322</v>
      </c>
      <c r="M106" s="257">
        <f>IF(L106&lt;&gt;0,+H106-L106,0)</f>
        <v>0</v>
      </c>
      <c r="N106" s="258">
        <f>I106</f>
        <v>11242.874011372322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9"/>
        <v/>
      </c>
      <c r="C107" s="153">
        <f>IF(D93="","-",+C106+1)</f>
        <v>2018</v>
      </c>
      <c r="D107" s="154">
        <f>IF(F106+SUM(E$99:E106)=D$92,F106,D$92-SUM(E$99:E106))</f>
        <v>74084.192691029923</v>
      </c>
      <c r="E107" s="160">
        <f>IF(+J96&lt;F106,J96,D107)</f>
        <v>2115.2857142857142</v>
      </c>
      <c r="F107" s="159">
        <f t="shared" ref="F107:F131" si="30">+D107-E107</f>
        <v>71968.906976744212</v>
      </c>
      <c r="G107" s="159">
        <f t="shared" ref="G107:G130" si="31">+(F107+D107)/2</f>
        <v>73026.549833887068</v>
      </c>
      <c r="H107" s="163">
        <f t="shared" ref="H107:H130" si="32">+J$94*G107+E107</f>
        <v>9827.2242633415626</v>
      </c>
      <c r="I107" s="253">
        <f t="shared" ref="I107:I130" si="33">+J$95*G107+E107</f>
        <v>9827.2242633415626</v>
      </c>
      <c r="J107" s="158">
        <f t="shared" si="23"/>
        <v>0</v>
      </c>
      <c r="K107" s="158"/>
      <c r="L107" s="334"/>
      <c r="M107" s="158">
        <f t="shared" si="25"/>
        <v>0</v>
      </c>
      <c r="N107" s="334"/>
      <c r="O107" s="158">
        <f t="shared" si="27"/>
        <v>0</v>
      </c>
      <c r="P107" s="158">
        <f t="shared" si="28"/>
        <v>0</v>
      </c>
      <c r="Q107" s="1"/>
    </row>
    <row r="108" spans="1:17">
      <c r="B108" s="9" t="str">
        <f t="shared" si="29"/>
        <v/>
      </c>
      <c r="C108" s="153">
        <f>IF(D93="","-",+C107+1)</f>
        <v>2019</v>
      </c>
      <c r="D108" s="154">
        <f>IF(F107+SUM(E$99:E107)=D$92,F107,D$92-SUM(E$99:E107))</f>
        <v>71968.906976744212</v>
      </c>
      <c r="E108" s="160">
        <f>IF(+J96&lt;F107,J96,D108)</f>
        <v>2115.2857142857142</v>
      </c>
      <c r="F108" s="159">
        <f t="shared" si="30"/>
        <v>69853.621262458502</v>
      </c>
      <c r="G108" s="159">
        <f t="shared" si="31"/>
        <v>70911.264119601357</v>
      </c>
      <c r="H108" s="163">
        <f t="shared" si="32"/>
        <v>9603.8403915939034</v>
      </c>
      <c r="I108" s="253">
        <f t="shared" si="33"/>
        <v>9603.8403915939034</v>
      </c>
      <c r="J108" s="158">
        <f t="shared" si="23"/>
        <v>0</v>
      </c>
      <c r="K108" s="158"/>
      <c r="L108" s="334"/>
      <c r="M108" s="158">
        <f t="shared" si="25"/>
        <v>0</v>
      </c>
      <c r="N108" s="334"/>
      <c r="O108" s="158">
        <f t="shared" si="27"/>
        <v>0</v>
      </c>
      <c r="P108" s="158">
        <f t="shared" si="28"/>
        <v>0</v>
      </c>
      <c r="Q108" s="1"/>
    </row>
    <row r="109" spans="1:17">
      <c r="B109" s="9" t="str">
        <f t="shared" si="29"/>
        <v/>
      </c>
      <c r="C109" s="153">
        <f>IF(D93="","-",+C108+1)</f>
        <v>2020</v>
      </c>
      <c r="D109" s="154">
        <f>IF(F108+SUM(E$99:E108)=D$92,F108,D$92-SUM(E$99:E108))</f>
        <v>69853.621262458502</v>
      </c>
      <c r="E109" s="160">
        <f>IF(+J96&lt;F108,J96,D109)</f>
        <v>2115.2857142857142</v>
      </c>
      <c r="F109" s="159">
        <f t="shared" si="30"/>
        <v>67738.335548172792</v>
      </c>
      <c r="G109" s="159">
        <f t="shared" si="31"/>
        <v>68795.978405315647</v>
      </c>
      <c r="H109" s="163">
        <f t="shared" si="32"/>
        <v>9380.4565198462442</v>
      </c>
      <c r="I109" s="253">
        <f t="shared" si="33"/>
        <v>9380.4565198462442</v>
      </c>
      <c r="J109" s="158">
        <f t="shared" si="23"/>
        <v>0</v>
      </c>
      <c r="K109" s="158"/>
      <c r="L109" s="334"/>
      <c r="M109" s="158">
        <f t="shared" si="25"/>
        <v>0</v>
      </c>
      <c r="N109" s="334"/>
      <c r="O109" s="158">
        <f t="shared" si="27"/>
        <v>0</v>
      </c>
      <c r="P109" s="158">
        <f t="shared" si="28"/>
        <v>0</v>
      </c>
      <c r="Q109" s="1"/>
    </row>
    <row r="110" spans="1:17">
      <c r="B110" s="9" t="str">
        <f t="shared" si="29"/>
        <v/>
      </c>
      <c r="C110" s="153">
        <f>IF(D93="","-",+C109+1)</f>
        <v>2021</v>
      </c>
      <c r="D110" s="154">
        <f>IF(F109+SUM(E$99:E109)=D$92,F109,D$92-SUM(E$99:E109))</f>
        <v>67738.335548172792</v>
      </c>
      <c r="E110" s="160">
        <f>IF(+J96&lt;F109,J96,D110)</f>
        <v>2115.2857142857142</v>
      </c>
      <c r="F110" s="159">
        <f t="shared" si="30"/>
        <v>65623.049833887082</v>
      </c>
      <c r="G110" s="159">
        <f t="shared" si="31"/>
        <v>66680.692691029937</v>
      </c>
      <c r="H110" s="163">
        <f t="shared" si="32"/>
        <v>9157.0726480985832</v>
      </c>
      <c r="I110" s="253">
        <f t="shared" si="33"/>
        <v>9157.0726480985832</v>
      </c>
      <c r="J110" s="158">
        <f t="shared" si="23"/>
        <v>0</v>
      </c>
      <c r="K110" s="158"/>
      <c r="L110" s="334"/>
      <c r="M110" s="158">
        <f t="shared" si="25"/>
        <v>0</v>
      </c>
      <c r="N110" s="334"/>
      <c r="O110" s="158">
        <f t="shared" si="27"/>
        <v>0</v>
      </c>
      <c r="P110" s="158">
        <f t="shared" si="28"/>
        <v>0</v>
      </c>
      <c r="Q110" s="1"/>
    </row>
    <row r="111" spans="1:17">
      <c r="B111" s="9" t="str">
        <f t="shared" si="29"/>
        <v/>
      </c>
      <c r="C111" s="153">
        <f>IF(D93="","-",+C110+1)</f>
        <v>2022</v>
      </c>
      <c r="D111" s="154">
        <f>IF(F110+SUM(E$99:E110)=D$92,F110,D$92-SUM(E$99:E110))</f>
        <v>65623.049833887082</v>
      </c>
      <c r="E111" s="160">
        <f>IF(+J96&lt;F110,J96,D111)</f>
        <v>2115.2857142857142</v>
      </c>
      <c r="F111" s="159">
        <f t="shared" si="30"/>
        <v>63507.764119601365</v>
      </c>
      <c r="G111" s="159">
        <f t="shared" si="31"/>
        <v>64565.406976744227</v>
      </c>
      <c r="H111" s="163">
        <f t="shared" si="32"/>
        <v>8933.6887763509239</v>
      </c>
      <c r="I111" s="253">
        <f t="shared" si="33"/>
        <v>8933.6887763509239</v>
      </c>
      <c r="J111" s="158">
        <f t="shared" si="23"/>
        <v>0</v>
      </c>
      <c r="K111" s="158"/>
      <c r="L111" s="334"/>
      <c r="M111" s="158">
        <f t="shared" si="25"/>
        <v>0</v>
      </c>
      <c r="N111" s="334"/>
      <c r="O111" s="158">
        <f t="shared" si="27"/>
        <v>0</v>
      </c>
      <c r="P111" s="158">
        <f t="shared" si="28"/>
        <v>0</v>
      </c>
      <c r="Q111" s="1"/>
    </row>
    <row r="112" spans="1:17">
      <c r="B112" s="9" t="str">
        <f t="shared" si="29"/>
        <v/>
      </c>
      <c r="C112" s="153">
        <f>IF(D93="","-",+C111+1)</f>
        <v>2023</v>
      </c>
      <c r="D112" s="154">
        <f>IF(F111+SUM(E$99:E111)=D$92,F111,D$92-SUM(E$99:E111))</f>
        <v>63507.764119601365</v>
      </c>
      <c r="E112" s="160">
        <f>IF(+J96&lt;F111,J96,D112)</f>
        <v>2115.2857142857142</v>
      </c>
      <c r="F112" s="159">
        <f t="shared" si="30"/>
        <v>61392.478405315647</v>
      </c>
      <c r="G112" s="159">
        <f t="shared" si="31"/>
        <v>62450.121262458502</v>
      </c>
      <c r="H112" s="163">
        <f t="shared" si="32"/>
        <v>8710.3049046032629</v>
      </c>
      <c r="I112" s="253">
        <f t="shared" si="33"/>
        <v>8710.3049046032629</v>
      </c>
      <c r="J112" s="158">
        <f t="shared" si="23"/>
        <v>0</v>
      </c>
      <c r="K112" s="158"/>
      <c r="L112" s="334"/>
      <c r="M112" s="158">
        <f t="shared" si="25"/>
        <v>0</v>
      </c>
      <c r="N112" s="334"/>
      <c r="O112" s="158">
        <f t="shared" si="27"/>
        <v>0</v>
      </c>
      <c r="P112" s="158">
        <f t="shared" si="28"/>
        <v>0</v>
      </c>
      <c r="Q112" s="1"/>
    </row>
    <row r="113" spans="2:17">
      <c r="B113" s="9" t="str">
        <f t="shared" si="29"/>
        <v/>
      </c>
      <c r="C113" s="153">
        <f>IF(D93="","-",+C112+1)</f>
        <v>2024</v>
      </c>
      <c r="D113" s="154">
        <f>IF(F112+SUM(E$99:E112)=D$92,F112,D$92-SUM(E$99:E112))</f>
        <v>61392.478405315647</v>
      </c>
      <c r="E113" s="160">
        <f>IF(+J96&lt;F112,J96,D113)</f>
        <v>2115.2857142857142</v>
      </c>
      <c r="F113" s="159">
        <f t="shared" si="30"/>
        <v>59277.19269102993</v>
      </c>
      <c r="G113" s="159">
        <f t="shared" si="31"/>
        <v>60334.835548172792</v>
      </c>
      <c r="H113" s="163">
        <f t="shared" si="32"/>
        <v>8486.9210328556037</v>
      </c>
      <c r="I113" s="253">
        <f t="shared" si="33"/>
        <v>8486.9210328556037</v>
      </c>
      <c r="J113" s="158">
        <f t="shared" si="23"/>
        <v>0</v>
      </c>
      <c r="K113" s="158"/>
      <c r="L113" s="334"/>
      <c r="M113" s="158">
        <f t="shared" si="25"/>
        <v>0</v>
      </c>
      <c r="N113" s="334"/>
      <c r="O113" s="158">
        <f t="shared" si="27"/>
        <v>0</v>
      </c>
      <c r="P113" s="158">
        <f t="shared" si="28"/>
        <v>0</v>
      </c>
      <c r="Q113" s="1"/>
    </row>
    <row r="114" spans="2:17">
      <c r="B114" s="9" t="str">
        <f t="shared" si="29"/>
        <v/>
      </c>
      <c r="C114" s="153">
        <f>IF(D93="","-",+C113+1)</f>
        <v>2025</v>
      </c>
      <c r="D114" s="154">
        <f>IF(F113+SUM(E$99:E113)=D$92,F113,D$92-SUM(E$99:E113))</f>
        <v>59277.19269102993</v>
      </c>
      <c r="E114" s="160">
        <f>IF(+J96&lt;F113,J96,D114)</f>
        <v>2115.2857142857142</v>
      </c>
      <c r="F114" s="159">
        <f t="shared" si="30"/>
        <v>57161.906976744212</v>
      </c>
      <c r="G114" s="159">
        <f t="shared" si="31"/>
        <v>58219.549833887068</v>
      </c>
      <c r="H114" s="163">
        <f t="shared" si="32"/>
        <v>8263.5371611079427</v>
      </c>
      <c r="I114" s="253">
        <f t="shared" si="33"/>
        <v>8263.5371611079427</v>
      </c>
      <c r="J114" s="158">
        <f t="shared" si="23"/>
        <v>0</v>
      </c>
      <c r="K114" s="158"/>
      <c r="L114" s="334"/>
      <c r="M114" s="158">
        <f t="shared" si="25"/>
        <v>0</v>
      </c>
      <c r="N114" s="334"/>
      <c r="O114" s="158">
        <f t="shared" si="27"/>
        <v>0</v>
      </c>
      <c r="P114" s="158">
        <f t="shared" si="28"/>
        <v>0</v>
      </c>
      <c r="Q114" s="1"/>
    </row>
    <row r="115" spans="2:17">
      <c r="B115" s="9"/>
      <c r="C115" s="153">
        <f>IF(D93="","-",+C114+1)</f>
        <v>2026</v>
      </c>
      <c r="D115" s="154">
        <f>IF(F114+SUM(E$99:E114)=D$92,F114,D$92-SUM(E$99:E114))</f>
        <v>57161.906976744212</v>
      </c>
      <c r="E115" s="160">
        <f>IF(+J96&lt;F114,J96,D115)</f>
        <v>2115.2857142857142</v>
      </c>
      <c r="F115" s="159">
        <f t="shared" si="30"/>
        <v>55046.621262458495</v>
      </c>
      <c r="G115" s="159">
        <f t="shared" si="31"/>
        <v>56104.264119601357</v>
      </c>
      <c r="H115" s="163">
        <f t="shared" si="32"/>
        <v>8040.1532893602816</v>
      </c>
      <c r="I115" s="253">
        <f t="shared" si="33"/>
        <v>8040.1532893602816</v>
      </c>
      <c r="J115" s="158">
        <f t="shared" si="23"/>
        <v>0</v>
      </c>
      <c r="K115" s="158"/>
      <c r="L115" s="334"/>
      <c r="M115" s="158">
        <f t="shared" si="25"/>
        <v>0</v>
      </c>
      <c r="N115" s="334"/>
      <c r="O115" s="158">
        <f t="shared" si="27"/>
        <v>0</v>
      </c>
      <c r="P115" s="158">
        <f t="shared" si="28"/>
        <v>0</v>
      </c>
      <c r="Q115" s="1"/>
    </row>
    <row r="116" spans="2:17">
      <c r="B116" s="9" t="str">
        <f t="shared" si="29"/>
        <v/>
      </c>
      <c r="C116" s="153">
        <f>IF(D93="","-",+C115+1)</f>
        <v>2027</v>
      </c>
      <c r="D116" s="154">
        <f>IF(F115+SUM(E$99:E115)=D$92,F115,D$92-SUM(E$99:E115))</f>
        <v>55046.621262458495</v>
      </c>
      <c r="E116" s="160">
        <f>IF(+J96&lt;F115,J96,D116)</f>
        <v>2115.2857142857142</v>
      </c>
      <c r="F116" s="159">
        <f t="shared" si="30"/>
        <v>52931.335548172778</v>
      </c>
      <c r="G116" s="159">
        <f t="shared" si="31"/>
        <v>53988.978405315633</v>
      </c>
      <c r="H116" s="163">
        <f t="shared" si="32"/>
        <v>7816.7694176126206</v>
      </c>
      <c r="I116" s="253">
        <f t="shared" si="33"/>
        <v>7816.7694176126206</v>
      </c>
      <c r="J116" s="158">
        <f t="shared" si="23"/>
        <v>0</v>
      </c>
      <c r="K116" s="158"/>
      <c r="L116" s="334"/>
      <c r="M116" s="158">
        <f t="shared" si="25"/>
        <v>0</v>
      </c>
      <c r="N116" s="334"/>
      <c r="O116" s="158">
        <f t="shared" si="27"/>
        <v>0</v>
      </c>
      <c r="P116" s="158">
        <f t="shared" si="28"/>
        <v>0</v>
      </c>
      <c r="Q116" s="1"/>
    </row>
    <row r="117" spans="2:17">
      <c r="B117" s="9" t="str">
        <f t="shared" si="29"/>
        <v/>
      </c>
      <c r="C117" s="153">
        <f>IF(D93="","-",+C116+1)</f>
        <v>2028</v>
      </c>
      <c r="D117" s="154">
        <f>IF(F116+SUM(E$99:E116)=D$92,F116,D$92-SUM(E$99:E116))</f>
        <v>52931.335548172778</v>
      </c>
      <c r="E117" s="160">
        <f>IF(+J96&lt;F116,J96,D117)</f>
        <v>2115.2857142857142</v>
      </c>
      <c r="F117" s="159">
        <f t="shared" si="30"/>
        <v>50816.04983388706</v>
      </c>
      <c r="G117" s="159">
        <f t="shared" si="31"/>
        <v>51873.692691029923</v>
      </c>
      <c r="H117" s="163">
        <f t="shared" si="32"/>
        <v>7593.3855458649614</v>
      </c>
      <c r="I117" s="253">
        <f t="shared" si="33"/>
        <v>7593.3855458649614</v>
      </c>
      <c r="J117" s="158">
        <f t="shared" si="23"/>
        <v>0</v>
      </c>
      <c r="K117" s="158"/>
      <c r="L117" s="334"/>
      <c r="M117" s="158">
        <f t="shared" si="25"/>
        <v>0</v>
      </c>
      <c r="N117" s="334"/>
      <c r="O117" s="158">
        <f t="shared" si="27"/>
        <v>0</v>
      </c>
      <c r="P117" s="158">
        <f t="shared" si="28"/>
        <v>0</v>
      </c>
      <c r="Q117" s="1"/>
    </row>
    <row r="118" spans="2:17">
      <c r="B118" s="9" t="str">
        <f t="shared" si="29"/>
        <v/>
      </c>
      <c r="C118" s="153">
        <f>IF(D93="","-",+C117+1)</f>
        <v>2029</v>
      </c>
      <c r="D118" s="154">
        <f>IF(F117+SUM(E$99:E117)=D$92,F117,D$92-SUM(E$99:E117))</f>
        <v>50816.04983388706</v>
      </c>
      <c r="E118" s="160">
        <f>IF(+J96&lt;F117,J96,D118)</f>
        <v>2115.2857142857142</v>
      </c>
      <c r="F118" s="159">
        <f t="shared" si="30"/>
        <v>48700.764119601343</v>
      </c>
      <c r="G118" s="159">
        <f t="shared" si="31"/>
        <v>49758.406976744198</v>
      </c>
      <c r="H118" s="163">
        <f t="shared" si="32"/>
        <v>7370.0016741173004</v>
      </c>
      <c r="I118" s="253">
        <f t="shared" si="33"/>
        <v>7370.0016741173004</v>
      </c>
      <c r="J118" s="158">
        <f t="shared" si="23"/>
        <v>0</v>
      </c>
      <c r="K118" s="158"/>
      <c r="L118" s="334"/>
      <c r="M118" s="158">
        <f t="shared" si="25"/>
        <v>0</v>
      </c>
      <c r="N118" s="334"/>
      <c r="O118" s="158">
        <f t="shared" si="27"/>
        <v>0</v>
      </c>
      <c r="P118" s="158">
        <f t="shared" si="28"/>
        <v>0</v>
      </c>
      <c r="Q118" s="1"/>
    </row>
    <row r="119" spans="2:17">
      <c r="B119" s="9" t="str">
        <f t="shared" si="29"/>
        <v/>
      </c>
      <c r="C119" s="153">
        <f>IF(D93="","-",+C118+1)</f>
        <v>2030</v>
      </c>
      <c r="D119" s="154">
        <f>IF(F118+SUM(E$99:E118)=D$92,F118,D$92-SUM(E$99:E118))</f>
        <v>48700.764119601343</v>
      </c>
      <c r="E119" s="160">
        <f>IF(+J96&lt;F118,J96,D119)</f>
        <v>2115.2857142857142</v>
      </c>
      <c r="F119" s="159">
        <f t="shared" si="30"/>
        <v>46585.478405315625</v>
      </c>
      <c r="G119" s="159">
        <f t="shared" si="31"/>
        <v>47643.121262458488</v>
      </c>
      <c r="H119" s="163">
        <f t="shared" si="32"/>
        <v>7146.6178023696411</v>
      </c>
      <c r="I119" s="253">
        <f t="shared" si="33"/>
        <v>7146.6178023696411</v>
      </c>
      <c r="J119" s="158">
        <f t="shared" si="23"/>
        <v>0</v>
      </c>
      <c r="K119" s="158"/>
      <c r="L119" s="334"/>
      <c r="M119" s="158">
        <f t="shared" si="25"/>
        <v>0</v>
      </c>
      <c r="N119" s="334"/>
      <c r="O119" s="158">
        <f t="shared" si="27"/>
        <v>0</v>
      </c>
      <c r="P119" s="158">
        <f t="shared" si="28"/>
        <v>0</v>
      </c>
      <c r="Q119" s="1"/>
    </row>
    <row r="120" spans="2:17">
      <c r="B120" s="9" t="str">
        <f t="shared" si="29"/>
        <v/>
      </c>
      <c r="C120" s="153">
        <f>IF(D93="","-",+C119+1)</f>
        <v>2031</v>
      </c>
      <c r="D120" s="154">
        <f>IF(F119+SUM(E$99:E119)=D$92,F119,D$92-SUM(E$99:E119))</f>
        <v>46585.478405315625</v>
      </c>
      <c r="E120" s="160">
        <f>IF(+J96&lt;F119,J96,D120)</f>
        <v>2115.2857142857142</v>
      </c>
      <c r="F120" s="159">
        <f t="shared" si="30"/>
        <v>44470.192691029908</v>
      </c>
      <c r="G120" s="159">
        <f t="shared" si="31"/>
        <v>45527.835548172763</v>
      </c>
      <c r="H120" s="163">
        <f t="shared" si="32"/>
        <v>6923.2339306219801</v>
      </c>
      <c r="I120" s="253">
        <f t="shared" si="33"/>
        <v>6923.2339306219801</v>
      </c>
      <c r="J120" s="158">
        <f t="shared" si="23"/>
        <v>0</v>
      </c>
      <c r="K120" s="158"/>
      <c r="L120" s="334"/>
      <c r="M120" s="158">
        <f t="shared" si="25"/>
        <v>0</v>
      </c>
      <c r="N120" s="334"/>
      <c r="O120" s="158">
        <f t="shared" si="27"/>
        <v>0</v>
      </c>
      <c r="P120" s="158">
        <f t="shared" si="28"/>
        <v>0</v>
      </c>
      <c r="Q120" s="1"/>
    </row>
    <row r="121" spans="2:17">
      <c r="B121" s="9" t="str">
        <f t="shared" si="29"/>
        <v/>
      </c>
      <c r="C121" s="153">
        <f>IF(D93="","-",+C120+1)</f>
        <v>2032</v>
      </c>
      <c r="D121" s="154">
        <f>IF(F120+SUM(E$99:E120)=D$92,F120,D$92-SUM(E$99:E120))</f>
        <v>44470.192691029908</v>
      </c>
      <c r="E121" s="160">
        <f>IF(+J96&lt;F120,J96,D121)</f>
        <v>2115.2857142857142</v>
      </c>
      <c r="F121" s="159">
        <f t="shared" si="30"/>
        <v>42354.906976744191</v>
      </c>
      <c r="G121" s="159">
        <f t="shared" si="31"/>
        <v>43412.549833887053</v>
      </c>
      <c r="H121" s="163">
        <f t="shared" si="32"/>
        <v>6699.8500588743209</v>
      </c>
      <c r="I121" s="253">
        <f t="shared" si="33"/>
        <v>6699.8500588743209</v>
      </c>
      <c r="J121" s="158">
        <f t="shared" si="23"/>
        <v>0</v>
      </c>
      <c r="K121" s="158"/>
      <c r="L121" s="334"/>
      <c r="M121" s="158">
        <f t="shared" si="25"/>
        <v>0</v>
      </c>
      <c r="N121" s="334"/>
      <c r="O121" s="158">
        <f t="shared" si="27"/>
        <v>0</v>
      </c>
      <c r="P121" s="158">
        <f t="shared" si="28"/>
        <v>0</v>
      </c>
      <c r="Q121" s="1"/>
    </row>
    <row r="122" spans="2:17">
      <c r="B122" s="9" t="str">
        <f t="shared" si="29"/>
        <v/>
      </c>
      <c r="C122" s="153">
        <f>IF(D93="","-",+C121+1)</f>
        <v>2033</v>
      </c>
      <c r="D122" s="154">
        <f>IF(F121+SUM(E$99:E121)=D$92,F121,D$92-SUM(E$99:E121))</f>
        <v>42354.906976744191</v>
      </c>
      <c r="E122" s="160">
        <f>IF(+J96&lt;F121,J96,D122)</f>
        <v>2115.2857142857142</v>
      </c>
      <c r="F122" s="159">
        <f t="shared" si="30"/>
        <v>40239.621262458473</v>
      </c>
      <c r="G122" s="159">
        <f t="shared" si="31"/>
        <v>41297.264119601328</v>
      </c>
      <c r="H122" s="163">
        <f t="shared" si="32"/>
        <v>6476.4661871266599</v>
      </c>
      <c r="I122" s="253">
        <f t="shared" si="33"/>
        <v>6476.4661871266599</v>
      </c>
      <c r="J122" s="158">
        <f t="shared" si="23"/>
        <v>0</v>
      </c>
      <c r="K122" s="158"/>
      <c r="L122" s="334"/>
      <c r="M122" s="158">
        <f t="shared" si="25"/>
        <v>0</v>
      </c>
      <c r="N122" s="334"/>
      <c r="O122" s="158">
        <f t="shared" si="27"/>
        <v>0</v>
      </c>
      <c r="P122" s="158">
        <f t="shared" si="28"/>
        <v>0</v>
      </c>
      <c r="Q122" s="1"/>
    </row>
    <row r="123" spans="2:17">
      <c r="B123" s="9" t="str">
        <f t="shared" si="29"/>
        <v/>
      </c>
      <c r="C123" s="153">
        <f>IF(D93="","-",+C122+1)</f>
        <v>2034</v>
      </c>
      <c r="D123" s="154">
        <f>IF(F122+SUM(E$99:E122)=D$92,F122,D$92-SUM(E$99:E122))</f>
        <v>40239.621262458473</v>
      </c>
      <c r="E123" s="160">
        <f>IF(+J96&lt;F122,J96,D123)</f>
        <v>2115.2857142857142</v>
      </c>
      <c r="F123" s="159">
        <f t="shared" si="30"/>
        <v>38124.335548172756</v>
      </c>
      <c r="G123" s="159">
        <f t="shared" si="31"/>
        <v>39181.978405315618</v>
      </c>
      <c r="H123" s="163">
        <f t="shared" si="32"/>
        <v>6253.0823153789988</v>
      </c>
      <c r="I123" s="253">
        <f t="shared" si="33"/>
        <v>6253.0823153789988</v>
      </c>
      <c r="J123" s="158">
        <f t="shared" si="23"/>
        <v>0</v>
      </c>
      <c r="K123" s="158"/>
      <c r="L123" s="334"/>
      <c r="M123" s="158">
        <f t="shared" si="25"/>
        <v>0</v>
      </c>
      <c r="N123" s="334"/>
      <c r="O123" s="158">
        <f t="shared" si="27"/>
        <v>0</v>
      </c>
      <c r="P123" s="158">
        <f t="shared" si="28"/>
        <v>0</v>
      </c>
      <c r="Q123" s="1"/>
    </row>
    <row r="124" spans="2:17">
      <c r="B124" s="9" t="str">
        <f t="shared" si="29"/>
        <v/>
      </c>
      <c r="C124" s="153">
        <f>IF(D93="","-",+C123+1)</f>
        <v>2035</v>
      </c>
      <c r="D124" s="154">
        <f>IF(F123+SUM(E$99:E123)=D$92,F123,D$92-SUM(E$99:E123))</f>
        <v>38124.335548172756</v>
      </c>
      <c r="E124" s="160">
        <f>IF(+J96&lt;F123,J96,D124)</f>
        <v>2115.2857142857142</v>
      </c>
      <c r="F124" s="159">
        <f t="shared" si="30"/>
        <v>36009.049833887038</v>
      </c>
      <c r="G124" s="159">
        <f t="shared" si="31"/>
        <v>37066.692691029893</v>
      </c>
      <c r="H124" s="163">
        <f t="shared" si="32"/>
        <v>6029.6984436313378</v>
      </c>
      <c r="I124" s="253">
        <f t="shared" si="33"/>
        <v>6029.6984436313378</v>
      </c>
      <c r="J124" s="158">
        <f t="shared" si="23"/>
        <v>0</v>
      </c>
      <c r="K124" s="158"/>
      <c r="L124" s="334"/>
      <c r="M124" s="158">
        <f t="shared" si="25"/>
        <v>0</v>
      </c>
      <c r="N124" s="334"/>
      <c r="O124" s="158">
        <f t="shared" si="27"/>
        <v>0</v>
      </c>
      <c r="P124" s="158">
        <f t="shared" si="28"/>
        <v>0</v>
      </c>
      <c r="Q124" s="1"/>
    </row>
    <row r="125" spans="2:17">
      <c r="B125" s="9" t="str">
        <f t="shared" si="29"/>
        <v/>
      </c>
      <c r="C125" s="153">
        <f>IF(D93="","-",+C124+1)</f>
        <v>2036</v>
      </c>
      <c r="D125" s="154">
        <f>IF(F124+SUM(E$99:E124)=D$92,F124,D$92-SUM(E$99:E124))</f>
        <v>36009.049833887038</v>
      </c>
      <c r="E125" s="160">
        <f>IF(+J96&lt;F124,J96,D125)</f>
        <v>2115.2857142857142</v>
      </c>
      <c r="F125" s="159">
        <f t="shared" si="30"/>
        <v>33893.764119601321</v>
      </c>
      <c r="G125" s="159">
        <f t="shared" si="31"/>
        <v>34951.406976744183</v>
      </c>
      <c r="H125" s="163">
        <f t="shared" si="32"/>
        <v>5806.3145718836786</v>
      </c>
      <c r="I125" s="253">
        <f t="shared" si="33"/>
        <v>5806.3145718836786</v>
      </c>
      <c r="J125" s="158">
        <f t="shared" si="23"/>
        <v>0</v>
      </c>
      <c r="K125" s="158"/>
      <c r="L125" s="334"/>
      <c r="M125" s="158">
        <f t="shared" si="25"/>
        <v>0</v>
      </c>
      <c r="N125" s="334"/>
      <c r="O125" s="158">
        <f t="shared" si="27"/>
        <v>0</v>
      </c>
      <c r="P125" s="158">
        <f t="shared" si="28"/>
        <v>0</v>
      </c>
      <c r="Q125" s="1"/>
    </row>
    <row r="126" spans="2:17">
      <c r="B126" s="9" t="str">
        <f t="shared" si="29"/>
        <v/>
      </c>
      <c r="C126" s="153">
        <f>IF(D93="","-",+C125+1)</f>
        <v>2037</v>
      </c>
      <c r="D126" s="154">
        <f>IF(F125+SUM(E$99:E125)=D$92,F125,D$92-SUM(E$99:E125))</f>
        <v>33893.764119601321</v>
      </c>
      <c r="E126" s="160">
        <f>IF(+J96&lt;F125,J96,D126)</f>
        <v>2115.2857142857142</v>
      </c>
      <c r="F126" s="159">
        <f t="shared" si="30"/>
        <v>31778.478405315607</v>
      </c>
      <c r="G126" s="159">
        <f t="shared" si="31"/>
        <v>32836.121262458466</v>
      </c>
      <c r="H126" s="163">
        <f t="shared" si="32"/>
        <v>5582.9307001360175</v>
      </c>
      <c r="I126" s="253">
        <f t="shared" si="33"/>
        <v>5582.9307001360175</v>
      </c>
      <c r="J126" s="158">
        <f t="shared" si="23"/>
        <v>0</v>
      </c>
      <c r="K126" s="158"/>
      <c r="L126" s="334"/>
      <c r="M126" s="158">
        <f t="shared" si="25"/>
        <v>0</v>
      </c>
      <c r="N126" s="334"/>
      <c r="O126" s="158">
        <f t="shared" si="27"/>
        <v>0</v>
      </c>
      <c r="P126" s="158">
        <f t="shared" si="28"/>
        <v>0</v>
      </c>
      <c r="Q126" s="1"/>
    </row>
    <row r="127" spans="2:17">
      <c r="B127" s="9" t="str">
        <f t="shared" si="29"/>
        <v/>
      </c>
      <c r="C127" s="153">
        <f>IF(D93="","-",+C126+1)</f>
        <v>2038</v>
      </c>
      <c r="D127" s="154">
        <f>IF(F126+SUM(E$99:E126)=D$92,F126,D$92-SUM(E$99:E126))</f>
        <v>31778.478405315607</v>
      </c>
      <c r="E127" s="160">
        <f>IF(+J96&lt;F126,J96,D127)</f>
        <v>2115.2857142857142</v>
      </c>
      <c r="F127" s="159">
        <f t="shared" si="30"/>
        <v>29663.192691029893</v>
      </c>
      <c r="G127" s="159">
        <f t="shared" si="31"/>
        <v>30720.835548172749</v>
      </c>
      <c r="H127" s="163">
        <f t="shared" si="32"/>
        <v>5359.5468283883583</v>
      </c>
      <c r="I127" s="253">
        <f t="shared" si="33"/>
        <v>5359.5468283883583</v>
      </c>
      <c r="J127" s="158">
        <f t="shared" si="23"/>
        <v>0</v>
      </c>
      <c r="K127" s="158"/>
      <c r="L127" s="334"/>
      <c r="M127" s="158">
        <f t="shared" si="25"/>
        <v>0</v>
      </c>
      <c r="N127" s="334"/>
      <c r="O127" s="158">
        <f t="shared" si="27"/>
        <v>0</v>
      </c>
      <c r="P127" s="158">
        <f t="shared" si="28"/>
        <v>0</v>
      </c>
      <c r="Q127" s="1"/>
    </row>
    <row r="128" spans="2:17">
      <c r="B128" s="9" t="str">
        <f t="shared" si="29"/>
        <v/>
      </c>
      <c r="C128" s="153">
        <f>IF(D93="","-",+C127+1)</f>
        <v>2039</v>
      </c>
      <c r="D128" s="154">
        <f>IF(F127+SUM(E$99:E127)=D$92,F127,D$92-SUM(E$99:E127))</f>
        <v>29663.192691029893</v>
      </c>
      <c r="E128" s="160">
        <f>IF(+J96&lt;F127,J96,D128)</f>
        <v>2115.2857142857142</v>
      </c>
      <c r="F128" s="159">
        <f t="shared" si="30"/>
        <v>27547.90697674418</v>
      </c>
      <c r="G128" s="159">
        <f t="shared" si="31"/>
        <v>28605.549833887038</v>
      </c>
      <c r="H128" s="163">
        <f t="shared" si="32"/>
        <v>5136.1629566406982</v>
      </c>
      <c r="I128" s="253">
        <f t="shared" si="33"/>
        <v>5136.1629566406982</v>
      </c>
      <c r="J128" s="158">
        <f t="shared" si="23"/>
        <v>0</v>
      </c>
      <c r="K128" s="158"/>
      <c r="L128" s="334"/>
      <c r="M128" s="158">
        <f t="shared" si="25"/>
        <v>0</v>
      </c>
      <c r="N128" s="334"/>
      <c r="O128" s="158">
        <f t="shared" si="27"/>
        <v>0</v>
      </c>
      <c r="P128" s="158">
        <f t="shared" si="28"/>
        <v>0</v>
      </c>
      <c r="Q128" s="1"/>
    </row>
    <row r="129" spans="2:17">
      <c r="B129" s="9" t="str">
        <f t="shared" si="29"/>
        <v/>
      </c>
      <c r="C129" s="153">
        <f>IF(D93="","-",+C128+1)</f>
        <v>2040</v>
      </c>
      <c r="D129" s="154">
        <f>IF(F128+SUM(E$99:E128)=D$92,F128,D$92-SUM(E$99:E128))</f>
        <v>27547.90697674418</v>
      </c>
      <c r="E129" s="160">
        <f>IF(+J96&lt;F128,J96,D129)</f>
        <v>2115.2857142857142</v>
      </c>
      <c r="F129" s="159">
        <f t="shared" si="30"/>
        <v>25432.621262458466</v>
      </c>
      <c r="G129" s="159">
        <f t="shared" si="31"/>
        <v>26490.264119601321</v>
      </c>
      <c r="H129" s="163">
        <f t="shared" si="32"/>
        <v>4912.7790848930381</v>
      </c>
      <c r="I129" s="253">
        <f t="shared" si="33"/>
        <v>4912.7790848930381</v>
      </c>
      <c r="J129" s="158">
        <f t="shared" si="23"/>
        <v>0</v>
      </c>
      <c r="K129" s="158"/>
      <c r="L129" s="334"/>
      <c r="M129" s="158">
        <f t="shared" si="25"/>
        <v>0</v>
      </c>
      <c r="N129" s="334"/>
      <c r="O129" s="158">
        <f t="shared" si="27"/>
        <v>0</v>
      </c>
      <c r="P129" s="158">
        <f t="shared" si="28"/>
        <v>0</v>
      </c>
      <c r="Q129" s="1"/>
    </row>
    <row r="130" spans="2:17">
      <c r="B130" s="9" t="str">
        <f t="shared" si="29"/>
        <v/>
      </c>
      <c r="C130" s="153">
        <f>IF(D93="","-",+C129+1)</f>
        <v>2041</v>
      </c>
      <c r="D130" s="154">
        <f>IF(F129+SUM(E$99:E129)=D$92,F129,D$92-SUM(E$99:E129))</f>
        <v>25432.621262458466</v>
      </c>
      <c r="E130" s="160">
        <f>IF(+J96&lt;F129,J96,D130)</f>
        <v>2115.2857142857142</v>
      </c>
      <c r="F130" s="159">
        <f t="shared" si="30"/>
        <v>23317.335548172752</v>
      </c>
      <c r="G130" s="159">
        <f t="shared" si="31"/>
        <v>24374.978405315611</v>
      </c>
      <c r="H130" s="163">
        <f t="shared" si="32"/>
        <v>4689.395213145378</v>
      </c>
      <c r="I130" s="253">
        <f t="shared" si="33"/>
        <v>4689.395213145378</v>
      </c>
      <c r="J130" s="158">
        <f t="shared" si="23"/>
        <v>0</v>
      </c>
      <c r="K130" s="158"/>
      <c r="L130" s="334"/>
      <c r="M130" s="158">
        <f t="shared" si="25"/>
        <v>0</v>
      </c>
      <c r="N130" s="334"/>
      <c r="O130" s="158">
        <f t="shared" si="27"/>
        <v>0</v>
      </c>
      <c r="P130" s="158">
        <f t="shared" si="28"/>
        <v>0</v>
      </c>
      <c r="Q130" s="1"/>
    </row>
    <row r="131" spans="2:17">
      <c r="B131" s="9" t="str">
        <f t="shared" si="29"/>
        <v/>
      </c>
      <c r="C131" s="153">
        <f>IF(D93="","-",+C130+1)</f>
        <v>2042</v>
      </c>
      <c r="D131" s="154">
        <f>IF(F130+SUM(E$99:E130)=D$92,F130,D$92-SUM(E$99:E130))</f>
        <v>23317.335548172752</v>
      </c>
      <c r="E131" s="160">
        <f>IF(+J96&lt;F130,J96,D131)</f>
        <v>2115.2857142857142</v>
      </c>
      <c r="F131" s="159">
        <f t="shared" si="30"/>
        <v>21202.049833887038</v>
      </c>
      <c r="G131" s="159">
        <f t="shared" ref="G131:G154" si="34">+(F131+D131)/2</f>
        <v>22259.692691029893</v>
      </c>
      <c r="H131" s="163">
        <f t="shared" ref="H131:H154" si="35">+J$94*G131+E131</f>
        <v>4466.0113413977178</v>
      </c>
      <c r="I131" s="253">
        <f t="shared" ref="I131:I154" si="36">+J$95*G131+E131</f>
        <v>4466.0113413977178</v>
      </c>
      <c r="J131" s="158">
        <f t="shared" ref="J131:J154" si="37">+I131-H131</f>
        <v>0</v>
      </c>
      <c r="K131" s="158"/>
      <c r="L131" s="334"/>
      <c r="M131" s="158">
        <f t="shared" ref="M131:M154" si="38">IF(L131&lt;&gt;0,+H131-L131,0)</f>
        <v>0</v>
      </c>
      <c r="N131" s="334"/>
      <c r="O131" s="158">
        <f t="shared" ref="O131:O154" si="39">IF(N131&lt;&gt;0,+I131-N131,0)</f>
        <v>0</v>
      </c>
      <c r="P131" s="158">
        <f t="shared" ref="P131:P154" si="40">+O131-M131</f>
        <v>0</v>
      </c>
      <c r="Q131" s="1"/>
    </row>
    <row r="132" spans="2:17">
      <c r="B132" s="9" t="str">
        <f t="shared" si="29"/>
        <v/>
      </c>
      <c r="C132" s="153">
        <f>IF(D93="","-",+C131+1)</f>
        <v>2043</v>
      </c>
      <c r="D132" s="154">
        <f>IF(F131+SUM(E$99:E131)=D$92,F131,D$92-SUM(E$99:E131))</f>
        <v>21202.049833887038</v>
      </c>
      <c r="E132" s="160">
        <f>IF(+J96&lt;F131,J96,D132)</f>
        <v>2115.2857142857142</v>
      </c>
      <c r="F132" s="159">
        <f t="shared" ref="F132:F154" si="41">+D132-E132</f>
        <v>19086.764119601325</v>
      </c>
      <c r="G132" s="159">
        <f t="shared" si="34"/>
        <v>20144.406976744183</v>
      </c>
      <c r="H132" s="163">
        <f t="shared" si="35"/>
        <v>4242.6274696500586</v>
      </c>
      <c r="I132" s="253">
        <f t="shared" si="36"/>
        <v>4242.6274696500586</v>
      </c>
      <c r="J132" s="158">
        <f t="shared" si="37"/>
        <v>0</v>
      </c>
      <c r="K132" s="158"/>
      <c r="L132" s="334"/>
      <c r="M132" s="158">
        <f t="shared" si="38"/>
        <v>0</v>
      </c>
      <c r="N132" s="334"/>
      <c r="O132" s="158">
        <f t="shared" si="39"/>
        <v>0</v>
      </c>
      <c r="P132" s="158">
        <f t="shared" si="40"/>
        <v>0</v>
      </c>
      <c r="Q132" s="1"/>
    </row>
    <row r="133" spans="2:17">
      <c r="B133" s="9" t="str">
        <f t="shared" si="29"/>
        <v/>
      </c>
      <c r="C133" s="153">
        <f>IF(D93="","-",+C132+1)</f>
        <v>2044</v>
      </c>
      <c r="D133" s="154">
        <f>IF(F132+SUM(E$99:E132)=D$92,F132,D$92-SUM(E$99:E132))</f>
        <v>19086.764119601325</v>
      </c>
      <c r="E133" s="160">
        <f>IF(+J96&lt;F132,J96,D133)</f>
        <v>2115.2857142857142</v>
      </c>
      <c r="F133" s="159">
        <f t="shared" si="41"/>
        <v>16971.478405315611</v>
      </c>
      <c r="G133" s="159">
        <f t="shared" si="34"/>
        <v>18029.121262458466</v>
      </c>
      <c r="H133" s="163">
        <f t="shared" si="35"/>
        <v>4019.2435979023976</v>
      </c>
      <c r="I133" s="253">
        <f t="shared" si="36"/>
        <v>4019.2435979023976</v>
      </c>
      <c r="J133" s="158">
        <f t="shared" si="37"/>
        <v>0</v>
      </c>
      <c r="K133" s="158"/>
      <c r="L133" s="334"/>
      <c r="M133" s="158">
        <f t="shared" si="38"/>
        <v>0</v>
      </c>
      <c r="N133" s="334"/>
      <c r="O133" s="158">
        <f t="shared" si="39"/>
        <v>0</v>
      </c>
      <c r="P133" s="158">
        <f t="shared" si="40"/>
        <v>0</v>
      </c>
      <c r="Q133" s="1"/>
    </row>
    <row r="134" spans="2:17">
      <c r="B134" s="9" t="str">
        <f t="shared" si="29"/>
        <v/>
      </c>
      <c r="C134" s="153">
        <f>IF(D93="","-",+C133+1)</f>
        <v>2045</v>
      </c>
      <c r="D134" s="154">
        <f>IF(F133+SUM(E$99:E133)=D$92,F133,D$92-SUM(E$99:E133))</f>
        <v>16971.478405315611</v>
      </c>
      <c r="E134" s="160">
        <f>IF(+J96&lt;F133,J96,D134)</f>
        <v>2115.2857142857142</v>
      </c>
      <c r="F134" s="159">
        <f t="shared" si="41"/>
        <v>14856.192691029897</v>
      </c>
      <c r="G134" s="159">
        <f t="shared" si="34"/>
        <v>15913.835548172754</v>
      </c>
      <c r="H134" s="163">
        <f t="shared" si="35"/>
        <v>3795.8597261547379</v>
      </c>
      <c r="I134" s="253">
        <f t="shared" si="36"/>
        <v>3795.8597261547379</v>
      </c>
      <c r="J134" s="158">
        <f t="shared" si="37"/>
        <v>0</v>
      </c>
      <c r="K134" s="158"/>
      <c r="L134" s="334"/>
      <c r="M134" s="158">
        <f t="shared" si="38"/>
        <v>0</v>
      </c>
      <c r="N134" s="334"/>
      <c r="O134" s="158">
        <f t="shared" si="39"/>
        <v>0</v>
      </c>
      <c r="P134" s="158">
        <f t="shared" si="40"/>
        <v>0</v>
      </c>
      <c r="Q134" s="1"/>
    </row>
    <row r="135" spans="2:17">
      <c r="B135" s="9" t="str">
        <f t="shared" si="29"/>
        <v/>
      </c>
      <c r="C135" s="153">
        <f>IF(D93="","-",+C134+1)</f>
        <v>2046</v>
      </c>
      <c r="D135" s="154">
        <f>IF(F134+SUM(E$99:E134)=D$92,F134,D$92-SUM(E$99:E134))</f>
        <v>14856.192691029897</v>
      </c>
      <c r="E135" s="160">
        <f>IF(+J96&lt;F134,J96,D135)</f>
        <v>2115.2857142857142</v>
      </c>
      <c r="F135" s="159">
        <f t="shared" si="41"/>
        <v>12740.906976744183</v>
      </c>
      <c r="G135" s="159">
        <f t="shared" si="34"/>
        <v>13798.54983388704</v>
      </c>
      <c r="H135" s="163">
        <f t="shared" si="35"/>
        <v>3572.4758544070778</v>
      </c>
      <c r="I135" s="253">
        <f t="shared" si="36"/>
        <v>3572.4758544070778</v>
      </c>
      <c r="J135" s="158">
        <f t="shared" si="37"/>
        <v>0</v>
      </c>
      <c r="K135" s="158"/>
      <c r="L135" s="334"/>
      <c r="M135" s="158">
        <f t="shared" si="38"/>
        <v>0</v>
      </c>
      <c r="N135" s="334"/>
      <c r="O135" s="158">
        <f t="shared" si="39"/>
        <v>0</v>
      </c>
      <c r="P135" s="158">
        <f t="shared" si="40"/>
        <v>0</v>
      </c>
      <c r="Q135" s="1"/>
    </row>
    <row r="136" spans="2:17">
      <c r="B136" s="9" t="str">
        <f t="shared" si="29"/>
        <v/>
      </c>
      <c r="C136" s="153">
        <f>IF(D93="","-",+C135+1)</f>
        <v>2047</v>
      </c>
      <c r="D136" s="154">
        <f>IF(F135+SUM(E$99:E135)=D$92,F135,D$92-SUM(E$99:E135))</f>
        <v>12740.906976744183</v>
      </c>
      <c r="E136" s="160">
        <f>IF(+J96&lt;F135,J96,D136)</f>
        <v>2115.2857142857142</v>
      </c>
      <c r="F136" s="159">
        <f t="shared" si="41"/>
        <v>10625.62126245847</v>
      </c>
      <c r="G136" s="159">
        <f t="shared" si="34"/>
        <v>11683.264119601326</v>
      </c>
      <c r="H136" s="163">
        <f t="shared" si="35"/>
        <v>3349.0919826594181</v>
      </c>
      <c r="I136" s="253">
        <f t="shared" si="36"/>
        <v>3349.0919826594181</v>
      </c>
      <c r="J136" s="158">
        <f t="shared" si="37"/>
        <v>0</v>
      </c>
      <c r="K136" s="158"/>
      <c r="L136" s="334"/>
      <c r="M136" s="158">
        <f t="shared" si="38"/>
        <v>0</v>
      </c>
      <c r="N136" s="334"/>
      <c r="O136" s="158">
        <f t="shared" si="39"/>
        <v>0</v>
      </c>
      <c r="P136" s="158">
        <f t="shared" si="40"/>
        <v>0</v>
      </c>
      <c r="Q136" s="1"/>
    </row>
    <row r="137" spans="2:17">
      <c r="B137" s="9" t="str">
        <f t="shared" si="29"/>
        <v/>
      </c>
      <c r="C137" s="153">
        <f>IF(D93="","-",+C136+1)</f>
        <v>2048</v>
      </c>
      <c r="D137" s="154">
        <f>IF(F136+SUM(E$99:E136)=D$92,F136,D$92-SUM(E$99:E136))</f>
        <v>10625.62126245847</v>
      </c>
      <c r="E137" s="160">
        <f>IF(+J96&lt;F136,J96,D137)</f>
        <v>2115.2857142857142</v>
      </c>
      <c r="F137" s="159">
        <f t="shared" si="41"/>
        <v>8510.3355481727558</v>
      </c>
      <c r="G137" s="159">
        <f t="shared" si="34"/>
        <v>9567.9784053156127</v>
      </c>
      <c r="H137" s="163">
        <f t="shared" si="35"/>
        <v>3125.708110911758</v>
      </c>
      <c r="I137" s="253">
        <f t="shared" si="36"/>
        <v>3125.708110911758</v>
      </c>
      <c r="J137" s="158">
        <f t="shared" si="37"/>
        <v>0</v>
      </c>
      <c r="K137" s="158"/>
      <c r="L137" s="334"/>
      <c r="M137" s="158">
        <f t="shared" si="38"/>
        <v>0</v>
      </c>
      <c r="N137" s="334"/>
      <c r="O137" s="158">
        <f t="shared" si="39"/>
        <v>0</v>
      </c>
      <c r="P137" s="158">
        <f t="shared" si="40"/>
        <v>0</v>
      </c>
      <c r="Q137" s="1"/>
    </row>
    <row r="138" spans="2:17">
      <c r="B138" s="9" t="str">
        <f t="shared" si="29"/>
        <v/>
      </c>
      <c r="C138" s="153">
        <f>IF(D93="","-",+C137+1)</f>
        <v>2049</v>
      </c>
      <c r="D138" s="154">
        <f>IF(F137+SUM(E$99:E137)=D$92,F137,D$92-SUM(E$99:E137))</f>
        <v>8510.3355481727558</v>
      </c>
      <c r="E138" s="160">
        <f>IF(+J96&lt;F137,J96,D138)</f>
        <v>2115.2857142857142</v>
      </c>
      <c r="F138" s="159">
        <f t="shared" si="41"/>
        <v>6395.049833887042</v>
      </c>
      <c r="G138" s="159">
        <f t="shared" si="34"/>
        <v>7452.6926910298989</v>
      </c>
      <c r="H138" s="163">
        <f t="shared" si="35"/>
        <v>2902.3242391640979</v>
      </c>
      <c r="I138" s="253">
        <f t="shared" si="36"/>
        <v>2902.3242391640979</v>
      </c>
      <c r="J138" s="158">
        <f t="shared" si="37"/>
        <v>0</v>
      </c>
      <c r="K138" s="158"/>
      <c r="L138" s="334"/>
      <c r="M138" s="158">
        <f t="shared" si="38"/>
        <v>0</v>
      </c>
      <c r="N138" s="334"/>
      <c r="O138" s="158">
        <f t="shared" si="39"/>
        <v>0</v>
      </c>
      <c r="P138" s="158">
        <f t="shared" si="40"/>
        <v>0</v>
      </c>
      <c r="Q138" s="1"/>
    </row>
    <row r="139" spans="2:17">
      <c r="B139" s="9" t="str">
        <f t="shared" si="29"/>
        <v/>
      </c>
      <c r="C139" s="153">
        <f>IF(D93="","-",+C138+1)</f>
        <v>2050</v>
      </c>
      <c r="D139" s="154">
        <f>IF(F138+SUM(E$99:E138)=D$92,F138,D$92-SUM(E$99:E138))</f>
        <v>6395.049833887042</v>
      </c>
      <c r="E139" s="160">
        <f>IF(+J96&lt;F138,J96,D139)</f>
        <v>2115.2857142857142</v>
      </c>
      <c r="F139" s="159">
        <f t="shared" si="41"/>
        <v>4279.7641196013283</v>
      </c>
      <c r="G139" s="159">
        <f t="shared" si="34"/>
        <v>5337.4069767441852</v>
      </c>
      <c r="H139" s="163">
        <f t="shared" si="35"/>
        <v>2678.9403674164378</v>
      </c>
      <c r="I139" s="253">
        <f t="shared" si="36"/>
        <v>2678.9403674164378</v>
      </c>
      <c r="J139" s="158">
        <f t="shared" si="37"/>
        <v>0</v>
      </c>
      <c r="K139" s="158"/>
      <c r="L139" s="334"/>
      <c r="M139" s="158">
        <f t="shared" si="38"/>
        <v>0</v>
      </c>
      <c r="N139" s="334"/>
      <c r="O139" s="158">
        <f t="shared" si="39"/>
        <v>0</v>
      </c>
      <c r="P139" s="158">
        <f t="shared" si="40"/>
        <v>0</v>
      </c>
      <c r="Q139" s="1"/>
    </row>
    <row r="140" spans="2:17">
      <c r="B140" s="9" t="str">
        <f t="shared" si="29"/>
        <v/>
      </c>
      <c r="C140" s="153">
        <f>IF(D93="","-",+C139+1)</f>
        <v>2051</v>
      </c>
      <c r="D140" s="154">
        <f>IF(F139+SUM(E$99:E139)=D$92,F139,D$92-SUM(E$99:E139))</f>
        <v>4279.7641196013283</v>
      </c>
      <c r="E140" s="160">
        <f>IF(+J96&lt;F139,J96,D140)</f>
        <v>2115.2857142857142</v>
      </c>
      <c r="F140" s="159">
        <f t="shared" si="41"/>
        <v>2164.4784053156141</v>
      </c>
      <c r="G140" s="159">
        <f t="shared" si="34"/>
        <v>3222.1212624584714</v>
      </c>
      <c r="H140" s="163">
        <f t="shared" si="35"/>
        <v>2455.5564956687776</v>
      </c>
      <c r="I140" s="253">
        <f t="shared" si="36"/>
        <v>2455.5564956687776</v>
      </c>
      <c r="J140" s="158">
        <f t="shared" si="37"/>
        <v>0</v>
      </c>
      <c r="K140" s="158"/>
      <c r="L140" s="334"/>
      <c r="M140" s="158">
        <f t="shared" si="38"/>
        <v>0</v>
      </c>
      <c r="N140" s="334"/>
      <c r="O140" s="158">
        <f t="shared" si="39"/>
        <v>0</v>
      </c>
      <c r="P140" s="158">
        <f t="shared" si="40"/>
        <v>0</v>
      </c>
      <c r="Q140" s="1"/>
    </row>
    <row r="141" spans="2:17">
      <c r="B141" s="9" t="str">
        <f t="shared" si="29"/>
        <v/>
      </c>
      <c r="C141" s="153">
        <f>IF(D93="","-",+C140+1)</f>
        <v>2052</v>
      </c>
      <c r="D141" s="154">
        <f>IF(F140+SUM(E$99:E140)=D$92,F140,D$92-SUM(E$99:E140))</f>
        <v>2164.4784053156141</v>
      </c>
      <c r="E141" s="160">
        <f>IF(+J96&lt;F140,J96,D141)</f>
        <v>2115.2857142857142</v>
      </c>
      <c r="F141" s="159">
        <f t="shared" si="41"/>
        <v>49.192691029899834</v>
      </c>
      <c r="G141" s="159">
        <f t="shared" si="34"/>
        <v>1106.8355481727569</v>
      </c>
      <c r="H141" s="163">
        <f t="shared" si="35"/>
        <v>2232.1726239211175</v>
      </c>
      <c r="I141" s="253">
        <f t="shared" si="36"/>
        <v>2232.1726239211175</v>
      </c>
      <c r="J141" s="158">
        <f t="shared" si="37"/>
        <v>0</v>
      </c>
      <c r="K141" s="158"/>
      <c r="L141" s="334"/>
      <c r="M141" s="158">
        <f t="shared" si="38"/>
        <v>0</v>
      </c>
      <c r="N141" s="334"/>
      <c r="O141" s="158">
        <f t="shared" si="39"/>
        <v>0</v>
      </c>
      <c r="P141" s="158">
        <f t="shared" si="40"/>
        <v>0</v>
      </c>
      <c r="Q141" s="1"/>
    </row>
    <row r="142" spans="2:17">
      <c r="B142" s="9" t="str">
        <f t="shared" si="29"/>
        <v/>
      </c>
      <c r="C142" s="153">
        <f>IF(D93="","-",+C141+1)</f>
        <v>2053</v>
      </c>
      <c r="D142" s="154">
        <f>IF(F141+SUM(E$99:E141)=D$92,F141,D$92-SUM(E$99:E141))</f>
        <v>49.192691029899834</v>
      </c>
      <c r="E142" s="160">
        <f>IF(+J96&lt;F141,J96,D142)</f>
        <v>49.192691029899834</v>
      </c>
      <c r="F142" s="159">
        <f t="shared" si="41"/>
        <v>0</v>
      </c>
      <c r="G142" s="159">
        <f t="shared" si="34"/>
        <v>24.596345514949917</v>
      </c>
      <c r="H142" s="163">
        <f t="shared" si="35"/>
        <v>51.790177910686552</v>
      </c>
      <c r="I142" s="253">
        <f t="shared" si="36"/>
        <v>51.790177910686552</v>
      </c>
      <c r="J142" s="158">
        <f t="shared" si="37"/>
        <v>0</v>
      </c>
      <c r="K142" s="158"/>
      <c r="L142" s="334"/>
      <c r="M142" s="158">
        <f t="shared" si="38"/>
        <v>0</v>
      </c>
      <c r="N142" s="334"/>
      <c r="O142" s="158">
        <f t="shared" si="39"/>
        <v>0</v>
      </c>
      <c r="P142" s="158">
        <f t="shared" si="40"/>
        <v>0</v>
      </c>
      <c r="Q142" s="1"/>
    </row>
    <row r="143" spans="2:17">
      <c r="B143" s="9" t="str">
        <f t="shared" si="29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1"/>
        <v>0</v>
      </c>
      <c r="G143" s="159">
        <f t="shared" si="34"/>
        <v>0</v>
      </c>
      <c r="H143" s="163">
        <f t="shared" si="35"/>
        <v>0</v>
      </c>
      <c r="I143" s="253">
        <f t="shared" si="36"/>
        <v>0</v>
      </c>
      <c r="J143" s="158">
        <f t="shared" si="37"/>
        <v>0</v>
      </c>
      <c r="K143" s="158"/>
      <c r="L143" s="334"/>
      <c r="M143" s="158">
        <f t="shared" si="38"/>
        <v>0</v>
      </c>
      <c r="N143" s="334"/>
      <c r="O143" s="158">
        <f t="shared" si="39"/>
        <v>0</v>
      </c>
      <c r="P143" s="158">
        <f t="shared" si="40"/>
        <v>0</v>
      </c>
      <c r="Q143" s="1"/>
    </row>
    <row r="144" spans="2:17">
      <c r="B144" s="9" t="str">
        <f t="shared" si="29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1"/>
        <v>0</v>
      </c>
      <c r="G144" s="159">
        <f t="shared" si="34"/>
        <v>0</v>
      </c>
      <c r="H144" s="163">
        <f t="shared" si="35"/>
        <v>0</v>
      </c>
      <c r="I144" s="253">
        <f t="shared" si="36"/>
        <v>0</v>
      </c>
      <c r="J144" s="158">
        <f t="shared" si="37"/>
        <v>0</v>
      </c>
      <c r="K144" s="158"/>
      <c r="L144" s="334"/>
      <c r="M144" s="158">
        <f t="shared" si="38"/>
        <v>0</v>
      </c>
      <c r="N144" s="334"/>
      <c r="O144" s="158">
        <f t="shared" si="39"/>
        <v>0</v>
      </c>
      <c r="P144" s="158">
        <f t="shared" si="40"/>
        <v>0</v>
      </c>
      <c r="Q144" s="1"/>
    </row>
    <row r="145" spans="2:17">
      <c r="B145" s="9" t="str">
        <f t="shared" si="29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1"/>
        <v>0</v>
      </c>
      <c r="G145" s="159">
        <f t="shared" si="34"/>
        <v>0</v>
      </c>
      <c r="H145" s="163">
        <f t="shared" si="35"/>
        <v>0</v>
      </c>
      <c r="I145" s="253">
        <f t="shared" si="36"/>
        <v>0</v>
      </c>
      <c r="J145" s="158">
        <f t="shared" si="37"/>
        <v>0</v>
      </c>
      <c r="K145" s="158"/>
      <c r="L145" s="334"/>
      <c r="M145" s="158">
        <f t="shared" si="38"/>
        <v>0</v>
      </c>
      <c r="N145" s="334"/>
      <c r="O145" s="158">
        <f t="shared" si="39"/>
        <v>0</v>
      </c>
      <c r="P145" s="158">
        <f t="shared" si="40"/>
        <v>0</v>
      </c>
      <c r="Q145" s="1"/>
    </row>
    <row r="146" spans="2:17">
      <c r="B146" s="9" t="str">
        <f t="shared" si="29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1"/>
        <v>0</v>
      </c>
      <c r="G146" s="159">
        <f t="shared" si="34"/>
        <v>0</v>
      </c>
      <c r="H146" s="163">
        <f t="shared" si="35"/>
        <v>0</v>
      </c>
      <c r="I146" s="253">
        <f t="shared" si="36"/>
        <v>0</v>
      </c>
      <c r="J146" s="158">
        <f t="shared" si="37"/>
        <v>0</v>
      </c>
      <c r="K146" s="158"/>
      <c r="L146" s="334"/>
      <c r="M146" s="158">
        <f t="shared" si="38"/>
        <v>0</v>
      </c>
      <c r="N146" s="334"/>
      <c r="O146" s="158">
        <f t="shared" si="39"/>
        <v>0</v>
      </c>
      <c r="P146" s="158">
        <f t="shared" si="40"/>
        <v>0</v>
      </c>
      <c r="Q146" s="1"/>
    </row>
    <row r="147" spans="2:17">
      <c r="B147" s="9" t="str">
        <f t="shared" si="29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1"/>
        <v>0</v>
      </c>
      <c r="G147" s="159">
        <f t="shared" si="34"/>
        <v>0</v>
      </c>
      <c r="H147" s="163">
        <f t="shared" si="35"/>
        <v>0</v>
      </c>
      <c r="I147" s="253">
        <f t="shared" si="36"/>
        <v>0</v>
      </c>
      <c r="J147" s="158">
        <f t="shared" si="37"/>
        <v>0</v>
      </c>
      <c r="K147" s="158"/>
      <c r="L147" s="334"/>
      <c r="M147" s="158">
        <f t="shared" si="38"/>
        <v>0</v>
      </c>
      <c r="N147" s="334"/>
      <c r="O147" s="158">
        <f t="shared" si="39"/>
        <v>0</v>
      </c>
      <c r="P147" s="158">
        <f t="shared" si="40"/>
        <v>0</v>
      </c>
      <c r="Q147" s="1"/>
    </row>
    <row r="148" spans="2:17">
      <c r="B148" s="9" t="str">
        <f t="shared" si="29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1"/>
        <v>0</v>
      </c>
      <c r="G148" s="159">
        <f t="shared" si="34"/>
        <v>0</v>
      </c>
      <c r="H148" s="163">
        <f t="shared" si="35"/>
        <v>0</v>
      </c>
      <c r="I148" s="253">
        <f t="shared" si="36"/>
        <v>0</v>
      </c>
      <c r="J148" s="158">
        <f t="shared" si="37"/>
        <v>0</v>
      </c>
      <c r="K148" s="158"/>
      <c r="L148" s="334"/>
      <c r="M148" s="158">
        <f t="shared" si="38"/>
        <v>0</v>
      </c>
      <c r="N148" s="334"/>
      <c r="O148" s="158">
        <f t="shared" si="39"/>
        <v>0</v>
      </c>
      <c r="P148" s="158">
        <f t="shared" si="40"/>
        <v>0</v>
      </c>
      <c r="Q148" s="1"/>
    </row>
    <row r="149" spans="2:17">
      <c r="B149" s="9" t="str">
        <f t="shared" si="29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1"/>
        <v>0</v>
      </c>
      <c r="G149" s="159">
        <f t="shared" si="34"/>
        <v>0</v>
      </c>
      <c r="H149" s="163">
        <f t="shared" si="35"/>
        <v>0</v>
      </c>
      <c r="I149" s="253">
        <f t="shared" si="36"/>
        <v>0</v>
      </c>
      <c r="J149" s="158">
        <f t="shared" si="37"/>
        <v>0</v>
      </c>
      <c r="K149" s="158"/>
      <c r="L149" s="334"/>
      <c r="M149" s="158">
        <f t="shared" si="38"/>
        <v>0</v>
      </c>
      <c r="N149" s="334"/>
      <c r="O149" s="158">
        <f t="shared" si="39"/>
        <v>0</v>
      </c>
      <c r="P149" s="158">
        <f t="shared" si="40"/>
        <v>0</v>
      </c>
      <c r="Q149" s="1"/>
    </row>
    <row r="150" spans="2:17">
      <c r="B150" s="9" t="str">
        <f t="shared" si="29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1"/>
        <v>0</v>
      </c>
      <c r="G150" s="159">
        <f t="shared" si="34"/>
        <v>0</v>
      </c>
      <c r="H150" s="163">
        <f t="shared" si="35"/>
        <v>0</v>
      </c>
      <c r="I150" s="253">
        <f t="shared" si="36"/>
        <v>0</v>
      </c>
      <c r="J150" s="158">
        <f t="shared" si="37"/>
        <v>0</v>
      </c>
      <c r="K150" s="158"/>
      <c r="L150" s="334"/>
      <c r="M150" s="158">
        <f t="shared" si="38"/>
        <v>0</v>
      </c>
      <c r="N150" s="334"/>
      <c r="O150" s="158">
        <f t="shared" si="39"/>
        <v>0</v>
      </c>
      <c r="P150" s="158">
        <f t="shared" si="40"/>
        <v>0</v>
      </c>
      <c r="Q150" s="1"/>
    </row>
    <row r="151" spans="2:17">
      <c r="B151" s="9" t="str">
        <f t="shared" si="29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1"/>
        <v>0</v>
      </c>
      <c r="G151" s="159">
        <f t="shared" si="34"/>
        <v>0</v>
      </c>
      <c r="H151" s="163">
        <f t="shared" si="35"/>
        <v>0</v>
      </c>
      <c r="I151" s="253">
        <f t="shared" si="36"/>
        <v>0</v>
      </c>
      <c r="J151" s="158">
        <f t="shared" si="37"/>
        <v>0</v>
      </c>
      <c r="K151" s="158"/>
      <c r="L151" s="334"/>
      <c r="M151" s="158">
        <f t="shared" si="38"/>
        <v>0</v>
      </c>
      <c r="N151" s="334"/>
      <c r="O151" s="158">
        <f t="shared" si="39"/>
        <v>0</v>
      </c>
      <c r="P151" s="158">
        <f t="shared" si="40"/>
        <v>0</v>
      </c>
      <c r="Q151" s="1"/>
    </row>
    <row r="152" spans="2:17">
      <c r="B152" s="9" t="str">
        <f t="shared" si="29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1"/>
        <v>0</v>
      </c>
      <c r="G152" s="159">
        <f t="shared" si="34"/>
        <v>0</v>
      </c>
      <c r="H152" s="163">
        <f t="shared" si="35"/>
        <v>0</v>
      </c>
      <c r="I152" s="253">
        <f t="shared" si="36"/>
        <v>0</v>
      </c>
      <c r="J152" s="158">
        <f t="shared" si="37"/>
        <v>0</v>
      </c>
      <c r="K152" s="158"/>
      <c r="L152" s="334"/>
      <c r="M152" s="158">
        <f t="shared" si="38"/>
        <v>0</v>
      </c>
      <c r="N152" s="334"/>
      <c r="O152" s="158">
        <f t="shared" si="39"/>
        <v>0</v>
      </c>
      <c r="P152" s="158">
        <f t="shared" si="40"/>
        <v>0</v>
      </c>
      <c r="Q152" s="1"/>
    </row>
    <row r="153" spans="2:17">
      <c r="B153" s="9" t="str">
        <f t="shared" si="29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1"/>
        <v>0</v>
      </c>
      <c r="G153" s="159">
        <f t="shared" si="34"/>
        <v>0</v>
      </c>
      <c r="H153" s="163">
        <f t="shared" si="35"/>
        <v>0</v>
      </c>
      <c r="I153" s="253">
        <f t="shared" si="36"/>
        <v>0</v>
      </c>
      <c r="J153" s="158">
        <f t="shared" si="37"/>
        <v>0</v>
      </c>
      <c r="K153" s="158"/>
      <c r="L153" s="334"/>
      <c r="M153" s="158">
        <f t="shared" si="38"/>
        <v>0</v>
      </c>
      <c r="N153" s="334"/>
      <c r="O153" s="158">
        <f t="shared" si="39"/>
        <v>0</v>
      </c>
      <c r="P153" s="158">
        <f t="shared" si="40"/>
        <v>0</v>
      </c>
      <c r="Q153" s="1"/>
    </row>
    <row r="154" spans="2:17" ht="13.5" thickBot="1">
      <c r="B154" s="9" t="str">
        <f t="shared" si="29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1"/>
        <v>0</v>
      </c>
      <c r="G154" s="165">
        <f t="shared" si="34"/>
        <v>0</v>
      </c>
      <c r="H154" s="167">
        <f t="shared" si="35"/>
        <v>0</v>
      </c>
      <c r="I154" s="254">
        <f t="shared" si="36"/>
        <v>0</v>
      </c>
      <c r="J154" s="169">
        <f t="shared" si="37"/>
        <v>0</v>
      </c>
      <c r="K154" s="158"/>
      <c r="L154" s="335"/>
      <c r="M154" s="169">
        <f t="shared" si="38"/>
        <v>0</v>
      </c>
      <c r="N154" s="335"/>
      <c r="O154" s="169">
        <f t="shared" si="39"/>
        <v>0</v>
      </c>
      <c r="P154" s="169">
        <f t="shared" si="40"/>
        <v>0</v>
      </c>
      <c r="Q154" s="1"/>
    </row>
    <row r="155" spans="2:17">
      <c r="C155" s="154" t="s">
        <v>73</v>
      </c>
      <c r="D155" s="111"/>
      <c r="E155" s="111">
        <f>SUM(E99:E154)</f>
        <v>88842</v>
      </c>
      <c r="F155" s="111"/>
      <c r="G155" s="111"/>
      <c r="H155" s="111">
        <f>SUM(H99:H154)</f>
        <v>310747.99946989235</v>
      </c>
      <c r="I155" s="111">
        <f>SUM(I99:I154)</f>
        <v>310747.99946989235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8" priority="1" stopIfTrue="1" operator="equal">
      <formula>$I$10</formula>
    </cfRule>
  </conditionalFormatting>
  <conditionalFormatting sqref="C99:C154">
    <cfRule type="cellIs" dxfId="11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Q162"/>
  <sheetViews>
    <sheetView view="pageBreakPreview" topLeftCell="A58" zoomScale="75" zoomScaleNormal="100" zoomScaleSheetLayoutView="75" workbookViewId="0">
      <selection activeCell="D17" sqref="D17:H2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4" width="24" customWidth="1"/>
    <col min="5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26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26389.773553263374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26389.773553263374</v>
      </c>
      <c r="O6" s="1"/>
      <c r="P6" s="1"/>
    </row>
    <row r="7" spans="1:17" ht="13.5" thickBot="1">
      <c r="C7" s="121" t="s">
        <v>44</v>
      </c>
      <c r="D7" s="274" t="s">
        <v>260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264</v>
      </c>
      <c r="E9" s="401" t="s">
        <v>416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249141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2011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6076.6097560975613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2011</v>
      </c>
      <c r="D17" s="357">
        <v>91500</v>
      </c>
      <c r="E17" s="358">
        <v>0</v>
      </c>
      <c r="F17" s="357">
        <v>91500</v>
      </c>
      <c r="G17" s="358">
        <v>13154.497429496008</v>
      </c>
      <c r="H17" s="359">
        <v>13154.497429496008</v>
      </c>
      <c r="I17" s="368">
        <v>0</v>
      </c>
      <c r="J17" s="156"/>
      <c r="K17" s="256">
        <f t="shared" ref="K17:K22" si="0">G17</f>
        <v>13154.497429496008</v>
      </c>
      <c r="L17" s="172">
        <f t="shared" ref="L17:L48" si="1">IF(K17&lt;&gt;0,+G17-K17,0)</f>
        <v>0</v>
      </c>
      <c r="M17" s="256">
        <f t="shared" ref="M17:M22" si="2">H17</f>
        <v>13154.497429496008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2012</v>
      </c>
      <c r="D18" s="361">
        <v>249141</v>
      </c>
      <c r="E18" s="360">
        <v>5931.9285714285716</v>
      </c>
      <c r="F18" s="361">
        <v>243209.07142857142</v>
      </c>
      <c r="G18" s="360">
        <v>42102.015739943599</v>
      </c>
      <c r="H18" s="359">
        <v>42102.015739943599</v>
      </c>
      <c r="I18" s="368">
        <v>0</v>
      </c>
      <c r="J18" s="156"/>
      <c r="K18" s="258">
        <f t="shared" si="0"/>
        <v>42102.015739943599</v>
      </c>
      <c r="L18" s="257">
        <f t="shared" si="1"/>
        <v>0</v>
      </c>
      <c r="M18" s="258">
        <f t="shared" si="2"/>
        <v>42102.015739943599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 t="shared" si="5"/>
        <v/>
      </c>
      <c r="C19" s="153">
        <f>IF(D11="","-",+C18+1)</f>
        <v>2013</v>
      </c>
      <c r="D19" s="396">
        <v>243209.07142857142</v>
      </c>
      <c r="E19" s="397">
        <v>5931.9285714285716</v>
      </c>
      <c r="F19" s="396">
        <v>237277.14285714284</v>
      </c>
      <c r="G19" s="397">
        <v>39147.663443283265</v>
      </c>
      <c r="H19" s="395">
        <v>39147.663443283265</v>
      </c>
      <c r="I19" s="398">
        <v>0</v>
      </c>
      <c r="J19" s="156"/>
      <c r="K19" s="258">
        <f t="shared" si="0"/>
        <v>39147.663443283265</v>
      </c>
      <c r="L19" s="257">
        <f t="shared" ref="L19:L24" si="6">IF(K19&lt;&gt;0,+G19-K19,0)</f>
        <v>0</v>
      </c>
      <c r="M19" s="258">
        <f t="shared" si="2"/>
        <v>39147.663443283265</v>
      </c>
      <c r="N19" s="158">
        <f t="shared" ref="N19:N24" si="7">IF(M19&lt;&gt;0,+H19-M19,0)</f>
        <v>0</v>
      </c>
      <c r="O19" s="158">
        <f t="shared" si="4"/>
        <v>0</v>
      </c>
      <c r="P19" s="4"/>
    </row>
    <row r="20" spans="2:16">
      <c r="B20" s="9" t="str">
        <f t="shared" si="5"/>
        <v/>
      </c>
      <c r="C20" s="153">
        <f>IF(D11="","-",+C19+1)</f>
        <v>2014</v>
      </c>
      <c r="D20" s="396">
        <v>237277.14285714284</v>
      </c>
      <c r="E20" s="397">
        <v>5931.9285714285716</v>
      </c>
      <c r="F20" s="396">
        <v>231345.21428571426</v>
      </c>
      <c r="G20" s="397">
        <v>37142.829011918198</v>
      </c>
      <c r="H20" s="395">
        <v>37142.829011918198</v>
      </c>
      <c r="I20" s="398">
        <v>0</v>
      </c>
      <c r="J20" s="156"/>
      <c r="K20" s="258">
        <f t="shared" si="0"/>
        <v>37142.829011918198</v>
      </c>
      <c r="L20" s="257">
        <f t="shared" si="6"/>
        <v>0</v>
      </c>
      <c r="M20" s="258">
        <f t="shared" si="2"/>
        <v>37142.829011918198</v>
      </c>
      <c r="N20" s="158">
        <f t="shared" si="7"/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2015</v>
      </c>
      <c r="D21" s="396">
        <v>231345.21428571426</v>
      </c>
      <c r="E21" s="397">
        <v>5931.9285714285716</v>
      </c>
      <c r="F21" s="396">
        <v>225413.28571428568</v>
      </c>
      <c r="G21" s="397">
        <v>35619.940503574464</v>
      </c>
      <c r="H21" s="395">
        <v>35619.940503574464</v>
      </c>
      <c r="I21" s="156">
        <v>0</v>
      </c>
      <c r="J21" s="156"/>
      <c r="K21" s="258">
        <f t="shared" si="0"/>
        <v>35619.940503574464</v>
      </c>
      <c r="L21" s="257">
        <f t="shared" si="6"/>
        <v>0</v>
      </c>
      <c r="M21" s="258">
        <f t="shared" si="2"/>
        <v>35619.940503574464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2016</v>
      </c>
      <c r="D22" s="396">
        <v>225413.28571428568</v>
      </c>
      <c r="E22" s="397">
        <v>5931.9285714285716</v>
      </c>
      <c r="F22" s="396">
        <v>219481.3571428571</v>
      </c>
      <c r="G22" s="397">
        <v>34482.05802568973</v>
      </c>
      <c r="H22" s="395">
        <v>34482.05802568973</v>
      </c>
      <c r="I22" s="156">
        <f t="shared" ref="I22:I49" si="9">H22-G22</f>
        <v>0</v>
      </c>
      <c r="J22" s="156"/>
      <c r="K22" s="258">
        <f t="shared" si="0"/>
        <v>34482.05802568973</v>
      </c>
      <c r="L22" s="257">
        <f t="shared" si="6"/>
        <v>0</v>
      </c>
      <c r="M22" s="258">
        <f t="shared" si="2"/>
        <v>34482.05802568973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2017</v>
      </c>
      <c r="D23" s="396">
        <v>219481.3571428571</v>
      </c>
      <c r="E23" s="397">
        <v>5793.9767441860467</v>
      </c>
      <c r="F23" s="396">
        <v>213687.38039867106</v>
      </c>
      <c r="G23" s="397">
        <v>32627.162932907937</v>
      </c>
      <c r="H23" s="395">
        <v>32627.162932907937</v>
      </c>
      <c r="I23" s="156">
        <v>0</v>
      </c>
      <c r="J23" s="156"/>
      <c r="K23" s="258">
        <f>G23</f>
        <v>32627.162932907937</v>
      </c>
      <c r="L23" s="257">
        <f t="shared" si="6"/>
        <v>0</v>
      </c>
      <c r="M23" s="258">
        <f>H23</f>
        <v>32627.162932907937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2018</v>
      </c>
      <c r="D24" s="396">
        <v>213687.38039867106</v>
      </c>
      <c r="E24" s="397">
        <v>6076.6097560975613</v>
      </c>
      <c r="F24" s="396">
        <v>207610.77064257348</v>
      </c>
      <c r="G24" s="397">
        <v>32848.86419946191</v>
      </c>
      <c r="H24" s="395">
        <v>32848.86419946191</v>
      </c>
      <c r="I24" s="156">
        <f t="shared" si="9"/>
        <v>0</v>
      </c>
      <c r="J24" s="156"/>
      <c r="K24" s="258">
        <f>G24</f>
        <v>32848.86419946191</v>
      </c>
      <c r="L24" s="257">
        <f t="shared" si="6"/>
        <v>0</v>
      </c>
      <c r="M24" s="258">
        <f>H24</f>
        <v>32848.86419946191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2019</v>
      </c>
      <c r="D25" s="396">
        <v>207610.77064257348</v>
      </c>
      <c r="E25" s="397">
        <v>6076.6097560975613</v>
      </c>
      <c r="F25" s="396">
        <v>201534.16088647593</v>
      </c>
      <c r="G25" s="397">
        <v>32076.562957972019</v>
      </c>
      <c r="H25" s="395">
        <v>32076.562957972019</v>
      </c>
      <c r="I25" s="156">
        <f t="shared" si="9"/>
        <v>0</v>
      </c>
      <c r="J25" s="156"/>
      <c r="K25" s="258">
        <f>G25</f>
        <v>32076.562957972019</v>
      </c>
      <c r="L25" s="257">
        <f t="shared" ref="L25" si="10">IF(K25&lt;&gt;0,+G25-K25,0)</f>
        <v>0</v>
      </c>
      <c r="M25" s="258">
        <f>H25</f>
        <v>32076.562957972019</v>
      </c>
      <c r="N25" s="158">
        <f t="shared" ref="N25" si="11">IF(M25&lt;&gt;0,+H25-M25,0)</f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2020</v>
      </c>
      <c r="D26" s="159">
        <f>IF(F25+SUM(E$17:E25)=D$10,F25,D$10-SUM(E$17:E25))</f>
        <v>201534.16088647593</v>
      </c>
      <c r="E26" s="160">
        <f>IF(+I14&lt;F25,I14,D26)</f>
        <v>6076.6097560975613</v>
      </c>
      <c r="F26" s="159">
        <f t="shared" ref="F26:F49" si="12">+D26-E26</f>
        <v>195457.55113037839</v>
      </c>
      <c r="G26" s="161">
        <f t="shared" ref="G26:G54" si="13">+I$12*((D26+F26)/2)+E26</f>
        <v>26389.773553263374</v>
      </c>
      <c r="H26" s="142">
        <f t="shared" ref="H26:H54" si="14">+I$13*((D26+F26)/2)+E26</f>
        <v>26389.773553263374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2021</v>
      </c>
      <c r="D27" s="159">
        <f>IF(F26+SUM(E$17:E26)=D$10,F26,D$10-SUM(E$17:E26))</f>
        <v>195457.55113037839</v>
      </c>
      <c r="E27" s="160">
        <f>IF(+I14&lt;F26,I14,D27)</f>
        <v>6076.6097560975613</v>
      </c>
      <c r="F27" s="159">
        <f t="shared" si="12"/>
        <v>189380.94137428084</v>
      </c>
      <c r="G27" s="161">
        <f t="shared" si="13"/>
        <v>25767.920927272909</v>
      </c>
      <c r="H27" s="142">
        <f t="shared" si="14"/>
        <v>25767.920927272909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2022</v>
      </c>
      <c r="D28" s="159">
        <f>IF(F27+SUM(E$17:E27)=D$10,F27,D$10-SUM(E$17:E27))</f>
        <v>189380.94137428084</v>
      </c>
      <c r="E28" s="160">
        <f>IF(+I14&lt;F27,I14,D28)</f>
        <v>6076.6097560975613</v>
      </c>
      <c r="F28" s="159">
        <f t="shared" si="12"/>
        <v>183304.33161818329</v>
      </c>
      <c r="G28" s="161">
        <f t="shared" si="13"/>
        <v>25146.068301282448</v>
      </c>
      <c r="H28" s="142">
        <f t="shared" si="14"/>
        <v>25146.068301282448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2023</v>
      </c>
      <c r="D29" s="159">
        <f>IF(F28+SUM(E$17:E28)=D$10,F28,D$10-SUM(E$17:E28))</f>
        <v>183304.33161818329</v>
      </c>
      <c r="E29" s="160">
        <f>IF(+I14&lt;F28,I14,D29)</f>
        <v>6076.6097560975613</v>
      </c>
      <c r="F29" s="159">
        <f t="shared" si="12"/>
        <v>177227.72186208575</v>
      </c>
      <c r="G29" s="161">
        <f t="shared" si="13"/>
        <v>24524.215675291984</v>
      </c>
      <c r="H29" s="142">
        <f t="shared" si="14"/>
        <v>24524.215675291984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2024</v>
      </c>
      <c r="D30" s="159">
        <f>IF(F29+SUM(E$17:E29)=D$10,F29,D$10-SUM(E$17:E29))</f>
        <v>177227.72186208575</v>
      </c>
      <c r="E30" s="160">
        <f>IF(+I14&lt;F29,I14,D30)</f>
        <v>6076.6097560975613</v>
      </c>
      <c r="F30" s="159">
        <f t="shared" si="12"/>
        <v>171151.1121059882</v>
      </c>
      <c r="G30" s="161">
        <f t="shared" si="13"/>
        <v>23902.363049301523</v>
      </c>
      <c r="H30" s="142">
        <f t="shared" si="14"/>
        <v>23902.363049301523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2025</v>
      </c>
      <c r="D31" s="159">
        <f>IF(F30+SUM(E$17:E30)=D$10,F30,D$10-SUM(E$17:E30))</f>
        <v>171151.1121059882</v>
      </c>
      <c r="E31" s="160">
        <f>IF(+I14&lt;F30,I14,D31)</f>
        <v>6076.6097560975613</v>
      </c>
      <c r="F31" s="159">
        <f t="shared" si="12"/>
        <v>165074.50234989065</v>
      </c>
      <c r="G31" s="161">
        <f t="shared" si="13"/>
        <v>23280.510423311058</v>
      </c>
      <c r="H31" s="142">
        <f t="shared" si="14"/>
        <v>23280.510423311058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2026</v>
      </c>
      <c r="D32" s="159">
        <f>IF(F31+SUM(E$17:E31)=D$10,F31,D$10-SUM(E$17:E31))</f>
        <v>165074.50234989065</v>
      </c>
      <c r="E32" s="160">
        <f>IF(+I14&lt;F31,I14,D32)</f>
        <v>6076.6097560975613</v>
      </c>
      <c r="F32" s="159">
        <f t="shared" si="12"/>
        <v>158997.89259379311</v>
      </c>
      <c r="G32" s="161">
        <f t="shared" si="13"/>
        <v>22658.657797320597</v>
      </c>
      <c r="H32" s="142">
        <f t="shared" si="14"/>
        <v>22658.657797320597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2027</v>
      </c>
      <c r="D33" s="159">
        <f>IF(F32+SUM(E$17:E32)=D$10,F32,D$10-SUM(E$17:E32))</f>
        <v>158997.89259379311</v>
      </c>
      <c r="E33" s="160">
        <f>IF(+I14&lt;F32,I14,D33)</f>
        <v>6076.6097560975613</v>
      </c>
      <c r="F33" s="159">
        <f t="shared" si="12"/>
        <v>152921.28283769556</v>
      </c>
      <c r="G33" s="161">
        <f t="shared" si="13"/>
        <v>22036.805171330132</v>
      </c>
      <c r="H33" s="142">
        <f t="shared" si="14"/>
        <v>22036.805171330132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2028</v>
      </c>
      <c r="D34" s="159">
        <f>IF(F33+SUM(E$17:E33)=D$10,F33,D$10-SUM(E$17:E33))</f>
        <v>152921.28283769556</v>
      </c>
      <c r="E34" s="160">
        <f>IF(+I14&lt;F33,I14,D34)</f>
        <v>6076.6097560975613</v>
      </c>
      <c r="F34" s="159">
        <f t="shared" si="12"/>
        <v>146844.67308159801</v>
      </c>
      <c r="G34" s="161">
        <f t="shared" si="13"/>
        <v>21414.952545339671</v>
      </c>
      <c r="H34" s="142">
        <f t="shared" si="14"/>
        <v>21414.952545339671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2029</v>
      </c>
      <c r="D35" s="159">
        <f>IF(F34+SUM(E$17:E34)=D$10,F34,D$10-SUM(E$17:E34))</f>
        <v>146844.67308159801</v>
      </c>
      <c r="E35" s="160">
        <f>IF(+I14&lt;F34,I14,D35)</f>
        <v>6076.6097560975613</v>
      </c>
      <c r="F35" s="159">
        <f t="shared" si="12"/>
        <v>140768.06332550046</v>
      </c>
      <c r="G35" s="161">
        <f t="shared" si="13"/>
        <v>20793.099919349206</v>
      </c>
      <c r="H35" s="142">
        <f t="shared" si="14"/>
        <v>20793.099919349206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2030</v>
      </c>
      <c r="D36" s="159">
        <f>IF(F35+SUM(E$17:E35)=D$10,F35,D$10-SUM(E$17:E35))</f>
        <v>140768.06332550046</v>
      </c>
      <c r="E36" s="160">
        <f>IF(+I14&lt;F35,I14,D36)</f>
        <v>6076.6097560975613</v>
      </c>
      <c r="F36" s="159">
        <f t="shared" si="12"/>
        <v>134691.45356940292</v>
      </c>
      <c r="G36" s="161">
        <f t="shared" si="13"/>
        <v>20171.247293358741</v>
      </c>
      <c r="H36" s="142">
        <f t="shared" si="14"/>
        <v>20171.247293358741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2031</v>
      </c>
      <c r="D37" s="159">
        <f>IF(F36+SUM(E$17:E36)=D$10,F36,D$10-SUM(E$17:E36))</f>
        <v>134691.45356940292</v>
      </c>
      <c r="E37" s="160">
        <f>IF(+I14&lt;F36,I14,D37)</f>
        <v>6076.6097560975613</v>
      </c>
      <c r="F37" s="159">
        <f t="shared" si="12"/>
        <v>128614.84381330536</v>
      </c>
      <c r="G37" s="161">
        <f t="shared" si="13"/>
        <v>19549.39466736828</v>
      </c>
      <c r="H37" s="142">
        <f t="shared" si="14"/>
        <v>19549.39466736828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2032</v>
      </c>
      <c r="D38" s="159">
        <f>IF(F37+SUM(E$17:E37)=D$10,F37,D$10-SUM(E$17:E37))</f>
        <v>128614.84381330536</v>
      </c>
      <c r="E38" s="160">
        <f>IF(+I14&lt;F37,I14,D38)</f>
        <v>6076.6097560975613</v>
      </c>
      <c r="F38" s="159">
        <f t="shared" si="12"/>
        <v>122538.2340572078</v>
      </c>
      <c r="G38" s="161">
        <f t="shared" si="13"/>
        <v>18927.542041377812</v>
      </c>
      <c r="H38" s="142">
        <f t="shared" si="14"/>
        <v>18927.542041377812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2033</v>
      </c>
      <c r="D39" s="159">
        <f>IF(F38+SUM(E$17:E38)=D$10,F38,D$10-SUM(E$17:E38))</f>
        <v>122538.2340572078</v>
      </c>
      <c r="E39" s="160">
        <f>IF(+I14&lt;F38,I14,D39)</f>
        <v>6076.6097560975613</v>
      </c>
      <c r="F39" s="159">
        <f t="shared" si="12"/>
        <v>116461.62430111023</v>
      </c>
      <c r="G39" s="161">
        <f t="shared" si="13"/>
        <v>18305.689415387351</v>
      </c>
      <c r="H39" s="142">
        <f t="shared" si="14"/>
        <v>18305.689415387351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2034</v>
      </c>
      <c r="D40" s="159">
        <f>IF(F39+SUM(E$17:E39)=D$10,F39,D$10-SUM(E$17:E39))</f>
        <v>116461.62430111023</v>
      </c>
      <c r="E40" s="160">
        <f>IF(+I14&lt;F39,I14,D40)</f>
        <v>6076.6097560975613</v>
      </c>
      <c r="F40" s="159">
        <f t="shared" si="12"/>
        <v>110385.01454501267</v>
      </c>
      <c r="G40" s="161">
        <f t="shared" si="13"/>
        <v>17683.836789396883</v>
      </c>
      <c r="H40" s="142">
        <f t="shared" si="14"/>
        <v>17683.836789396883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2035</v>
      </c>
      <c r="D41" s="159">
        <f>IF(F40+SUM(E$17:E40)=D$10,F40,D$10-SUM(E$17:E40))</f>
        <v>110385.01454501267</v>
      </c>
      <c r="E41" s="160">
        <f>IF(+I14&lt;F40,I14,D41)</f>
        <v>6076.6097560975613</v>
      </c>
      <c r="F41" s="159">
        <f t="shared" si="12"/>
        <v>104308.40478891511</v>
      </c>
      <c r="G41" s="161">
        <f t="shared" si="13"/>
        <v>17061.984163406421</v>
      </c>
      <c r="H41" s="142">
        <f t="shared" si="14"/>
        <v>17061.984163406421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2036</v>
      </c>
      <c r="D42" s="159">
        <f>IF(F41+SUM(E$17:E41)=D$10,F41,D$10-SUM(E$17:E41))</f>
        <v>104308.40478891511</v>
      </c>
      <c r="E42" s="160">
        <f>IF(+I14&lt;F41,I14,D42)</f>
        <v>6076.6097560975613</v>
      </c>
      <c r="F42" s="159">
        <f t="shared" si="12"/>
        <v>98231.79503281755</v>
      </c>
      <c r="G42" s="161">
        <f t="shared" si="13"/>
        <v>16440.131537415953</v>
      </c>
      <c r="H42" s="142">
        <f t="shared" si="14"/>
        <v>16440.131537415953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2037</v>
      </c>
      <c r="D43" s="159">
        <f>IF(F42+SUM(E$17:E42)=D$10,F42,D$10-SUM(E$17:E42))</f>
        <v>98231.79503281755</v>
      </c>
      <c r="E43" s="160">
        <f>IF(+I14&lt;F42,I14,D43)</f>
        <v>6076.6097560975613</v>
      </c>
      <c r="F43" s="159">
        <f t="shared" si="12"/>
        <v>92155.185276719989</v>
      </c>
      <c r="G43" s="161">
        <f t="shared" si="13"/>
        <v>15818.278911425492</v>
      </c>
      <c r="H43" s="142">
        <f t="shared" si="14"/>
        <v>15818.278911425492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2038</v>
      </c>
      <c r="D44" s="159">
        <f>IF(F43+SUM(E$17:E43)=D$10,F43,D$10-SUM(E$17:E43))</f>
        <v>92155.185276719989</v>
      </c>
      <c r="E44" s="160">
        <f>IF(+I14&lt;F43,I14,D44)</f>
        <v>6076.6097560975613</v>
      </c>
      <c r="F44" s="159">
        <f t="shared" si="12"/>
        <v>86078.575520622428</v>
      </c>
      <c r="G44" s="161">
        <f t="shared" si="13"/>
        <v>15196.426285435027</v>
      </c>
      <c r="H44" s="142">
        <f t="shared" si="14"/>
        <v>15196.426285435027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2039</v>
      </c>
      <c r="D45" s="159">
        <f>IF(F44+SUM(E$17:E44)=D$10,F44,D$10-SUM(E$17:E44))</f>
        <v>86078.575520622428</v>
      </c>
      <c r="E45" s="160">
        <f>IF(+I14&lt;F44,I14,D45)</f>
        <v>6076.6097560975613</v>
      </c>
      <c r="F45" s="159">
        <f t="shared" si="12"/>
        <v>80001.965764524866</v>
      </c>
      <c r="G45" s="161">
        <f t="shared" si="13"/>
        <v>14574.573659444564</v>
      </c>
      <c r="H45" s="142">
        <f t="shared" si="14"/>
        <v>14574.573659444564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2040</v>
      </c>
      <c r="D46" s="159">
        <f>IF(F45+SUM(E$17:E45)=D$10,F45,D$10-SUM(E$17:E45))</f>
        <v>80001.965764524866</v>
      </c>
      <c r="E46" s="160">
        <f>IF(+I14&lt;F45,I14,D46)</f>
        <v>6076.6097560975613</v>
      </c>
      <c r="F46" s="159">
        <f t="shared" si="12"/>
        <v>73925.356008427305</v>
      </c>
      <c r="G46" s="161">
        <f t="shared" si="13"/>
        <v>13952.721033454098</v>
      </c>
      <c r="H46" s="142">
        <f t="shared" si="14"/>
        <v>13952.721033454098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2041</v>
      </c>
      <c r="D47" s="159">
        <f>IF(F46+SUM(E$17:E46)=D$10,F46,D$10-SUM(E$17:E46))</f>
        <v>73925.356008427305</v>
      </c>
      <c r="E47" s="160">
        <f>IF(+I14&lt;F46,I14,D47)</f>
        <v>6076.6097560975613</v>
      </c>
      <c r="F47" s="159">
        <f t="shared" si="12"/>
        <v>67848.746252329744</v>
      </c>
      <c r="G47" s="161">
        <f t="shared" si="13"/>
        <v>13330.868407463635</v>
      </c>
      <c r="H47" s="142">
        <f t="shared" si="14"/>
        <v>13330.868407463635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2042</v>
      </c>
      <c r="D48" s="159">
        <f>IF(F47+SUM(E$17:E47)=D$10,F47,D$10-SUM(E$17:E47))</f>
        <v>67848.746252329744</v>
      </c>
      <c r="E48" s="160">
        <f>IF(+I14&lt;F47,I14,D48)</f>
        <v>6076.6097560975613</v>
      </c>
      <c r="F48" s="159">
        <f t="shared" si="12"/>
        <v>61772.136496232182</v>
      </c>
      <c r="G48" s="161">
        <f t="shared" si="13"/>
        <v>12709.015781473168</v>
      </c>
      <c r="H48" s="142">
        <f t="shared" si="14"/>
        <v>12709.015781473168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2043</v>
      </c>
      <c r="D49" s="159">
        <f>IF(F48+SUM(E$17:E48)=D$10,F48,D$10-SUM(E$17:E48))</f>
        <v>61772.136496232182</v>
      </c>
      <c r="E49" s="160">
        <f>IF(+I14&lt;F48,I14,D49)</f>
        <v>6076.6097560975613</v>
      </c>
      <c r="F49" s="159">
        <f t="shared" si="12"/>
        <v>55695.526740134621</v>
      </c>
      <c r="G49" s="161">
        <f t="shared" si="13"/>
        <v>12087.163155482704</v>
      </c>
      <c r="H49" s="142">
        <f t="shared" si="14"/>
        <v>12087.163155482704</v>
      </c>
      <c r="I49" s="156">
        <f t="shared" si="9"/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2044</v>
      </c>
      <c r="D50" s="159">
        <f>IF(F49+SUM(E$17:E49)=D$10,F49,D$10-SUM(E$17:E49))</f>
        <v>55695.526740134621</v>
      </c>
      <c r="E50" s="160">
        <f>IF(+I14&lt;F49,I14,D50)</f>
        <v>6076.6097560975613</v>
      </c>
      <c r="F50" s="159">
        <f t="shared" ref="F50:F72" si="19">+D50-E50</f>
        <v>49618.91698403706</v>
      </c>
      <c r="G50" s="161">
        <f t="shared" si="13"/>
        <v>11465.310529492239</v>
      </c>
      <c r="H50" s="142">
        <f t="shared" si="14"/>
        <v>11465.310529492239</v>
      </c>
      <c r="I50" s="156">
        <f t="shared" ref="I50:I72" si="20">H50-G50</f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2045</v>
      </c>
      <c r="D51" s="159">
        <f>IF(F50+SUM(E$17:E50)=D$10,F50,D$10-SUM(E$17:E50))</f>
        <v>49618.91698403706</v>
      </c>
      <c r="E51" s="160">
        <f>IF(+I14&lt;F50,I14,D51)</f>
        <v>6076.6097560975613</v>
      </c>
      <c r="F51" s="159">
        <f t="shared" si="19"/>
        <v>43542.307227939498</v>
      </c>
      <c r="G51" s="161">
        <f t="shared" si="13"/>
        <v>10843.457903501776</v>
      </c>
      <c r="H51" s="142">
        <f t="shared" si="14"/>
        <v>10843.457903501776</v>
      </c>
      <c r="I51" s="156">
        <f t="shared" si="20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2046</v>
      </c>
      <c r="D52" s="159">
        <f>IF(F51+SUM(E$17:E51)=D$10,F51,D$10-SUM(E$17:E51))</f>
        <v>43542.307227939498</v>
      </c>
      <c r="E52" s="160">
        <f>IF(+I14&lt;F51,I14,D52)</f>
        <v>6076.6097560975613</v>
      </c>
      <c r="F52" s="159">
        <f t="shared" si="19"/>
        <v>37465.697471841937</v>
      </c>
      <c r="G52" s="161">
        <f t="shared" si="13"/>
        <v>10221.605277511311</v>
      </c>
      <c r="H52" s="142">
        <f t="shared" si="14"/>
        <v>10221.605277511311</v>
      </c>
      <c r="I52" s="156">
        <f t="shared" si="20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2047</v>
      </c>
      <c r="D53" s="159">
        <f>IF(F52+SUM(E$17:E52)=D$10,F52,D$10-SUM(E$17:E52))</f>
        <v>37465.697471841937</v>
      </c>
      <c r="E53" s="160">
        <f>IF(+I14&lt;F52,I14,D53)</f>
        <v>6076.6097560975613</v>
      </c>
      <c r="F53" s="159">
        <f t="shared" si="19"/>
        <v>31389.087715744376</v>
      </c>
      <c r="G53" s="161">
        <f t="shared" si="13"/>
        <v>9599.7526515208465</v>
      </c>
      <c r="H53" s="142">
        <f t="shared" si="14"/>
        <v>9599.7526515208465</v>
      </c>
      <c r="I53" s="156">
        <f t="shared" si="20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2048</v>
      </c>
      <c r="D54" s="159">
        <f>IF(F53+SUM(E$17:E53)=D$10,F53,D$10-SUM(E$17:E53))</f>
        <v>31389.087715744376</v>
      </c>
      <c r="E54" s="160">
        <f>IF(+I14&lt;F53,I14,D54)</f>
        <v>6076.6097560975613</v>
      </c>
      <c r="F54" s="159">
        <f t="shared" si="19"/>
        <v>25312.477959646814</v>
      </c>
      <c r="G54" s="161">
        <f t="shared" si="13"/>
        <v>8977.9000255303818</v>
      </c>
      <c r="H54" s="142">
        <f t="shared" si="14"/>
        <v>8977.9000255303818</v>
      </c>
      <c r="I54" s="156">
        <f t="shared" si="20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2049</v>
      </c>
      <c r="D55" s="159">
        <f>IF(F54+SUM(E$17:E54)=D$10,F54,D$10-SUM(E$17:E54))</f>
        <v>25312.477959646814</v>
      </c>
      <c r="E55" s="160">
        <f>IF(+I14&lt;F54,I14,D55)</f>
        <v>6076.6097560975613</v>
      </c>
      <c r="F55" s="159">
        <f t="shared" si="19"/>
        <v>19235.868203549253</v>
      </c>
      <c r="G55" s="161">
        <f t="shared" ref="G55:G72" si="21">+I$12*((D55+F55)/2)+E55</f>
        <v>8356.047399539917</v>
      </c>
      <c r="H55" s="142">
        <f t="shared" ref="H55:H72" si="22">+I$13*((D55+F55)/2)+E55</f>
        <v>8356.047399539917</v>
      </c>
      <c r="I55" s="156">
        <f t="shared" si="20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2050</v>
      </c>
      <c r="D56" s="159">
        <f>IF(F55+SUM(E$17:E55)=D$10,F55,D$10-SUM(E$17:E55))</f>
        <v>19235.868203549253</v>
      </c>
      <c r="E56" s="160">
        <f>IF(+I14&lt;F55,I14,D56)</f>
        <v>6076.6097560975613</v>
      </c>
      <c r="F56" s="159">
        <f t="shared" si="19"/>
        <v>13159.258447451692</v>
      </c>
      <c r="G56" s="161">
        <f t="shared" si="21"/>
        <v>7734.1947735494523</v>
      </c>
      <c r="H56" s="142">
        <f t="shared" si="22"/>
        <v>7734.1947735494523</v>
      </c>
      <c r="I56" s="156">
        <f t="shared" si="20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2051</v>
      </c>
      <c r="D57" s="159">
        <f>IF(F56+SUM(E$17:E56)=D$10,F56,D$10-SUM(E$17:E56))</f>
        <v>13159.258447451692</v>
      </c>
      <c r="E57" s="160">
        <f>IF(+I14&lt;F56,I14,D57)</f>
        <v>6076.6097560975613</v>
      </c>
      <c r="F57" s="159">
        <f t="shared" si="19"/>
        <v>7082.6486913541303</v>
      </c>
      <c r="G57" s="161">
        <f t="shared" si="21"/>
        <v>7112.3421475589885</v>
      </c>
      <c r="H57" s="142">
        <f t="shared" si="22"/>
        <v>7112.3421475589885</v>
      </c>
      <c r="I57" s="156">
        <f t="shared" si="20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2052</v>
      </c>
      <c r="D58" s="159">
        <f>IF(F57+SUM(E$17:E57)=D$10,F57,D$10-SUM(E$17:E57))</f>
        <v>7082.6486913541303</v>
      </c>
      <c r="E58" s="160">
        <f>IF(+I14&lt;F57,I14,D58)</f>
        <v>6076.6097560975613</v>
      </c>
      <c r="F58" s="159">
        <f t="shared" si="19"/>
        <v>1006.0389352565689</v>
      </c>
      <c r="G58" s="161">
        <f t="shared" si="21"/>
        <v>6490.4895215685237</v>
      </c>
      <c r="H58" s="142">
        <f t="shared" si="22"/>
        <v>6490.4895215685237</v>
      </c>
      <c r="I58" s="156">
        <f t="shared" si="20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2053</v>
      </c>
      <c r="D59" s="159">
        <f>IF(F58+SUM(E$17:E58)=D$10,F58,D$10-SUM(E$17:E58))</f>
        <v>1006.0389352565689</v>
      </c>
      <c r="E59" s="160">
        <f>IF(+I14&lt;F58,I14,D59)</f>
        <v>1006.0389352565689</v>
      </c>
      <c r="F59" s="159">
        <f t="shared" si="19"/>
        <v>0</v>
      </c>
      <c r="G59" s="161">
        <f t="shared" si="21"/>
        <v>1057.515661494434</v>
      </c>
      <c r="H59" s="142">
        <f t="shared" si="22"/>
        <v>1057.515661494434</v>
      </c>
      <c r="I59" s="156">
        <f t="shared" si="20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2054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9"/>
        <v>0</v>
      </c>
      <c r="G60" s="161">
        <f t="shared" si="21"/>
        <v>0</v>
      </c>
      <c r="H60" s="142">
        <f t="shared" si="22"/>
        <v>0</v>
      </c>
      <c r="I60" s="156">
        <f t="shared" si="20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2055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9"/>
        <v>0</v>
      </c>
      <c r="G61" s="163">
        <f t="shared" si="21"/>
        <v>0</v>
      </c>
      <c r="H61" s="142">
        <f t="shared" si="22"/>
        <v>0</v>
      </c>
      <c r="I61" s="156">
        <f t="shared" si="20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2056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9"/>
        <v>0</v>
      </c>
      <c r="G62" s="163">
        <f t="shared" si="21"/>
        <v>0</v>
      </c>
      <c r="H62" s="142">
        <f t="shared" si="22"/>
        <v>0</v>
      </c>
      <c r="I62" s="156">
        <f t="shared" si="20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2057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9"/>
        <v>0</v>
      </c>
      <c r="G63" s="163">
        <f t="shared" si="21"/>
        <v>0</v>
      </c>
      <c r="H63" s="142">
        <f t="shared" si="22"/>
        <v>0</v>
      </c>
      <c r="I63" s="156">
        <f t="shared" si="20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2058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9"/>
        <v>0</v>
      </c>
      <c r="G64" s="163">
        <f t="shared" si="21"/>
        <v>0</v>
      </c>
      <c r="H64" s="142">
        <f t="shared" si="22"/>
        <v>0</v>
      </c>
      <c r="I64" s="156">
        <f t="shared" si="20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2059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9"/>
        <v>0</v>
      </c>
      <c r="G65" s="163">
        <f t="shared" si="21"/>
        <v>0</v>
      </c>
      <c r="H65" s="142">
        <f t="shared" si="22"/>
        <v>0</v>
      </c>
      <c r="I65" s="156">
        <f t="shared" si="20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2060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9"/>
        <v>0</v>
      </c>
      <c r="G66" s="163">
        <f t="shared" si="21"/>
        <v>0</v>
      </c>
      <c r="H66" s="142">
        <f t="shared" si="22"/>
        <v>0</v>
      </c>
      <c r="I66" s="156">
        <f t="shared" si="20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2061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9"/>
        <v>0</v>
      </c>
      <c r="G67" s="163">
        <f t="shared" si="21"/>
        <v>0</v>
      </c>
      <c r="H67" s="142">
        <f t="shared" si="22"/>
        <v>0</v>
      </c>
      <c r="I67" s="156">
        <f t="shared" si="20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2062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9"/>
        <v>0</v>
      </c>
      <c r="G68" s="163">
        <f t="shared" si="21"/>
        <v>0</v>
      </c>
      <c r="H68" s="142">
        <f t="shared" si="22"/>
        <v>0</v>
      </c>
      <c r="I68" s="156">
        <f t="shared" si="20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2063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9"/>
        <v>0</v>
      </c>
      <c r="G69" s="163">
        <f t="shared" si="21"/>
        <v>0</v>
      </c>
      <c r="H69" s="142">
        <f t="shared" si="22"/>
        <v>0</v>
      </c>
      <c r="I69" s="156">
        <f t="shared" si="20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2064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9"/>
        <v>0</v>
      </c>
      <c r="G70" s="163">
        <f t="shared" si="21"/>
        <v>0</v>
      </c>
      <c r="H70" s="142">
        <f t="shared" si="22"/>
        <v>0</v>
      </c>
      <c r="I70" s="156">
        <f t="shared" si="20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2065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9"/>
        <v>0</v>
      </c>
      <c r="G71" s="163">
        <f t="shared" si="21"/>
        <v>0</v>
      </c>
      <c r="H71" s="142">
        <f t="shared" si="22"/>
        <v>0</v>
      </c>
      <c r="I71" s="156">
        <f t="shared" si="20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2066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9"/>
        <v>0</v>
      </c>
      <c r="G72" s="167">
        <f t="shared" si="21"/>
        <v>0</v>
      </c>
      <c r="H72" s="124">
        <f t="shared" si="22"/>
        <v>0</v>
      </c>
      <c r="I72" s="168">
        <f t="shared" si="20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249140.99999999985</v>
      </c>
      <c r="F73" s="111"/>
      <c r="G73" s="111">
        <f>SUM(G17:G72)</f>
        <v>842783.45064046804</v>
      </c>
      <c r="H73" s="111">
        <f>SUM(H17:H72)</f>
        <v>842783.45064046804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26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32848.86419946191</v>
      </c>
      <c r="N87" s="198">
        <f>IF(J92&lt;D11,0,VLOOKUP(J92,C17:O72,11))</f>
        <v>32848.86419946191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27871.857013447705</v>
      </c>
      <c r="N88" s="200">
        <f>IF(J92&lt;D11,0,VLOOKUP(J92,C99:P154,7))</f>
        <v>27871.857013447705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Whitney repl CB and Switches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-4977.0071860142052</v>
      </c>
      <c r="N89" s="203">
        <f>+N88-N87</f>
        <v>-4977.0071860142052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PID 452, UIP 10586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249141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2011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5931.9285714285716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2011</v>
      </c>
      <c r="D99" s="357">
        <v>0</v>
      </c>
      <c r="E99" s="360">
        <v>2965.9642857142858</v>
      </c>
      <c r="F99" s="361">
        <v>246175.03571428571</v>
      </c>
      <c r="G99" s="365">
        <v>123087.51785714286</v>
      </c>
      <c r="H99" s="362">
        <v>21475.853068363114</v>
      </c>
      <c r="I99" s="363">
        <v>21475.853068363114</v>
      </c>
      <c r="J99" s="403">
        <f t="shared" ref="J99:J130" si="23">+I99-H99</f>
        <v>0</v>
      </c>
      <c r="K99" s="158"/>
      <c r="L99" s="256">
        <f t="shared" ref="L99:L104" si="24">H99</f>
        <v>21475.853068363114</v>
      </c>
      <c r="M99" s="172">
        <f t="shared" ref="M99:M130" si="25">IF(L99&lt;&gt;0,+H99-L99,0)</f>
        <v>0</v>
      </c>
      <c r="N99" s="256">
        <f t="shared" ref="N99:N104" si="26">I99</f>
        <v>21475.853068363114</v>
      </c>
      <c r="O99" s="157">
        <f t="shared" ref="O99:O130" si="27">IF(N99&lt;&gt;0,+I99-N99,0)</f>
        <v>0</v>
      </c>
      <c r="P99" s="157">
        <f t="shared" ref="P99:P130" si="28">+O99-M99</f>
        <v>0</v>
      </c>
      <c r="Q99" s="1"/>
    </row>
    <row r="100" spans="1:17">
      <c r="B100" s="9" t="str">
        <f t="shared" ref="B100:B131" si="29">IF(D100=F99,"","IU")</f>
        <v/>
      </c>
      <c r="C100" s="153">
        <f>IF(D93="","-",+C99+1)</f>
        <v>2012</v>
      </c>
      <c r="D100" s="357">
        <v>246175.03571428571</v>
      </c>
      <c r="E100" s="360">
        <v>5931.9285714285716</v>
      </c>
      <c r="F100" s="361">
        <v>240243.10714285713</v>
      </c>
      <c r="G100" s="361">
        <v>243209.07142857142</v>
      </c>
      <c r="H100" s="360">
        <v>41721.09968063391</v>
      </c>
      <c r="I100" s="359">
        <v>41721.09968063391</v>
      </c>
      <c r="J100" s="403">
        <f t="shared" si="23"/>
        <v>0</v>
      </c>
      <c r="K100" s="158"/>
      <c r="L100" s="258">
        <f t="shared" si="24"/>
        <v>41721.09968063391</v>
      </c>
      <c r="M100" s="257">
        <f t="shared" si="25"/>
        <v>0</v>
      </c>
      <c r="N100" s="258">
        <f t="shared" si="26"/>
        <v>41721.09968063391</v>
      </c>
      <c r="O100" s="158">
        <f t="shared" si="27"/>
        <v>0</v>
      </c>
      <c r="P100" s="158">
        <f t="shared" si="28"/>
        <v>0</v>
      </c>
      <c r="Q100" s="1"/>
    </row>
    <row r="101" spans="1:17">
      <c r="B101" s="9" t="str">
        <f t="shared" si="29"/>
        <v/>
      </c>
      <c r="C101" s="153">
        <f>IF(D93="","-",+C100+1)</f>
        <v>2013</v>
      </c>
      <c r="D101" s="357">
        <v>240243.10714285713</v>
      </c>
      <c r="E101" s="360">
        <v>5931.9285714285716</v>
      </c>
      <c r="F101" s="361">
        <v>234311.17857142855</v>
      </c>
      <c r="G101" s="361">
        <v>237277.14285714284</v>
      </c>
      <c r="H101" s="360">
        <v>38033.557147693406</v>
      </c>
      <c r="I101" s="359">
        <v>38033.557147693406</v>
      </c>
      <c r="J101" s="403">
        <v>0</v>
      </c>
      <c r="K101" s="158"/>
      <c r="L101" s="258">
        <f t="shared" si="24"/>
        <v>38033.557147693406</v>
      </c>
      <c r="M101" s="257">
        <f>IF(L101&lt;&gt;0,+H101-L101,0)</f>
        <v>0</v>
      </c>
      <c r="N101" s="258">
        <f t="shared" si="26"/>
        <v>38033.557147693406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9"/>
        <v/>
      </c>
      <c r="C102" s="153">
        <f>IF(D93="","-",+C101+1)</f>
        <v>2014</v>
      </c>
      <c r="D102" s="357">
        <v>234311.17857142855</v>
      </c>
      <c r="E102" s="360">
        <v>5931.9285714285716</v>
      </c>
      <c r="F102" s="361">
        <v>228379.24999999997</v>
      </c>
      <c r="G102" s="361">
        <v>231345.21428571426</v>
      </c>
      <c r="H102" s="360">
        <v>37377.170497097119</v>
      </c>
      <c r="I102" s="359">
        <v>37377.170497097119</v>
      </c>
      <c r="J102" s="158">
        <v>0</v>
      </c>
      <c r="K102" s="158"/>
      <c r="L102" s="258">
        <f t="shared" si="24"/>
        <v>37377.170497097119</v>
      </c>
      <c r="M102" s="257">
        <f>IF(L102&lt;&gt;0,+H102-L102,0)</f>
        <v>0</v>
      </c>
      <c r="N102" s="258">
        <f t="shared" si="26"/>
        <v>37377.170497097119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9"/>
        <v/>
      </c>
      <c r="C103" s="153">
        <f>IF(D93="","-",+C102+1)</f>
        <v>2015</v>
      </c>
      <c r="D103" s="357">
        <v>228379.24999999997</v>
      </c>
      <c r="E103" s="360">
        <v>5931.9285714285716</v>
      </c>
      <c r="F103" s="361">
        <v>222447.32142857139</v>
      </c>
      <c r="G103" s="361">
        <v>225413.28571428568</v>
      </c>
      <c r="H103" s="360">
        <v>35634.384288114808</v>
      </c>
      <c r="I103" s="359">
        <v>35634.384288114808</v>
      </c>
      <c r="J103" s="158">
        <f t="shared" si="23"/>
        <v>0</v>
      </c>
      <c r="K103" s="158"/>
      <c r="L103" s="258">
        <f t="shared" si="24"/>
        <v>35634.384288114808</v>
      </c>
      <c r="M103" s="257">
        <f>IF(L103&lt;&gt;0,+H103-L103,0)</f>
        <v>0</v>
      </c>
      <c r="N103" s="258">
        <f t="shared" si="26"/>
        <v>35634.384288114808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9"/>
        <v/>
      </c>
      <c r="C104" s="153">
        <f>IF(D93="","-",+C103+1)</f>
        <v>2016</v>
      </c>
      <c r="D104" s="357">
        <v>222447.32142857139</v>
      </c>
      <c r="E104" s="360">
        <v>5793.9767441860467</v>
      </c>
      <c r="F104" s="361">
        <v>216653.34468438535</v>
      </c>
      <c r="G104" s="361">
        <v>219550.33305647835</v>
      </c>
      <c r="H104" s="360">
        <v>33665.888954411937</v>
      </c>
      <c r="I104" s="359">
        <v>33665.888954411937</v>
      </c>
      <c r="J104" s="158">
        <v>0</v>
      </c>
      <c r="K104" s="158"/>
      <c r="L104" s="258">
        <f t="shared" si="24"/>
        <v>33665.888954411937</v>
      </c>
      <c r="M104" s="257">
        <f>IF(L104&lt;&gt;0,+H104-L104,0)</f>
        <v>0</v>
      </c>
      <c r="N104" s="258">
        <f t="shared" si="26"/>
        <v>33665.888954411937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9"/>
        <v/>
      </c>
      <c r="C105" s="153">
        <f>IF(D93="","-",+C104+1)</f>
        <v>2017</v>
      </c>
      <c r="D105" s="357">
        <v>216653.34468438535</v>
      </c>
      <c r="E105" s="360">
        <v>5931.9285714285716</v>
      </c>
      <c r="F105" s="361">
        <v>210721.41611295677</v>
      </c>
      <c r="G105" s="361">
        <v>213687.38039867106</v>
      </c>
      <c r="H105" s="360">
        <v>31888.846157126722</v>
      </c>
      <c r="I105" s="359">
        <v>31888.846157126722</v>
      </c>
      <c r="J105" s="158">
        <f t="shared" si="23"/>
        <v>0</v>
      </c>
      <c r="K105" s="158"/>
      <c r="L105" s="258">
        <f t="shared" ref="L105" si="30">H105</f>
        <v>31888.846157126722</v>
      </c>
      <c r="M105" s="257">
        <f>IF(L105&lt;&gt;0,+H105-L105,0)</f>
        <v>0</v>
      </c>
      <c r="N105" s="258">
        <f t="shared" ref="N105" si="31">I105</f>
        <v>31888.846157126722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9"/>
        <v/>
      </c>
      <c r="C106" s="153">
        <f>IF(D93="","-",+C105+1)</f>
        <v>2018</v>
      </c>
      <c r="D106" s="154">
        <f>IF(F105+SUM(E$99:E105)=D$92,F105,D$92-SUM(E$99:E105))</f>
        <v>210721.41611295677</v>
      </c>
      <c r="E106" s="160">
        <f>IF(+J96&lt;F105,J96,D106)</f>
        <v>5931.9285714285716</v>
      </c>
      <c r="F106" s="159">
        <f t="shared" ref="F106:F131" si="32">+D106-E106</f>
        <v>204789.48754152819</v>
      </c>
      <c r="G106" s="159">
        <f t="shared" ref="G106:G130" si="33">+(F106+D106)/2</f>
        <v>207755.45182724248</v>
      </c>
      <c r="H106" s="163">
        <f t="shared" ref="H106:H130" si="34">+J$94*G106+E106</f>
        <v>27871.857013447705</v>
      </c>
      <c r="I106" s="253">
        <f t="shared" ref="I106:I130" si="35">+J$95*G106+E106</f>
        <v>27871.857013447705</v>
      </c>
      <c r="J106" s="158">
        <f t="shared" si="23"/>
        <v>0</v>
      </c>
      <c r="K106" s="158"/>
      <c r="L106" s="334"/>
      <c r="M106" s="158">
        <f t="shared" si="25"/>
        <v>0</v>
      </c>
      <c r="N106" s="334"/>
      <c r="O106" s="158">
        <f t="shared" si="27"/>
        <v>0</v>
      </c>
      <c r="P106" s="158">
        <f t="shared" si="28"/>
        <v>0</v>
      </c>
      <c r="Q106" s="1"/>
    </row>
    <row r="107" spans="1:17">
      <c r="B107" s="9" t="str">
        <f t="shared" si="29"/>
        <v/>
      </c>
      <c r="C107" s="153">
        <f>IF(D93="","-",+C106+1)</f>
        <v>2019</v>
      </c>
      <c r="D107" s="154">
        <f>IF(F106+SUM(E$99:E106)=D$92,F106,D$92-SUM(E$99:E106))</f>
        <v>204789.48754152819</v>
      </c>
      <c r="E107" s="160">
        <f>IF(+J96&lt;F106,J96,D107)</f>
        <v>5931.9285714285716</v>
      </c>
      <c r="F107" s="159">
        <f t="shared" si="32"/>
        <v>198857.55897009961</v>
      </c>
      <c r="G107" s="159">
        <f t="shared" si="33"/>
        <v>201823.5232558139</v>
      </c>
      <c r="H107" s="163">
        <f t="shared" si="34"/>
        <v>27245.418153549417</v>
      </c>
      <c r="I107" s="253">
        <f t="shared" si="35"/>
        <v>27245.418153549417</v>
      </c>
      <c r="J107" s="158">
        <f t="shared" si="23"/>
        <v>0</v>
      </c>
      <c r="K107" s="158"/>
      <c r="L107" s="334"/>
      <c r="M107" s="158">
        <f t="shared" si="25"/>
        <v>0</v>
      </c>
      <c r="N107" s="334"/>
      <c r="O107" s="158">
        <f t="shared" si="27"/>
        <v>0</v>
      </c>
      <c r="P107" s="158">
        <f t="shared" si="28"/>
        <v>0</v>
      </c>
      <c r="Q107" s="1"/>
    </row>
    <row r="108" spans="1:17">
      <c r="B108" s="9" t="str">
        <f t="shared" si="29"/>
        <v/>
      </c>
      <c r="C108" s="153">
        <f>IF(D93="","-",+C107+1)</f>
        <v>2020</v>
      </c>
      <c r="D108" s="154">
        <f>IF(F107+SUM(E$99:E107)=D$92,F107,D$92-SUM(E$99:E107))</f>
        <v>198857.55897009961</v>
      </c>
      <c r="E108" s="160">
        <f>IF(+J96&lt;F107,J96,D108)</f>
        <v>5931.9285714285716</v>
      </c>
      <c r="F108" s="159">
        <f t="shared" si="32"/>
        <v>192925.63039867103</v>
      </c>
      <c r="G108" s="159">
        <f t="shared" si="33"/>
        <v>195891.59468438532</v>
      </c>
      <c r="H108" s="163">
        <f t="shared" si="34"/>
        <v>26618.979293651126</v>
      </c>
      <c r="I108" s="253">
        <f t="shared" si="35"/>
        <v>26618.979293651126</v>
      </c>
      <c r="J108" s="158">
        <f t="shared" si="23"/>
        <v>0</v>
      </c>
      <c r="K108" s="158"/>
      <c r="L108" s="334"/>
      <c r="M108" s="158">
        <f t="shared" si="25"/>
        <v>0</v>
      </c>
      <c r="N108" s="334"/>
      <c r="O108" s="158">
        <f t="shared" si="27"/>
        <v>0</v>
      </c>
      <c r="P108" s="158">
        <f t="shared" si="28"/>
        <v>0</v>
      </c>
      <c r="Q108" s="1"/>
    </row>
    <row r="109" spans="1:17">
      <c r="B109" s="9" t="str">
        <f t="shared" si="29"/>
        <v/>
      </c>
      <c r="C109" s="153">
        <f>IF(D93="","-",+C108+1)</f>
        <v>2021</v>
      </c>
      <c r="D109" s="154">
        <f>IF(F108+SUM(E$99:E108)=D$92,F108,D$92-SUM(E$99:E108))</f>
        <v>192925.63039867103</v>
      </c>
      <c r="E109" s="160">
        <f>IF(+J96&lt;F108,J96,D109)</f>
        <v>5931.9285714285716</v>
      </c>
      <c r="F109" s="159">
        <f t="shared" si="32"/>
        <v>186993.70182724245</v>
      </c>
      <c r="G109" s="159">
        <f t="shared" si="33"/>
        <v>189959.66611295674</v>
      </c>
      <c r="H109" s="163">
        <f t="shared" si="34"/>
        <v>25992.540433752838</v>
      </c>
      <c r="I109" s="253">
        <f t="shared" si="35"/>
        <v>25992.540433752838</v>
      </c>
      <c r="J109" s="158">
        <f t="shared" si="23"/>
        <v>0</v>
      </c>
      <c r="K109" s="158"/>
      <c r="L109" s="334"/>
      <c r="M109" s="158">
        <f t="shared" si="25"/>
        <v>0</v>
      </c>
      <c r="N109" s="334"/>
      <c r="O109" s="158">
        <f t="shared" si="27"/>
        <v>0</v>
      </c>
      <c r="P109" s="158">
        <f t="shared" si="28"/>
        <v>0</v>
      </c>
      <c r="Q109" s="1"/>
    </row>
    <row r="110" spans="1:17">
      <c r="B110" s="9" t="str">
        <f t="shared" si="29"/>
        <v/>
      </c>
      <c r="C110" s="153">
        <f>IF(D93="","-",+C109+1)</f>
        <v>2022</v>
      </c>
      <c r="D110" s="154">
        <f>IF(F109+SUM(E$99:E109)=D$92,F109,D$92-SUM(E$99:E109))</f>
        <v>186993.70182724245</v>
      </c>
      <c r="E110" s="160">
        <f>IF(+J96&lt;F109,J96,D110)</f>
        <v>5931.9285714285716</v>
      </c>
      <c r="F110" s="159">
        <f t="shared" si="32"/>
        <v>181061.77325581387</v>
      </c>
      <c r="G110" s="159">
        <f t="shared" si="33"/>
        <v>184027.73754152816</v>
      </c>
      <c r="H110" s="163">
        <f t="shared" si="34"/>
        <v>25366.101573854547</v>
      </c>
      <c r="I110" s="253">
        <f t="shared" si="35"/>
        <v>25366.101573854547</v>
      </c>
      <c r="J110" s="158">
        <f t="shared" si="23"/>
        <v>0</v>
      </c>
      <c r="K110" s="158"/>
      <c r="L110" s="334"/>
      <c r="M110" s="158">
        <f t="shared" si="25"/>
        <v>0</v>
      </c>
      <c r="N110" s="334"/>
      <c r="O110" s="158">
        <f t="shared" si="27"/>
        <v>0</v>
      </c>
      <c r="P110" s="158">
        <f t="shared" si="28"/>
        <v>0</v>
      </c>
      <c r="Q110" s="1"/>
    </row>
    <row r="111" spans="1:17">
      <c r="B111" s="9" t="str">
        <f t="shared" si="29"/>
        <v/>
      </c>
      <c r="C111" s="153">
        <f>IF(D93="","-",+C110+1)</f>
        <v>2023</v>
      </c>
      <c r="D111" s="154">
        <f>IF(F110+SUM(E$99:E110)=D$92,F110,D$92-SUM(E$99:E110))</f>
        <v>181061.77325581387</v>
      </c>
      <c r="E111" s="160">
        <f>IF(+J96&lt;F110,J96,D111)</f>
        <v>5931.9285714285716</v>
      </c>
      <c r="F111" s="159">
        <f t="shared" si="32"/>
        <v>175129.84468438529</v>
      </c>
      <c r="G111" s="159">
        <f t="shared" si="33"/>
        <v>178095.80897009958</v>
      </c>
      <c r="H111" s="163">
        <f t="shared" si="34"/>
        <v>24739.662713956259</v>
      </c>
      <c r="I111" s="253">
        <f t="shared" si="35"/>
        <v>24739.662713956259</v>
      </c>
      <c r="J111" s="158">
        <f t="shared" si="23"/>
        <v>0</v>
      </c>
      <c r="K111" s="158"/>
      <c r="L111" s="334"/>
      <c r="M111" s="158">
        <f t="shared" si="25"/>
        <v>0</v>
      </c>
      <c r="N111" s="334"/>
      <c r="O111" s="158">
        <f t="shared" si="27"/>
        <v>0</v>
      </c>
      <c r="P111" s="158">
        <f t="shared" si="28"/>
        <v>0</v>
      </c>
      <c r="Q111" s="1"/>
    </row>
    <row r="112" spans="1:17">
      <c r="B112" s="9" t="str">
        <f t="shared" si="29"/>
        <v/>
      </c>
      <c r="C112" s="153">
        <f>IF(D93="","-",+C111+1)</f>
        <v>2024</v>
      </c>
      <c r="D112" s="154">
        <f>IF(F111+SUM(E$99:E111)=D$92,F111,D$92-SUM(E$99:E111))</f>
        <v>175129.84468438529</v>
      </c>
      <c r="E112" s="160">
        <f>IF(+J96&lt;F111,J96,D112)</f>
        <v>5931.9285714285716</v>
      </c>
      <c r="F112" s="159">
        <f t="shared" si="32"/>
        <v>169197.91611295671</v>
      </c>
      <c r="G112" s="159">
        <f t="shared" si="33"/>
        <v>172163.880398671</v>
      </c>
      <c r="H112" s="163">
        <f t="shared" si="34"/>
        <v>24113.223854057967</v>
      </c>
      <c r="I112" s="253">
        <f t="shared" si="35"/>
        <v>24113.223854057967</v>
      </c>
      <c r="J112" s="158">
        <f t="shared" si="23"/>
        <v>0</v>
      </c>
      <c r="K112" s="158"/>
      <c r="L112" s="334"/>
      <c r="M112" s="158">
        <f t="shared" si="25"/>
        <v>0</v>
      </c>
      <c r="N112" s="334"/>
      <c r="O112" s="158">
        <f t="shared" si="27"/>
        <v>0</v>
      </c>
      <c r="P112" s="158">
        <f t="shared" si="28"/>
        <v>0</v>
      </c>
      <c r="Q112" s="1"/>
    </row>
    <row r="113" spans="2:17">
      <c r="B113" s="9" t="str">
        <f t="shared" si="29"/>
        <v/>
      </c>
      <c r="C113" s="153">
        <f>IF(D93="","-",+C112+1)</f>
        <v>2025</v>
      </c>
      <c r="D113" s="154">
        <f>IF(F112+SUM(E$99:E112)=D$92,F112,D$92-SUM(E$99:E112))</f>
        <v>169197.91611295671</v>
      </c>
      <c r="E113" s="160">
        <f>IF(+J96&lt;F112,J96,D113)</f>
        <v>5931.9285714285716</v>
      </c>
      <c r="F113" s="159">
        <f t="shared" si="32"/>
        <v>163265.98754152813</v>
      </c>
      <c r="G113" s="159">
        <f t="shared" si="33"/>
        <v>166231.95182724242</v>
      </c>
      <c r="H113" s="163">
        <f t="shared" si="34"/>
        <v>23486.78499415968</v>
      </c>
      <c r="I113" s="253">
        <f t="shared" si="35"/>
        <v>23486.78499415968</v>
      </c>
      <c r="J113" s="158">
        <f t="shared" si="23"/>
        <v>0</v>
      </c>
      <c r="K113" s="158"/>
      <c r="L113" s="334"/>
      <c r="M113" s="158">
        <f t="shared" si="25"/>
        <v>0</v>
      </c>
      <c r="N113" s="334"/>
      <c r="O113" s="158">
        <f t="shared" si="27"/>
        <v>0</v>
      </c>
      <c r="P113" s="158">
        <f t="shared" si="28"/>
        <v>0</v>
      </c>
      <c r="Q113" s="1"/>
    </row>
    <row r="114" spans="2:17">
      <c r="B114" s="9" t="str">
        <f t="shared" si="29"/>
        <v/>
      </c>
      <c r="C114" s="153">
        <f>IF(D93="","-",+C113+1)</f>
        <v>2026</v>
      </c>
      <c r="D114" s="154">
        <f>IF(F113+SUM(E$99:E113)=D$92,F113,D$92-SUM(E$99:E113))</f>
        <v>163265.98754152813</v>
      </c>
      <c r="E114" s="160">
        <f>IF(+J96&lt;F113,J96,D114)</f>
        <v>5931.9285714285716</v>
      </c>
      <c r="F114" s="159">
        <f t="shared" si="32"/>
        <v>157334.05897009955</v>
      </c>
      <c r="G114" s="159">
        <f t="shared" si="33"/>
        <v>160300.02325581384</v>
      </c>
      <c r="H114" s="163">
        <f t="shared" si="34"/>
        <v>22860.346134261388</v>
      </c>
      <c r="I114" s="253">
        <f t="shared" si="35"/>
        <v>22860.346134261388</v>
      </c>
      <c r="J114" s="158">
        <f t="shared" si="23"/>
        <v>0</v>
      </c>
      <c r="K114" s="158"/>
      <c r="L114" s="334"/>
      <c r="M114" s="158">
        <f t="shared" si="25"/>
        <v>0</v>
      </c>
      <c r="N114" s="334"/>
      <c r="O114" s="158">
        <f t="shared" si="27"/>
        <v>0</v>
      </c>
      <c r="P114" s="158">
        <f t="shared" si="28"/>
        <v>0</v>
      </c>
      <c r="Q114" s="1"/>
    </row>
    <row r="115" spans="2:17">
      <c r="B115" s="9" t="str">
        <f t="shared" si="29"/>
        <v/>
      </c>
      <c r="C115" s="153">
        <f>IF(D93="","-",+C114+1)</f>
        <v>2027</v>
      </c>
      <c r="D115" s="154">
        <f>IF(F114+SUM(E$99:E114)=D$92,F114,D$92-SUM(E$99:E114))</f>
        <v>157334.05897009955</v>
      </c>
      <c r="E115" s="160">
        <f>IF(+J96&lt;F114,J96,D115)</f>
        <v>5931.9285714285716</v>
      </c>
      <c r="F115" s="159">
        <f t="shared" si="32"/>
        <v>151402.13039867097</v>
      </c>
      <c r="G115" s="159">
        <f t="shared" si="33"/>
        <v>154368.09468438526</v>
      </c>
      <c r="H115" s="163">
        <f t="shared" si="34"/>
        <v>22233.907274363097</v>
      </c>
      <c r="I115" s="253">
        <f t="shared" si="35"/>
        <v>22233.907274363097</v>
      </c>
      <c r="J115" s="158">
        <f t="shared" si="23"/>
        <v>0</v>
      </c>
      <c r="K115" s="158"/>
      <c r="L115" s="334"/>
      <c r="M115" s="158">
        <f t="shared" si="25"/>
        <v>0</v>
      </c>
      <c r="N115" s="334"/>
      <c r="O115" s="158">
        <f t="shared" si="27"/>
        <v>0</v>
      </c>
      <c r="P115" s="158">
        <f t="shared" si="28"/>
        <v>0</v>
      </c>
      <c r="Q115" s="1"/>
    </row>
    <row r="116" spans="2:17">
      <c r="B116" s="9" t="str">
        <f t="shared" si="29"/>
        <v/>
      </c>
      <c r="C116" s="153">
        <f>IF(D93="","-",+C115+1)</f>
        <v>2028</v>
      </c>
      <c r="D116" s="154">
        <f>IF(F115+SUM(E$99:E115)=D$92,F115,D$92-SUM(E$99:E115))</f>
        <v>151402.13039867097</v>
      </c>
      <c r="E116" s="160">
        <f>IF(+J96&lt;F115,J96,D116)</f>
        <v>5931.9285714285716</v>
      </c>
      <c r="F116" s="159">
        <f t="shared" si="32"/>
        <v>145470.20182724239</v>
      </c>
      <c r="G116" s="159">
        <f t="shared" si="33"/>
        <v>148436.16611295668</v>
      </c>
      <c r="H116" s="163">
        <f t="shared" si="34"/>
        <v>21607.468414464809</v>
      </c>
      <c r="I116" s="253">
        <f t="shared" si="35"/>
        <v>21607.468414464809</v>
      </c>
      <c r="J116" s="158">
        <f t="shared" si="23"/>
        <v>0</v>
      </c>
      <c r="K116" s="158"/>
      <c r="L116" s="334"/>
      <c r="M116" s="158">
        <f t="shared" si="25"/>
        <v>0</v>
      </c>
      <c r="N116" s="334"/>
      <c r="O116" s="158">
        <f t="shared" si="27"/>
        <v>0</v>
      </c>
      <c r="P116" s="158">
        <f t="shared" si="28"/>
        <v>0</v>
      </c>
      <c r="Q116" s="1"/>
    </row>
    <row r="117" spans="2:17">
      <c r="B117" s="9" t="str">
        <f t="shared" si="29"/>
        <v/>
      </c>
      <c r="C117" s="153">
        <f>IF(D93="","-",+C116+1)</f>
        <v>2029</v>
      </c>
      <c r="D117" s="154">
        <f>IF(F116+SUM(E$99:E116)=D$92,F116,D$92-SUM(E$99:E116))</f>
        <v>145470.20182724239</v>
      </c>
      <c r="E117" s="160">
        <f>IF(+J96&lt;F116,J96,D117)</f>
        <v>5931.9285714285716</v>
      </c>
      <c r="F117" s="159">
        <f t="shared" si="32"/>
        <v>139538.27325581381</v>
      </c>
      <c r="G117" s="159">
        <f t="shared" si="33"/>
        <v>142504.2375415281</v>
      </c>
      <c r="H117" s="163">
        <f t="shared" si="34"/>
        <v>20981.029554566518</v>
      </c>
      <c r="I117" s="253">
        <f t="shared" si="35"/>
        <v>20981.029554566518</v>
      </c>
      <c r="J117" s="158">
        <f t="shared" si="23"/>
        <v>0</v>
      </c>
      <c r="K117" s="158"/>
      <c r="L117" s="334"/>
      <c r="M117" s="158">
        <f t="shared" si="25"/>
        <v>0</v>
      </c>
      <c r="N117" s="334"/>
      <c r="O117" s="158">
        <f t="shared" si="27"/>
        <v>0</v>
      </c>
      <c r="P117" s="158">
        <f t="shared" si="28"/>
        <v>0</v>
      </c>
      <c r="Q117" s="1"/>
    </row>
    <row r="118" spans="2:17">
      <c r="B118" s="9" t="str">
        <f t="shared" si="29"/>
        <v/>
      </c>
      <c r="C118" s="153">
        <f>IF(D93="","-",+C117+1)</f>
        <v>2030</v>
      </c>
      <c r="D118" s="154">
        <f>IF(F117+SUM(E$99:E117)=D$92,F117,D$92-SUM(E$99:E117))</f>
        <v>139538.27325581381</v>
      </c>
      <c r="E118" s="160">
        <f>IF(+J96&lt;F117,J96,D118)</f>
        <v>5931.9285714285716</v>
      </c>
      <c r="F118" s="159">
        <f t="shared" si="32"/>
        <v>133606.34468438523</v>
      </c>
      <c r="G118" s="159">
        <f t="shared" si="33"/>
        <v>136572.30897009952</v>
      </c>
      <c r="H118" s="163">
        <f t="shared" si="34"/>
        <v>20354.59069466823</v>
      </c>
      <c r="I118" s="253">
        <f t="shared" si="35"/>
        <v>20354.59069466823</v>
      </c>
      <c r="J118" s="158">
        <f t="shared" si="23"/>
        <v>0</v>
      </c>
      <c r="K118" s="158"/>
      <c r="L118" s="334"/>
      <c r="M118" s="158">
        <f t="shared" si="25"/>
        <v>0</v>
      </c>
      <c r="N118" s="334"/>
      <c r="O118" s="158">
        <f t="shared" si="27"/>
        <v>0</v>
      </c>
      <c r="P118" s="158">
        <f t="shared" si="28"/>
        <v>0</v>
      </c>
      <c r="Q118" s="1"/>
    </row>
    <row r="119" spans="2:17">
      <c r="B119" s="9" t="str">
        <f t="shared" si="29"/>
        <v/>
      </c>
      <c r="C119" s="153">
        <f>IF(D93="","-",+C118+1)</f>
        <v>2031</v>
      </c>
      <c r="D119" s="154">
        <f>IF(F118+SUM(E$99:E118)=D$92,F118,D$92-SUM(E$99:E118))</f>
        <v>133606.34468438523</v>
      </c>
      <c r="E119" s="160">
        <f>IF(+J96&lt;F118,J96,D119)</f>
        <v>5931.9285714285716</v>
      </c>
      <c r="F119" s="159">
        <f t="shared" si="32"/>
        <v>127674.41611295666</v>
      </c>
      <c r="G119" s="159">
        <f t="shared" si="33"/>
        <v>130640.38039867094</v>
      </c>
      <c r="H119" s="163">
        <f t="shared" si="34"/>
        <v>19728.151834769938</v>
      </c>
      <c r="I119" s="253">
        <f t="shared" si="35"/>
        <v>19728.151834769938</v>
      </c>
      <c r="J119" s="158">
        <f t="shared" si="23"/>
        <v>0</v>
      </c>
      <c r="K119" s="158"/>
      <c r="L119" s="334"/>
      <c r="M119" s="158">
        <f t="shared" si="25"/>
        <v>0</v>
      </c>
      <c r="N119" s="334"/>
      <c r="O119" s="158">
        <f t="shared" si="27"/>
        <v>0</v>
      </c>
      <c r="P119" s="158">
        <f t="shared" si="28"/>
        <v>0</v>
      </c>
      <c r="Q119" s="1"/>
    </row>
    <row r="120" spans="2:17">
      <c r="B120" s="9" t="str">
        <f t="shared" si="29"/>
        <v/>
      </c>
      <c r="C120" s="153">
        <f>IF(D93="","-",+C119+1)</f>
        <v>2032</v>
      </c>
      <c r="D120" s="154">
        <f>IF(F119+SUM(E$99:E119)=D$92,F119,D$92-SUM(E$99:E119))</f>
        <v>127674.41611295666</v>
      </c>
      <c r="E120" s="160">
        <f>IF(+J96&lt;F119,J96,D120)</f>
        <v>5931.9285714285716</v>
      </c>
      <c r="F120" s="159">
        <f t="shared" si="32"/>
        <v>121742.4875415281</v>
      </c>
      <c r="G120" s="159">
        <f t="shared" si="33"/>
        <v>124708.45182724239</v>
      </c>
      <c r="H120" s="163">
        <f t="shared" si="34"/>
        <v>19101.712974871654</v>
      </c>
      <c r="I120" s="253">
        <f t="shared" si="35"/>
        <v>19101.712974871654</v>
      </c>
      <c r="J120" s="158">
        <f t="shared" si="23"/>
        <v>0</v>
      </c>
      <c r="K120" s="158"/>
      <c r="L120" s="334"/>
      <c r="M120" s="158">
        <f t="shared" si="25"/>
        <v>0</v>
      </c>
      <c r="N120" s="334"/>
      <c r="O120" s="158">
        <f t="shared" si="27"/>
        <v>0</v>
      </c>
      <c r="P120" s="158">
        <f t="shared" si="28"/>
        <v>0</v>
      </c>
      <c r="Q120" s="1"/>
    </row>
    <row r="121" spans="2:17">
      <c r="B121" s="9" t="str">
        <f t="shared" si="29"/>
        <v/>
      </c>
      <c r="C121" s="153">
        <f>IF(D93="","-",+C120+1)</f>
        <v>2033</v>
      </c>
      <c r="D121" s="154">
        <f>IF(F120+SUM(E$99:E120)=D$92,F120,D$92-SUM(E$99:E120))</f>
        <v>121742.4875415281</v>
      </c>
      <c r="E121" s="160">
        <f>IF(+J96&lt;F120,J96,D121)</f>
        <v>5931.9285714285716</v>
      </c>
      <c r="F121" s="159">
        <f t="shared" si="32"/>
        <v>115810.55897009953</v>
      </c>
      <c r="G121" s="159">
        <f t="shared" si="33"/>
        <v>118776.52325581381</v>
      </c>
      <c r="H121" s="163">
        <f t="shared" si="34"/>
        <v>18475.274114973363</v>
      </c>
      <c r="I121" s="253">
        <f t="shared" si="35"/>
        <v>18475.274114973363</v>
      </c>
      <c r="J121" s="158">
        <f t="shared" si="23"/>
        <v>0</v>
      </c>
      <c r="K121" s="158"/>
      <c r="L121" s="334"/>
      <c r="M121" s="158">
        <f t="shared" si="25"/>
        <v>0</v>
      </c>
      <c r="N121" s="334"/>
      <c r="O121" s="158">
        <f t="shared" si="27"/>
        <v>0</v>
      </c>
      <c r="P121" s="158">
        <f t="shared" si="28"/>
        <v>0</v>
      </c>
      <c r="Q121" s="1"/>
    </row>
    <row r="122" spans="2:17">
      <c r="B122" s="9" t="str">
        <f t="shared" si="29"/>
        <v/>
      </c>
      <c r="C122" s="153">
        <f>IF(D93="","-",+C121+1)</f>
        <v>2034</v>
      </c>
      <c r="D122" s="154">
        <f>IF(F121+SUM(E$99:E121)=D$92,F121,D$92-SUM(E$99:E121))</f>
        <v>115810.55897009953</v>
      </c>
      <c r="E122" s="160">
        <f>IF(+J96&lt;F121,J96,D122)</f>
        <v>5931.9285714285716</v>
      </c>
      <c r="F122" s="159">
        <f t="shared" si="32"/>
        <v>109878.63039867097</v>
      </c>
      <c r="G122" s="159">
        <f t="shared" si="33"/>
        <v>112844.59468438526</v>
      </c>
      <c r="H122" s="163">
        <f t="shared" si="34"/>
        <v>17848.835255075075</v>
      </c>
      <c r="I122" s="253">
        <f t="shared" si="35"/>
        <v>17848.835255075075</v>
      </c>
      <c r="J122" s="158">
        <f t="shared" si="23"/>
        <v>0</v>
      </c>
      <c r="K122" s="158"/>
      <c r="L122" s="334"/>
      <c r="M122" s="158">
        <f t="shared" si="25"/>
        <v>0</v>
      </c>
      <c r="N122" s="334"/>
      <c r="O122" s="158">
        <f t="shared" si="27"/>
        <v>0</v>
      </c>
      <c r="P122" s="158">
        <f t="shared" si="28"/>
        <v>0</v>
      </c>
      <c r="Q122" s="1"/>
    </row>
    <row r="123" spans="2:17">
      <c r="B123" s="9" t="str">
        <f t="shared" si="29"/>
        <v/>
      </c>
      <c r="C123" s="153">
        <f>IF(D93="","-",+C122+1)</f>
        <v>2035</v>
      </c>
      <c r="D123" s="154">
        <f>IF(F122+SUM(E$99:E122)=D$92,F122,D$92-SUM(E$99:E122))</f>
        <v>109878.63039867097</v>
      </c>
      <c r="E123" s="160">
        <f>IF(+J96&lt;F122,J96,D123)</f>
        <v>5931.9285714285716</v>
      </c>
      <c r="F123" s="159">
        <f t="shared" si="32"/>
        <v>103946.7018272424</v>
      </c>
      <c r="G123" s="159">
        <f t="shared" si="33"/>
        <v>106912.66611295668</v>
      </c>
      <c r="H123" s="163">
        <f t="shared" si="34"/>
        <v>17222.396395176787</v>
      </c>
      <c r="I123" s="253">
        <f t="shared" si="35"/>
        <v>17222.396395176787</v>
      </c>
      <c r="J123" s="158">
        <f t="shared" si="23"/>
        <v>0</v>
      </c>
      <c r="K123" s="158"/>
      <c r="L123" s="334"/>
      <c r="M123" s="158">
        <f t="shared" si="25"/>
        <v>0</v>
      </c>
      <c r="N123" s="334"/>
      <c r="O123" s="158">
        <f t="shared" si="27"/>
        <v>0</v>
      </c>
      <c r="P123" s="158">
        <f t="shared" si="28"/>
        <v>0</v>
      </c>
      <c r="Q123" s="1"/>
    </row>
    <row r="124" spans="2:17">
      <c r="B124" s="9" t="str">
        <f t="shared" si="29"/>
        <v/>
      </c>
      <c r="C124" s="153">
        <f>IF(D93="","-",+C123+1)</f>
        <v>2036</v>
      </c>
      <c r="D124" s="154">
        <f>IF(F123+SUM(E$99:E123)=D$92,F123,D$92-SUM(E$99:E123))</f>
        <v>103946.7018272424</v>
      </c>
      <c r="E124" s="160">
        <f>IF(+J96&lt;F123,J96,D124)</f>
        <v>5931.9285714285716</v>
      </c>
      <c r="F124" s="159">
        <f t="shared" si="32"/>
        <v>98014.773255813838</v>
      </c>
      <c r="G124" s="159">
        <f t="shared" si="33"/>
        <v>100980.73754152813</v>
      </c>
      <c r="H124" s="163">
        <f t="shared" si="34"/>
        <v>16595.9575352785</v>
      </c>
      <c r="I124" s="253">
        <f t="shared" si="35"/>
        <v>16595.9575352785</v>
      </c>
      <c r="J124" s="158">
        <f t="shared" si="23"/>
        <v>0</v>
      </c>
      <c r="K124" s="158"/>
      <c r="L124" s="334"/>
      <c r="M124" s="158">
        <f t="shared" si="25"/>
        <v>0</v>
      </c>
      <c r="N124" s="334"/>
      <c r="O124" s="158">
        <f t="shared" si="27"/>
        <v>0</v>
      </c>
      <c r="P124" s="158">
        <f t="shared" si="28"/>
        <v>0</v>
      </c>
      <c r="Q124" s="1"/>
    </row>
    <row r="125" spans="2:17">
      <c r="B125" s="9" t="str">
        <f t="shared" si="29"/>
        <v/>
      </c>
      <c r="C125" s="153">
        <f>IF(D93="","-",+C124+1)</f>
        <v>2037</v>
      </c>
      <c r="D125" s="154">
        <f>IF(F124+SUM(E$99:E124)=D$92,F124,D$92-SUM(E$99:E124))</f>
        <v>98014.773255813838</v>
      </c>
      <c r="E125" s="160">
        <f>IF(+J96&lt;F124,J96,D125)</f>
        <v>5931.9285714285716</v>
      </c>
      <c r="F125" s="159">
        <f t="shared" si="32"/>
        <v>92082.844684385273</v>
      </c>
      <c r="G125" s="159">
        <f t="shared" si="33"/>
        <v>95048.808970099548</v>
      </c>
      <c r="H125" s="163">
        <f t="shared" si="34"/>
        <v>15969.518675380212</v>
      </c>
      <c r="I125" s="253">
        <f t="shared" si="35"/>
        <v>15969.518675380212</v>
      </c>
      <c r="J125" s="158">
        <f t="shared" si="23"/>
        <v>0</v>
      </c>
      <c r="K125" s="158"/>
      <c r="L125" s="334"/>
      <c r="M125" s="158">
        <f t="shared" si="25"/>
        <v>0</v>
      </c>
      <c r="N125" s="334"/>
      <c r="O125" s="158">
        <f t="shared" si="27"/>
        <v>0</v>
      </c>
      <c r="P125" s="158">
        <f t="shared" si="28"/>
        <v>0</v>
      </c>
      <c r="Q125" s="1"/>
    </row>
    <row r="126" spans="2:17">
      <c r="B126" s="9" t="str">
        <f t="shared" si="29"/>
        <v/>
      </c>
      <c r="C126" s="153">
        <f>IF(D93="","-",+C125+1)</f>
        <v>2038</v>
      </c>
      <c r="D126" s="154">
        <f>IF(F125+SUM(E$99:E125)=D$92,F125,D$92-SUM(E$99:E125))</f>
        <v>92082.844684385273</v>
      </c>
      <c r="E126" s="160">
        <f>IF(+J96&lt;F125,J96,D126)</f>
        <v>5931.9285714285716</v>
      </c>
      <c r="F126" s="159">
        <f t="shared" si="32"/>
        <v>86150.916112956707</v>
      </c>
      <c r="G126" s="159">
        <f t="shared" si="33"/>
        <v>89116.880398670997</v>
      </c>
      <c r="H126" s="163">
        <f t="shared" si="34"/>
        <v>15343.079815481924</v>
      </c>
      <c r="I126" s="253">
        <f t="shared" si="35"/>
        <v>15343.079815481924</v>
      </c>
      <c r="J126" s="158">
        <f t="shared" si="23"/>
        <v>0</v>
      </c>
      <c r="K126" s="158"/>
      <c r="L126" s="334"/>
      <c r="M126" s="158">
        <f t="shared" si="25"/>
        <v>0</v>
      </c>
      <c r="N126" s="334"/>
      <c r="O126" s="158">
        <f t="shared" si="27"/>
        <v>0</v>
      </c>
      <c r="P126" s="158">
        <f t="shared" si="28"/>
        <v>0</v>
      </c>
      <c r="Q126" s="1"/>
    </row>
    <row r="127" spans="2:17">
      <c r="B127" s="9" t="str">
        <f t="shared" si="29"/>
        <v/>
      </c>
      <c r="C127" s="153">
        <f>IF(D93="","-",+C126+1)</f>
        <v>2039</v>
      </c>
      <c r="D127" s="154">
        <f>IF(F126+SUM(E$99:E126)=D$92,F126,D$92-SUM(E$99:E126))</f>
        <v>86150.916112956707</v>
      </c>
      <c r="E127" s="160">
        <f>IF(+J96&lt;F126,J96,D127)</f>
        <v>5931.9285714285716</v>
      </c>
      <c r="F127" s="159">
        <f t="shared" si="32"/>
        <v>80218.987541528142</v>
      </c>
      <c r="G127" s="159">
        <f t="shared" si="33"/>
        <v>83184.951827242417</v>
      </c>
      <c r="H127" s="163">
        <f t="shared" si="34"/>
        <v>14716.640955583633</v>
      </c>
      <c r="I127" s="253">
        <f t="shared" si="35"/>
        <v>14716.640955583633</v>
      </c>
      <c r="J127" s="158">
        <f t="shared" si="23"/>
        <v>0</v>
      </c>
      <c r="K127" s="158"/>
      <c r="L127" s="334"/>
      <c r="M127" s="158">
        <f t="shared" si="25"/>
        <v>0</v>
      </c>
      <c r="N127" s="334"/>
      <c r="O127" s="158">
        <f t="shared" si="27"/>
        <v>0</v>
      </c>
      <c r="P127" s="158">
        <f t="shared" si="28"/>
        <v>0</v>
      </c>
      <c r="Q127" s="1"/>
    </row>
    <row r="128" spans="2:17">
      <c r="B128" s="9" t="str">
        <f t="shared" si="29"/>
        <v/>
      </c>
      <c r="C128" s="153">
        <f>IF(D93="","-",+C127+1)</f>
        <v>2040</v>
      </c>
      <c r="D128" s="154">
        <f>IF(F127+SUM(E$99:E127)=D$92,F127,D$92-SUM(E$99:E127))</f>
        <v>80218.987541528142</v>
      </c>
      <c r="E128" s="160">
        <f>IF(+J96&lt;F127,J96,D128)</f>
        <v>5931.9285714285716</v>
      </c>
      <c r="F128" s="159">
        <f t="shared" si="32"/>
        <v>74287.058970099577</v>
      </c>
      <c r="G128" s="159">
        <f t="shared" si="33"/>
        <v>77253.023255813867</v>
      </c>
      <c r="H128" s="163">
        <f t="shared" si="34"/>
        <v>14090.202095685348</v>
      </c>
      <c r="I128" s="253">
        <f t="shared" si="35"/>
        <v>14090.202095685348</v>
      </c>
      <c r="J128" s="158">
        <f t="shared" si="23"/>
        <v>0</v>
      </c>
      <c r="K128" s="158"/>
      <c r="L128" s="334"/>
      <c r="M128" s="158">
        <f t="shared" si="25"/>
        <v>0</v>
      </c>
      <c r="N128" s="334"/>
      <c r="O128" s="158">
        <f t="shared" si="27"/>
        <v>0</v>
      </c>
      <c r="P128" s="158">
        <f t="shared" si="28"/>
        <v>0</v>
      </c>
      <c r="Q128" s="1"/>
    </row>
    <row r="129" spans="2:17">
      <c r="B129" s="9" t="str">
        <f t="shared" si="29"/>
        <v/>
      </c>
      <c r="C129" s="153">
        <f>IF(D93="","-",+C128+1)</f>
        <v>2041</v>
      </c>
      <c r="D129" s="154">
        <f>IF(F128+SUM(E$99:E128)=D$92,F128,D$92-SUM(E$99:E128))</f>
        <v>74287.058970099577</v>
      </c>
      <c r="E129" s="160">
        <f>IF(+J96&lt;F128,J96,D129)</f>
        <v>5931.9285714285716</v>
      </c>
      <c r="F129" s="159">
        <f t="shared" si="32"/>
        <v>68355.130398671012</v>
      </c>
      <c r="G129" s="159">
        <f t="shared" si="33"/>
        <v>71321.094684385287</v>
      </c>
      <c r="H129" s="163">
        <f t="shared" si="34"/>
        <v>13463.763235787057</v>
      </c>
      <c r="I129" s="253">
        <f t="shared" si="35"/>
        <v>13463.763235787057</v>
      </c>
      <c r="J129" s="158">
        <f t="shared" si="23"/>
        <v>0</v>
      </c>
      <c r="K129" s="158"/>
      <c r="L129" s="334"/>
      <c r="M129" s="158">
        <f t="shared" si="25"/>
        <v>0</v>
      </c>
      <c r="N129" s="334"/>
      <c r="O129" s="158">
        <f t="shared" si="27"/>
        <v>0</v>
      </c>
      <c r="P129" s="158">
        <f t="shared" si="28"/>
        <v>0</v>
      </c>
      <c r="Q129" s="1"/>
    </row>
    <row r="130" spans="2:17">
      <c r="B130" s="9" t="str">
        <f t="shared" si="29"/>
        <v/>
      </c>
      <c r="C130" s="153">
        <f>IF(D93="","-",+C129+1)</f>
        <v>2042</v>
      </c>
      <c r="D130" s="154">
        <f>IF(F129+SUM(E$99:E129)=D$92,F129,D$92-SUM(E$99:E129))</f>
        <v>68355.130398671012</v>
      </c>
      <c r="E130" s="160">
        <f>IF(+J96&lt;F129,J96,D130)</f>
        <v>5931.9285714285716</v>
      </c>
      <c r="F130" s="159">
        <f t="shared" si="32"/>
        <v>62423.201827242439</v>
      </c>
      <c r="G130" s="159">
        <f t="shared" si="33"/>
        <v>65389.166112956722</v>
      </c>
      <c r="H130" s="163">
        <f t="shared" si="34"/>
        <v>12837.324375888769</v>
      </c>
      <c r="I130" s="253">
        <f t="shared" si="35"/>
        <v>12837.324375888769</v>
      </c>
      <c r="J130" s="158">
        <f t="shared" si="23"/>
        <v>0</v>
      </c>
      <c r="K130" s="158"/>
      <c r="L130" s="334"/>
      <c r="M130" s="158">
        <f t="shared" si="25"/>
        <v>0</v>
      </c>
      <c r="N130" s="334"/>
      <c r="O130" s="158">
        <f t="shared" si="27"/>
        <v>0</v>
      </c>
      <c r="P130" s="158">
        <f t="shared" si="28"/>
        <v>0</v>
      </c>
      <c r="Q130" s="1"/>
    </row>
    <row r="131" spans="2:17">
      <c r="B131" s="9" t="str">
        <f t="shared" si="29"/>
        <v/>
      </c>
      <c r="C131" s="153">
        <f>IF(D93="","-",+C130+1)</f>
        <v>2043</v>
      </c>
      <c r="D131" s="154">
        <f>IF(F130+SUM(E$99:E130)=D$92,F130,D$92-SUM(E$99:E130))</f>
        <v>62423.201827242439</v>
      </c>
      <c r="E131" s="160">
        <f>IF(+J96&lt;F130,J96,D131)</f>
        <v>5931.9285714285716</v>
      </c>
      <c r="F131" s="159">
        <f t="shared" si="32"/>
        <v>56491.273255813867</v>
      </c>
      <c r="G131" s="159">
        <f t="shared" ref="G131:G154" si="36">+(F131+D131)/2</f>
        <v>59457.237541528157</v>
      </c>
      <c r="H131" s="163">
        <f t="shared" ref="H131:H154" si="37">+J$94*G131+E131</f>
        <v>12210.885515990482</v>
      </c>
      <c r="I131" s="253">
        <f t="shared" ref="I131:I154" si="38">+J$95*G131+E131</f>
        <v>12210.885515990482</v>
      </c>
      <c r="J131" s="158">
        <f t="shared" ref="J131:J154" si="39">+I131-H131</f>
        <v>0</v>
      </c>
      <c r="K131" s="158"/>
      <c r="L131" s="334"/>
      <c r="M131" s="158">
        <f t="shared" ref="M131:M154" si="40">IF(L131&lt;&gt;0,+H131-L131,0)</f>
        <v>0</v>
      </c>
      <c r="N131" s="334"/>
      <c r="O131" s="158">
        <f t="shared" ref="O131:O154" si="41">IF(N131&lt;&gt;0,+I131-N131,0)</f>
        <v>0</v>
      </c>
      <c r="P131" s="158">
        <f t="shared" ref="P131:P154" si="42">+O131-M131</f>
        <v>0</v>
      </c>
      <c r="Q131" s="1"/>
    </row>
    <row r="132" spans="2:17">
      <c r="B132" s="9" t="str">
        <f t="shared" ref="B132:B154" si="43">IF(D132=F131,"","IU")</f>
        <v/>
      </c>
      <c r="C132" s="153">
        <f>IF(D93="","-",+C131+1)</f>
        <v>2044</v>
      </c>
      <c r="D132" s="154">
        <f>IF(F131+SUM(E$99:E131)=D$92,F131,D$92-SUM(E$99:E131))</f>
        <v>56491.273255813867</v>
      </c>
      <c r="E132" s="160">
        <f>IF(+J96&lt;F131,J96,D132)</f>
        <v>5931.9285714285716</v>
      </c>
      <c r="F132" s="159">
        <f t="shared" ref="F132:F154" si="44">+D132-E132</f>
        <v>50559.344684385294</v>
      </c>
      <c r="G132" s="159">
        <f t="shared" si="36"/>
        <v>53525.308970099577</v>
      </c>
      <c r="H132" s="163">
        <f t="shared" si="37"/>
        <v>11584.446656092192</v>
      </c>
      <c r="I132" s="253">
        <f t="shared" si="38"/>
        <v>11584.446656092192</v>
      </c>
      <c r="J132" s="158">
        <f t="shared" si="39"/>
        <v>0</v>
      </c>
      <c r="K132" s="158"/>
      <c r="L132" s="334"/>
      <c r="M132" s="158">
        <f t="shared" si="40"/>
        <v>0</v>
      </c>
      <c r="N132" s="334"/>
      <c r="O132" s="158">
        <f t="shared" si="41"/>
        <v>0</v>
      </c>
      <c r="P132" s="158">
        <f t="shared" si="42"/>
        <v>0</v>
      </c>
      <c r="Q132" s="1"/>
    </row>
    <row r="133" spans="2:17">
      <c r="B133" s="9" t="str">
        <f t="shared" si="43"/>
        <v/>
      </c>
      <c r="C133" s="153">
        <f>IF(D93="","-",+C132+1)</f>
        <v>2045</v>
      </c>
      <c r="D133" s="154">
        <f>IF(F132+SUM(E$99:E132)=D$92,F132,D$92-SUM(E$99:E132))</f>
        <v>50559.344684385294</v>
      </c>
      <c r="E133" s="160">
        <f>IF(+J96&lt;F132,J96,D133)</f>
        <v>5931.9285714285716</v>
      </c>
      <c r="F133" s="159">
        <f t="shared" si="44"/>
        <v>44627.416112956722</v>
      </c>
      <c r="G133" s="159">
        <f t="shared" si="36"/>
        <v>47593.380398671012</v>
      </c>
      <c r="H133" s="163">
        <f t="shared" si="37"/>
        <v>10958.007796193902</v>
      </c>
      <c r="I133" s="253">
        <f t="shared" si="38"/>
        <v>10958.007796193902</v>
      </c>
      <c r="J133" s="158">
        <f t="shared" si="39"/>
        <v>0</v>
      </c>
      <c r="K133" s="158"/>
      <c r="L133" s="334"/>
      <c r="M133" s="158">
        <f t="shared" si="40"/>
        <v>0</v>
      </c>
      <c r="N133" s="334"/>
      <c r="O133" s="158">
        <f t="shared" si="41"/>
        <v>0</v>
      </c>
      <c r="P133" s="158">
        <f t="shared" si="42"/>
        <v>0</v>
      </c>
      <c r="Q133" s="1"/>
    </row>
    <row r="134" spans="2:17">
      <c r="B134" s="9" t="str">
        <f t="shared" si="43"/>
        <v/>
      </c>
      <c r="C134" s="153">
        <f>IF(D93="","-",+C133+1)</f>
        <v>2046</v>
      </c>
      <c r="D134" s="154">
        <f>IF(F133+SUM(E$99:E133)=D$92,F133,D$92-SUM(E$99:E133))</f>
        <v>44627.416112956722</v>
      </c>
      <c r="E134" s="160">
        <f>IF(+J96&lt;F133,J96,D134)</f>
        <v>5931.9285714285716</v>
      </c>
      <c r="F134" s="159">
        <f t="shared" si="44"/>
        <v>38695.487541528149</v>
      </c>
      <c r="G134" s="159">
        <f t="shared" si="36"/>
        <v>41661.451827242432</v>
      </c>
      <c r="H134" s="163">
        <f t="shared" si="37"/>
        <v>10331.568936295615</v>
      </c>
      <c r="I134" s="253">
        <f t="shared" si="38"/>
        <v>10331.568936295615</v>
      </c>
      <c r="J134" s="158">
        <f t="shared" si="39"/>
        <v>0</v>
      </c>
      <c r="K134" s="158"/>
      <c r="L134" s="334"/>
      <c r="M134" s="158">
        <f t="shared" si="40"/>
        <v>0</v>
      </c>
      <c r="N134" s="334"/>
      <c r="O134" s="158">
        <f t="shared" si="41"/>
        <v>0</v>
      </c>
      <c r="P134" s="158">
        <f t="shared" si="42"/>
        <v>0</v>
      </c>
      <c r="Q134" s="1"/>
    </row>
    <row r="135" spans="2:17">
      <c r="B135" s="9" t="str">
        <f t="shared" si="43"/>
        <v/>
      </c>
      <c r="C135" s="153">
        <f>IF(D93="","-",+C134+1)</f>
        <v>2047</v>
      </c>
      <c r="D135" s="154">
        <f>IF(F134+SUM(E$99:E134)=D$92,F134,D$92-SUM(E$99:E134))</f>
        <v>38695.487541528149</v>
      </c>
      <c r="E135" s="160">
        <f>IF(+J96&lt;F134,J96,D135)</f>
        <v>5931.9285714285716</v>
      </c>
      <c r="F135" s="159">
        <f t="shared" si="44"/>
        <v>32763.558970099577</v>
      </c>
      <c r="G135" s="159">
        <f t="shared" si="36"/>
        <v>35729.523255813867</v>
      </c>
      <c r="H135" s="163">
        <f t="shared" si="37"/>
        <v>9705.130076397325</v>
      </c>
      <c r="I135" s="253">
        <f t="shared" si="38"/>
        <v>9705.130076397325</v>
      </c>
      <c r="J135" s="158">
        <f t="shared" si="39"/>
        <v>0</v>
      </c>
      <c r="K135" s="158"/>
      <c r="L135" s="334"/>
      <c r="M135" s="158">
        <f t="shared" si="40"/>
        <v>0</v>
      </c>
      <c r="N135" s="334"/>
      <c r="O135" s="158">
        <f t="shared" si="41"/>
        <v>0</v>
      </c>
      <c r="P135" s="158">
        <f t="shared" si="42"/>
        <v>0</v>
      </c>
      <c r="Q135" s="1"/>
    </row>
    <row r="136" spans="2:17">
      <c r="B136" s="9" t="str">
        <f t="shared" si="43"/>
        <v/>
      </c>
      <c r="C136" s="153">
        <f>IF(D93="","-",+C135+1)</f>
        <v>2048</v>
      </c>
      <c r="D136" s="154">
        <f>IF(F135+SUM(E$99:E135)=D$92,F135,D$92-SUM(E$99:E135))</f>
        <v>32763.558970099577</v>
      </c>
      <c r="E136" s="160">
        <f>IF(+J96&lt;F135,J96,D136)</f>
        <v>5931.9285714285716</v>
      </c>
      <c r="F136" s="159">
        <f t="shared" si="44"/>
        <v>26831.630398671005</v>
      </c>
      <c r="G136" s="159">
        <f t="shared" si="36"/>
        <v>29797.594684385291</v>
      </c>
      <c r="H136" s="163">
        <f t="shared" si="37"/>
        <v>9078.6912164990354</v>
      </c>
      <c r="I136" s="253">
        <f t="shared" si="38"/>
        <v>9078.6912164990354</v>
      </c>
      <c r="J136" s="158">
        <f t="shared" si="39"/>
        <v>0</v>
      </c>
      <c r="K136" s="158"/>
      <c r="L136" s="334"/>
      <c r="M136" s="158">
        <f t="shared" si="40"/>
        <v>0</v>
      </c>
      <c r="N136" s="334"/>
      <c r="O136" s="158">
        <f t="shared" si="41"/>
        <v>0</v>
      </c>
      <c r="P136" s="158">
        <f t="shared" si="42"/>
        <v>0</v>
      </c>
      <c r="Q136" s="1"/>
    </row>
    <row r="137" spans="2:17">
      <c r="B137" s="9" t="str">
        <f t="shared" si="43"/>
        <v/>
      </c>
      <c r="C137" s="153">
        <f>IF(D93="","-",+C136+1)</f>
        <v>2049</v>
      </c>
      <c r="D137" s="154">
        <f>IF(F136+SUM(E$99:E136)=D$92,F136,D$92-SUM(E$99:E136))</f>
        <v>26831.630398671005</v>
      </c>
      <c r="E137" s="160">
        <f>IF(+J96&lt;F136,J96,D137)</f>
        <v>5931.9285714285716</v>
      </c>
      <c r="F137" s="159">
        <f t="shared" si="44"/>
        <v>20899.701827242432</v>
      </c>
      <c r="G137" s="159">
        <f t="shared" si="36"/>
        <v>23865.666112956718</v>
      </c>
      <c r="H137" s="163">
        <f t="shared" si="37"/>
        <v>8452.2523566007476</v>
      </c>
      <c r="I137" s="253">
        <f t="shared" si="38"/>
        <v>8452.2523566007476</v>
      </c>
      <c r="J137" s="158">
        <f t="shared" si="39"/>
        <v>0</v>
      </c>
      <c r="K137" s="158"/>
      <c r="L137" s="334"/>
      <c r="M137" s="158">
        <f t="shared" si="40"/>
        <v>0</v>
      </c>
      <c r="N137" s="334"/>
      <c r="O137" s="158">
        <f t="shared" si="41"/>
        <v>0</v>
      </c>
      <c r="P137" s="158">
        <f t="shared" si="42"/>
        <v>0</v>
      </c>
      <c r="Q137" s="1"/>
    </row>
    <row r="138" spans="2:17">
      <c r="B138" s="9" t="str">
        <f t="shared" si="43"/>
        <v/>
      </c>
      <c r="C138" s="153">
        <f>IF(D93="","-",+C137+1)</f>
        <v>2050</v>
      </c>
      <c r="D138" s="154">
        <f>IF(F137+SUM(E$99:E137)=D$92,F137,D$92-SUM(E$99:E137))</f>
        <v>20899.701827242432</v>
      </c>
      <c r="E138" s="160">
        <f>IF(+J96&lt;F137,J96,D138)</f>
        <v>5931.9285714285716</v>
      </c>
      <c r="F138" s="159">
        <f t="shared" si="44"/>
        <v>14967.77325581386</v>
      </c>
      <c r="G138" s="159">
        <f t="shared" si="36"/>
        <v>17933.737541528146</v>
      </c>
      <c r="H138" s="163">
        <f t="shared" si="37"/>
        <v>7825.813496702458</v>
      </c>
      <c r="I138" s="253">
        <f t="shared" si="38"/>
        <v>7825.813496702458</v>
      </c>
      <c r="J138" s="158">
        <f t="shared" si="39"/>
        <v>0</v>
      </c>
      <c r="K138" s="158"/>
      <c r="L138" s="334"/>
      <c r="M138" s="158">
        <f t="shared" si="40"/>
        <v>0</v>
      </c>
      <c r="N138" s="334"/>
      <c r="O138" s="158">
        <f t="shared" si="41"/>
        <v>0</v>
      </c>
      <c r="P138" s="158">
        <f t="shared" si="42"/>
        <v>0</v>
      </c>
      <c r="Q138" s="1"/>
    </row>
    <row r="139" spans="2:17">
      <c r="B139" s="9" t="str">
        <f t="shared" si="43"/>
        <v/>
      </c>
      <c r="C139" s="153">
        <f>IF(D93="","-",+C138+1)</f>
        <v>2051</v>
      </c>
      <c r="D139" s="154">
        <f>IF(F138+SUM(E$99:E138)=D$92,F138,D$92-SUM(E$99:E138))</f>
        <v>14967.77325581386</v>
      </c>
      <c r="E139" s="160">
        <f>IF(+J96&lt;F138,J96,D139)</f>
        <v>5931.9285714285716</v>
      </c>
      <c r="F139" s="159">
        <f t="shared" si="44"/>
        <v>9035.8446843852871</v>
      </c>
      <c r="G139" s="159">
        <f t="shared" si="36"/>
        <v>12001.808970099573</v>
      </c>
      <c r="H139" s="163">
        <f t="shared" si="37"/>
        <v>7199.3746368041693</v>
      </c>
      <c r="I139" s="253">
        <f t="shared" si="38"/>
        <v>7199.3746368041693</v>
      </c>
      <c r="J139" s="158">
        <f t="shared" si="39"/>
        <v>0</v>
      </c>
      <c r="K139" s="158"/>
      <c r="L139" s="334"/>
      <c r="M139" s="158">
        <f t="shared" si="40"/>
        <v>0</v>
      </c>
      <c r="N139" s="334"/>
      <c r="O139" s="158">
        <f t="shared" si="41"/>
        <v>0</v>
      </c>
      <c r="P139" s="158">
        <f t="shared" si="42"/>
        <v>0</v>
      </c>
      <c r="Q139" s="1"/>
    </row>
    <row r="140" spans="2:17">
      <c r="B140" s="9" t="str">
        <f t="shared" si="43"/>
        <v/>
      </c>
      <c r="C140" s="153">
        <f>IF(D93="","-",+C139+1)</f>
        <v>2052</v>
      </c>
      <c r="D140" s="154">
        <f>IF(F139+SUM(E$99:E139)=D$92,F139,D$92-SUM(E$99:E139))</f>
        <v>9035.8446843852871</v>
      </c>
      <c r="E140" s="160">
        <f>IF(+J96&lt;F139,J96,D140)</f>
        <v>5931.9285714285716</v>
      </c>
      <c r="F140" s="159">
        <f t="shared" si="44"/>
        <v>3103.9161129567156</v>
      </c>
      <c r="G140" s="159">
        <f t="shared" si="36"/>
        <v>6069.8803986710009</v>
      </c>
      <c r="H140" s="163">
        <f t="shared" si="37"/>
        <v>6572.9357769058806</v>
      </c>
      <c r="I140" s="253">
        <f t="shared" si="38"/>
        <v>6572.9357769058806</v>
      </c>
      <c r="J140" s="158">
        <f t="shared" si="39"/>
        <v>0</v>
      </c>
      <c r="K140" s="158"/>
      <c r="L140" s="334"/>
      <c r="M140" s="158">
        <f t="shared" si="40"/>
        <v>0</v>
      </c>
      <c r="N140" s="334"/>
      <c r="O140" s="158">
        <f t="shared" si="41"/>
        <v>0</v>
      </c>
      <c r="P140" s="158">
        <f t="shared" si="42"/>
        <v>0</v>
      </c>
      <c r="Q140" s="1"/>
    </row>
    <row r="141" spans="2:17">
      <c r="B141" s="9" t="str">
        <f t="shared" si="43"/>
        <v/>
      </c>
      <c r="C141" s="153">
        <f>IF(D93="","-",+C140+1)</f>
        <v>2053</v>
      </c>
      <c r="D141" s="154">
        <f>IF(F140+SUM(E$99:E140)=D$92,F140,D$92-SUM(E$99:E140))</f>
        <v>3103.9161129567156</v>
      </c>
      <c r="E141" s="160">
        <f>IF(+J96&lt;F140,J96,D141)</f>
        <v>3103.9161129567156</v>
      </c>
      <c r="F141" s="159">
        <f t="shared" si="44"/>
        <v>0</v>
      </c>
      <c r="G141" s="159">
        <f t="shared" si="36"/>
        <v>1551.9580564783578</v>
      </c>
      <c r="H141" s="163">
        <f t="shared" si="37"/>
        <v>3267.8100007207977</v>
      </c>
      <c r="I141" s="253">
        <f t="shared" si="38"/>
        <v>3267.8100007207977</v>
      </c>
      <c r="J141" s="158">
        <f t="shared" si="39"/>
        <v>0</v>
      </c>
      <c r="K141" s="158"/>
      <c r="L141" s="334"/>
      <c r="M141" s="158">
        <f t="shared" si="40"/>
        <v>0</v>
      </c>
      <c r="N141" s="334"/>
      <c r="O141" s="158">
        <f t="shared" si="41"/>
        <v>0</v>
      </c>
      <c r="P141" s="158">
        <f t="shared" si="42"/>
        <v>0</v>
      </c>
      <c r="Q141" s="1"/>
    </row>
    <row r="142" spans="2:17">
      <c r="B142" s="9" t="str">
        <f t="shared" si="43"/>
        <v/>
      </c>
      <c r="C142" s="153">
        <f>IF(D93="","-",+C141+1)</f>
        <v>2054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4"/>
        <v>0</v>
      </c>
      <c r="G142" s="159">
        <f t="shared" si="36"/>
        <v>0</v>
      </c>
      <c r="H142" s="163">
        <f t="shared" si="37"/>
        <v>0</v>
      </c>
      <c r="I142" s="253">
        <f t="shared" si="38"/>
        <v>0</v>
      </c>
      <c r="J142" s="158">
        <f t="shared" si="39"/>
        <v>0</v>
      </c>
      <c r="K142" s="158"/>
      <c r="L142" s="334"/>
      <c r="M142" s="158">
        <f t="shared" si="40"/>
        <v>0</v>
      </c>
      <c r="N142" s="334"/>
      <c r="O142" s="158">
        <f t="shared" si="41"/>
        <v>0</v>
      </c>
      <c r="P142" s="158">
        <f t="shared" si="42"/>
        <v>0</v>
      </c>
      <c r="Q142" s="1"/>
    </row>
    <row r="143" spans="2:17">
      <c r="B143" s="9" t="str">
        <f t="shared" si="43"/>
        <v/>
      </c>
      <c r="C143" s="153">
        <f>IF(D93="","-",+C142+1)</f>
        <v>2055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4"/>
        <v>0</v>
      </c>
      <c r="G143" s="159">
        <f t="shared" si="36"/>
        <v>0</v>
      </c>
      <c r="H143" s="163">
        <f t="shared" si="37"/>
        <v>0</v>
      </c>
      <c r="I143" s="253">
        <f t="shared" si="38"/>
        <v>0</v>
      </c>
      <c r="J143" s="158">
        <f t="shared" si="39"/>
        <v>0</v>
      </c>
      <c r="K143" s="158"/>
      <c r="L143" s="334"/>
      <c r="M143" s="158">
        <f t="shared" si="40"/>
        <v>0</v>
      </c>
      <c r="N143" s="334"/>
      <c r="O143" s="158">
        <f t="shared" si="41"/>
        <v>0</v>
      </c>
      <c r="P143" s="158">
        <f t="shared" si="42"/>
        <v>0</v>
      </c>
      <c r="Q143" s="1"/>
    </row>
    <row r="144" spans="2:17">
      <c r="B144" s="9" t="str">
        <f t="shared" si="43"/>
        <v/>
      </c>
      <c r="C144" s="153">
        <f>IF(D93="","-",+C143+1)</f>
        <v>2056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4"/>
        <v>0</v>
      </c>
      <c r="G144" s="159">
        <f t="shared" si="36"/>
        <v>0</v>
      </c>
      <c r="H144" s="163">
        <f t="shared" si="37"/>
        <v>0</v>
      </c>
      <c r="I144" s="253">
        <f t="shared" si="38"/>
        <v>0</v>
      </c>
      <c r="J144" s="158">
        <f t="shared" si="39"/>
        <v>0</v>
      </c>
      <c r="K144" s="158"/>
      <c r="L144" s="334"/>
      <c r="M144" s="158">
        <f t="shared" si="40"/>
        <v>0</v>
      </c>
      <c r="N144" s="334"/>
      <c r="O144" s="158">
        <f t="shared" si="41"/>
        <v>0</v>
      </c>
      <c r="P144" s="158">
        <f t="shared" si="42"/>
        <v>0</v>
      </c>
      <c r="Q144" s="1"/>
    </row>
    <row r="145" spans="2:17">
      <c r="B145" s="9" t="str">
        <f t="shared" si="43"/>
        <v/>
      </c>
      <c r="C145" s="153">
        <f>IF(D93="","-",+C144+1)</f>
        <v>2057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4"/>
        <v>0</v>
      </c>
      <c r="G145" s="159">
        <f t="shared" si="36"/>
        <v>0</v>
      </c>
      <c r="H145" s="163">
        <f t="shared" si="37"/>
        <v>0</v>
      </c>
      <c r="I145" s="253">
        <f t="shared" si="38"/>
        <v>0</v>
      </c>
      <c r="J145" s="158">
        <f t="shared" si="39"/>
        <v>0</v>
      </c>
      <c r="K145" s="158"/>
      <c r="L145" s="334"/>
      <c r="M145" s="158">
        <f t="shared" si="40"/>
        <v>0</v>
      </c>
      <c r="N145" s="334"/>
      <c r="O145" s="158">
        <f t="shared" si="41"/>
        <v>0</v>
      </c>
      <c r="P145" s="158">
        <f t="shared" si="42"/>
        <v>0</v>
      </c>
      <c r="Q145" s="1"/>
    </row>
    <row r="146" spans="2:17">
      <c r="B146" s="9" t="str">
        <f t="shared" si="43"/>
        <v/>
      </c>
      <c r="C146" s="153">
        <f>IF(D93="","-",+C145+1)</f>
        <v>2058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4"/>
        <v>0</v>
      </c>
      <c r="G146" s="159">
        <f t="shared" si="36"/>
        <v>0</v>
      </c>
      <c r="H146" s="163">
        <f t="shared" si="37"/>
        <v>0</v>
      </c>
      <c r="I146" s="253">
        <f t="shared" si="38"/>
        <v>0</v>
      </c>
      <c r="J146" s="158">
        <f t="shared" si="39"/>
        <v>0</v>
      </c>
      <c r="K146" s="158"/>
      <c r="L146" s="334"/>
      <c r="M146" s="158">
        <f t="shared" si="40"/>
        <v>0</v>
      </c>
      <c r="N146" s="334"/>
      <c r="O146" s="158">
        <f t="shared" si="41"/>
        <v>0</v>
      </c>
      <c r="P146" s="158">
        <f t="shared" si="42"/>
        <v>0</v>
      </c>
      <c r="Q146" s="1"/>
    </row>
    <row r="147" spans="2:17">
      <c r="B147" s="9" t="str">
        <f t="shared" si="43"/>
        <v/>
      </c>
      <c r="C147" s="153">
        <f>IF(D93="","-",+C146+1)</f>
        <v>2059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4"/>
        <v>0</v>
      </c>
      <c r="G147" s="159">
        <f t="shared" si="36"/>
        <v>0</v>
      </c>
      <c r="H147" s="163">
        <f t="shared" si="37"/>
        <v>0</v>
      </c>
      <c r="I147" s="253">
        <f t="shared" si="38"/>
        <v>0</v>
      </c>
      <c r="J147" s="158">
        <f t="shared" si="39"/>
        <v>0</v>
      </c>
      <c r="K147" s="158"/>
      <c r="L147" s="334"/>
      <c r="M147" s="158">
        <f t="shared" si="40"/>
        <v>0</v>
      </c>
      <c r="N147" s="334"/>
      <c r="O147" s="158">
        <f t="shared" si="41"/>
        <v>0</v>
      </c>
      <c r="P147" s="158">
        <f t="shared" si="42"/>
        <v>0</v>
      </c>
      <c r="Q147" s="1"/>
    </row>
    <row r="148" spans="2:17">
      <c r="B148" s="9" t="str">
        <f t="shared" si="43"/>
        <v/>
      </c>
      <c r="C148" s="153">
        <f>IF(D93="","-",+C147+1)</f>
        <v>2060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4"/>
        <v>0</v>
      </c>
      <c r="G148" s="159">
        <f t="shared" si="36"/>
        <v>0</v>
      </c>
      <c r="H148" s="163">
        <f t="shared" si="37"/>
        <v>0</v>
      </c>
      <c r="I148" s="253">
        <f t="shared" si="38"/>
        <v>0</v>
      </c>
      <c r="J148" s="158">
        <f t="shared" si="39"/>
        <v>0</v>
      </c>
      <c r="K148" s="158"/>
      <c r="L148" s="334"/>
      <c r="M148" s="158">
        <f t="shared" si="40"/>
        <v>0</v>
      </c>
      <c r="N148" s="334"/>
      <c r="O148" s="158">
        <f t="shared" si="41"/>
        <v>0</v>
      </c>
      <c r="P148" s="158">
        <f t="shared" si="42"/>
        <v>0</v>
      </c>
      <c r="Q148" s="1"/>
    </row>
    <row r="149" spans="2:17">
      <c r="B149" s="9" t="str">
        <f t="shared" si="43"/>
        <v/>
      </c>
      <c r="C149" s="153">
        <f>IF(D93="","-",+C148+1)</f>
        <v>2061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4"/>
        <v>0</v>
      </c>
      <c r="G149" s="159">
        <f t="shared" si="36"/>
        <v>0</v>
      </c>
      <c r="H149" s="163">
        <f t="shared" si="37"/>
        <v>0</v>
      </c>
      <c r="I149" s="253">
        <f t="shared" si="38"/>
        <v>0</v>
      </c>
      <c r="J149" s="158">
        <f t="shared" si="39"/>
        <v>0</v>
      </c>
      <c r="K149" s="158"/>
      <c r="L149" s="334"/>
      <c r="M149" s="158">
        <f t="shared" si="40"/>
        <v>0</v>
      </c>
      <c r="N149" s="334"/>
      <c r="O149" s="158">
        <f t="shared" si="41"/>
        <v>0</v>
      </c>
      <c r="P149" s="158">
        <f t="shared" si="42"/>
        <v>0</v>
      </c>
      <c r="Q149" s="1"/>
    </row>
    <row r="150" spans="2:17">
      <c r="B150" s="9" t="str">
        <f t="shared" si="43"/>
        <v/>
      </c>
      <c r="C150" s="153">
        <f>IF(D93="","-",+C149+1)</f>
        <v>2062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4"/>
        <v>0</v>
      </c>
      <c r="G150" s="159">
        <f t="shared" si="36"/>
        <v>0</v>
      </c>
      <c r="H150" s="163">
        <f t="shared" si="37"/>
        <v>0</v>
      </c>
      <c r="I150" s="253">
        <f t="shared" si="38"/>
        <v>0</v>
      </c>
      <c r="J150" s="158">
        <f t="shared" si="39"/>
        <v>0</v>
      </c>
      <c r="K150" s="158"/>
      <c r="L150" s="334"/>
      <c r="M150" s="158">
        <f t="shared" si="40"/>
        <v>0</v>
      </c>
      <c r="N150" s="334"/>
      <c r="O150" s="158">
        <f t="shared" si="41"/>
        <v>0</v>
      </c>
      <c r="P150" s="158">
        <f t="shared" si="42"/>
        <v>0</v>
      </c>
      <c r="Q150" s="1"/>
    </row>
    <row r="151" spans="2:17">
      <c r="B151" s="9" t="str">
        <f t="shared" si="43"/>
        <v/>
      </c>
      <c r="C151" s="153">
        <f>IF(D93="","-",+C150+1)</f>
        <v>2063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4"/>
        <v>0</v>
      </c>
      <c r="G151" s="159">
        <f t="shared" si="36"/>
        <v>0</v>
      </c>
      <c r="H151" s="163">
        <f t="shared" si="37"/>
        <v>0</v>
      </c>
      <c r="I151" s="253">
        <f t="shared" si="38"/>
        <v>0</v>
      </c>
      <c r="J151" s="158">
        <f t="shared" si="39"/>
        <v>0</v>
      </c>
      <c r="K151" s="158"/>
      <c r="L151" s="334"/>
      <c r="M151" s="158">
        <f t="shared" si="40"/>
        <v>0</v>
      </c>
      <c r="N151" s="334"/>
      <c r="O151" s="158">
        <f t="shared" si="41"/>
        <v>0</v>
      </c>
      <c r="P151" s="158">
        <f t="shared" si="42"/>
        <v>0</v>
      </c>
      <c r="Q151" s="1"/>
    </row>
    <row r="152" spans="2:17">
      <c r="B152" s="9" t="str">
        <f t="shared" si="43"/>
        <v/>
      </c>
      <c r="C152" s="153">
        <f>IF(D93="","-",+C151+1)</f>
        <v>2064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4"/>
        <v>0</v>
      </c>
      <c r="G152" s="159">
        <f t="shared" si="36"/>
        <v>0</v>
      </c>
      <c r="H152" s="163">
        <f t="shared" si="37"/>
        <v>0</v>
      </c>
      <c r="I152" s="253">
        <f t="shared" si="38"/>
        <v>0</v>
      </c>
      <c r="J152" s="158">
        <f t="shared" si="39"/>
        <v>0</v>
      </c>
      <c r="K152" s="158"/>
      <c r="L152" s="334"/>
      <c r="M152" s="158">
        <f t="shared" si="40"/>
        <v>0</v>
      </c>
      <c r="N152" s="334"/>
      <c r="O152" s="158">
        <f t="shared" si="41"/>
        <v>0</v>
      </c>
      <c r="P152" s="158">
        <f t="shared" si="42"/>
        <v>0</v>
      </c>
      <c r="Q152" s="1"/>
    </row>
    <row r="153" spans="2:17">
      <c r="B153" s="9" t="str">
        <f t="shared" si="43"/>
        <v/>
      </c>
      <c r="C153" s="153">
        <f>IF(D93="","-",+C152+1)</f>
        <v>2065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4"/>
        <v>0</v>
      </c>
      <c r="G153" s="159">
        <f t="shared" si="36"/>
        <v>0</v>
      </c>
      <c r="H153" s="163">
        <f t="shared" si="37"/>
        <v>0</v>
      </c>
      <c r="I153" s="253">
        <f t="shared" si="38"/>
        <v>0</v>
      </c>
      <c r="J153" s="158">
        <f t="shared" si="39"/>
        <v>0</v>
      </c>
      <c r="K153" s="158"/>
      <c r="L153" s="334"/>
      <c r="M153" s="158">
        <f t="shared" si="40"/>
        <v>0</v>
      </c>
      <c r="N153" s="334"/>
      <c r="O153" s="158">
        <f t="shared" si="41"/>
        <v>0</v>
      </c>
      <c r="P153" s="158">
        <f t="shared" si="42"/>
        <v>0</v>
      </c>
      <c r="Q153" s="1"/>
    </row>
    <row r="154" spans="2:17" ht="13.5" thickBot="1">
      <c r="B154" s="9" t="str">
        <f t="shared" si="43"/>
        <v/>
      </c>
      <c r="C154" s="164">
        <f>IF(D93="","-",+C153+1)</f>
        <v>2066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4"/>
        <v>0</v>
      </c>
      <c r="G154" s="165">
        <f t="shared" si="36"/>
        <v>0</v>
      </c>
      <c r="H154" s="167">
        <f t="shared" si="37"/>
        <v>0</v>
      </c>
      <c r="I154" s="254">
        <f t="shared" si="38"/>
        <v>0</v>
      </c>
      <c r="J154" s="169">
        <f t="shared" si="39"/>
        <v>0</v>
      </c>
      <c r="K154" s="158"/>
      <c r="L154" s="335"/>
      <c r="M154" s="169">
        <f t="shared" si="40"/>
        <v>0</v>
      </c>
      <c r="N154" s="335"/>
      <c r="O154" s="169">
        <f t="shared" si="41"/>
        <v>0</v>
      </c>
      <c r="P154" s="169">
        <f t="shared" si="42"/>
        <v>0</v>
      </c>
      <c r="Q154" s="1"/>
    </row>
    <row r="155" spans="2:17">
      <c r="C155" s="154" t="s">
        <v>73</v>
      </c>
      <c r="D155" s="111"/>
      <c r="E155" s="111">
        <f>SUM(E99:E154)</f>
        <v>249141</v>
      </c>
      <c r="F155" s="111"/>
      <c r="G155" s="111"/>
      <c r="H155" s="111">
        <f>SUM(H99:H154)</f>
        <v>845848.48362534959</v>
      </c>
      <c r="I155" s="111">
        <f>SUM(I99:I154)</f>
        <v>845848.48362534959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6" priority="1" stopIfTrue="1" operator="equal">
      <formula>$I$10</formula>
    </cfRule>
  </conditionalFormatting>
  <conditionalFormatting sqref="C99:C154">
    <cfRule type="cellIs" dxfId="11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S136"/>
  <sheetViews>
    <sheetView topLeftCell="O112" zoomScaleNormal="100" zoomScaleSheetLayoutView="75" workbookViewId="0">
      <selection activeCell="T139" sqref="T139"/>
    </sheetView>
  </sheetViews>
  <sheetFormatPr defaultRowHeight="12.75" customHeight="1"/>
  <cols>
    <col min="1" max="1" width="4.7109375" customWidth="1"/>
    <col min="2" max="2" width="6.7109375" customWidth="1"/>
    <col min="3" max="3" width="20.7109375" customWidth="1"/>
    <col min="4" max="4" width="17.7109375" customWidth="1"/>
    <col min="5" max="5" width="22.7109375" customWidth="1"/>
    <col min="6" max="9" width="17.7109375" customWidth="1"/>
    <col min="10" max="10" width="17.7109375" bestFit="1" customWidth="1"/>
    <col min="11" max="11" width="2.140625" customWidth="1"/>
    <col min="12" max="15" width="17.7109375" customWidth="1"/>
    <col min="16" max="16" width="19.5703125" customWidth="1"/>
    <col min="17" max="17" width="2.140625" customWidth="1"/>
    <col min="18" max="18" width="16.42578125" customWidth="1"/>
    <col min="19" max="19" width="52.42578125" customWidth="1"/>
  </cols>
  <sheetData>
    <row r="1" spans="1:19" ht="18">
      <c r="A1" s="487" t="str">
        <f>SWE.WS.F.BPU.ATRR.Projected!A1</f>
        <v xml:space="preserve">AEP West SPP Member Companies 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Q1" s="7"/>
      <c r="R1" s="7"/>
    </row>
    <row r="2" spans="1:19" ht="18">
      <c r="A2" s="487" t="str">
        <f>SWE.WS.F.BPU.ATRR.Projected!A2</f>
        <v>Actual/Projected 2020 Rate Year Cost of Service Formula Rate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Q2" s="235" t="s">
        <v>106</v>
      </c>
      <c r="R2" s="7"/>
    </row>
    <row r="3" spans="1:19" ht="18">
      <c r="A3" s="490" t="s">
        <v>121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Q3" s="7"/>
      <c r="R3" s="7"/>
    </row>
    <row r="4" spans="1:19" ht="18">
      <c r="A4" s="495" t="str">
        <f>SWE.WS.F.BPU.ATRR.Projected!A4</f>
        <v>SOUTHWESTERN ELECTRIC POWER COMPANY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  <c r="N4" s="473"/>
      <c r="Q4" s="7"/>
      <c r="R4" s="7"/>
    </row>
    <row r="5" spans="1:19" ht="20.25">
      <c r="A5" s="175"/>
      <c r="C5" s="68"/>
      <c r="D5" s="9"/>
      <c r="I5" s="10"/>
      <c r="K5" s="7"/>
      <c r="Q5" s="7"/>
      <c r="R5" s="7"/>
    </row>
    <row r="6" spans="1:19">
      <c r="D6" s="9"/>
      <c r="I6" s="10"/>
      <c r="K6" s="7"/>
      <c r="Q6" s="7"/>
      <c r="R6" s="7"/>
    </row>
    <row r="7" spans="1:19" ht="36.75" customHeight="1">
      <c r="B7" s="5" t="s">
        <v>0</v>
      </c>
      <c r="C7" s="485" t="str">
        <f>"Calculate Return and Income Taxes with "&amp;F12&amp;" basis point ROE increase for Projects Qualified for Incentive."</f>
        <v>Calculate Return and Income Taxes with 0 basis point ROE increase for Projects Qualified for Incentive.</v>
      </c>
      <c r="D7" s="486"/>
      <c r="E7" s="486"/>
      <c r="F7" s="486"/>
      <c r="G7" s="486"/>
      <c r="H7" s="486"/>
      <c r="I7" s="486"/>
      <c r="K7" s="7"/>
      <c r="L7" s="493" t="s">
        <v>465</v>
      </c>
      <c r="M7" s="493"/>
      <c r="N7" s="493"/>
      <c r="O7" s="493"/>
      <c r="P7" s="493"/>
      <c r="Q7" s="7"/>
      <c r="R7" s="7"/>
    </row>
    <row r="8" spans="1:19" ht="15.75" customHeight="1">
      <c r="C8" s="6"/>
      <c r="D8" s="6"/>
      <c r="E8" s="6"/>
      <c r="F8" s="6"/>
      <c r="G8" s="6"/>
      <c r="H8" s="6"/>
      <c r="I8" s="6"/>
      <c r="K8" s="7"/>
      <c r="L8" s="493"/>
      <c r="M8" s="493"/>
      <c r="N8" s="493"/>
      <c r="O8" s="493"/>
      <c r="P8" s="493"/>
      <c r="Q8" s="7"/>
      <c r="R8" s="7"/>
    </row>
    <row r="9" spans="1:19" ht="15.75">
      <c r="C9" s="8" t="str">
        <f>"A.   Determine 'R' with hypothetical "&amp;F12&amp;" basis point increase in ROE for Identified Projects"</f>
        <v>A.   Determine 'R' with hypothetical 0 basis point increase in ROE for Identified Projects</v>
      </c>
      <c r="D9" s="9"/>
      <c r="I9" s="10"/>
      <c r="K9" s="7"/>
      <c r="L9" s="493"/>
      <c r="M9" s="493"/>
      <c r="N9" s="493"/>
      <c r="O9" s="493"/>
      <c r="P9" s="493"/>
      <c r="Q9" s="7"/>
      <c r="R9" s="7"/>
    </row>
    <row r="10" spans="1:19">
      <c r="D10" s="9"/>
      <c r="I10" s="10"/>
      <c r="K10" s="7"/>
      <c r="Q10" s="7"/>
      <c r="R10" s="7"/>
    </row>
    <row r="11" spans="1:19">
      <c r="C11" s="11" t="str">
        <f>S104</f>
        <v xml:space="preserve">   ROE w/o incentives  (True-Up TCOS, ln 135)</v>
      </c>
      <c r="D11" s="9"/>
      <c r="E11" s="12"/>
      <c r="F11" s="13">
        <f>+R104</f>
        <v>0.105</v>
      </c>
      <c r="G11" s="13"/>
      <c r="H11" s="14"/>
      <c r="I11" s="15"/>
      <c r="J11" s="16"/>
      <c r="K11" s="17"/>
      <c r="L11" s="16"/>
      <c r="M11" s="16"/>
      <c r="N11" s="16"/>
      <c r="O11" s="16"/>
      <c r="P11" s="16"/>
      <c r="Q11" s="17"/>
      <c r="R11" s="4"/>
      <c r="S11" s="1"/>
    </row>
    <row r="12" spans="1:19" ht="15" thickBot="1">
      <c r="C12" s="11" t="s">
        <v>1</v>
      </c>
      <c r="D12" s="9"/>
      <c r="E12" s="12"/>
      <c r="F12" s="460">
        <f>R105</f>
        <v>0</v>
      </c>
      <c r="G12" s="176" t="s">
        <v>150</v>
      </c>
      <c r="L12" s="16"/>
      <c r="M12" s="16"/>
      <c r="N12" s="16"/>
      <c r="O12" s="16"/>
      <c r="P12" s="16"/>
      <c r="Q12" s="17"/>
      <c r="R12" s="4"/>
      <c r="S12" s="1"/>
    </row>
    <row r="13" spans="1:19">
      <c r="C13" s="11" t="str">
        <f>"   ROE with additional "&amp;F12&amp;" basis point incentive"</f>
        <v xml:space="preserve">   ROE with additional 0 basis point incentive</v>
      </c>
      <c r="D13" s="12"/>
      <c r="E13" s="12"/>
      <c r="F13" s="19">
        <f>IF((F11+(F12/10000)&gt;0.1245),"ERROR",F11+(F12/10000))</f>
        <v>0.105</v>
      </c>
      <c r="G13" s="20" t="s">
        <v>464</v>
      </c>
      <c r="I13" s="16"/>
      <c r="J13" s="16"/>
      <c r="K13" s="17"/>
      <c r="L13" s="177" t="s">
        <v>76</v>
      </c>
      <c r="M13" s="178"/>
      <c r="N13" s="178"/>
      <c r="O13" s="178"/>
      <c r="P13" s="179"/>
      <c r="Q13" s="17"/>
      <c r="R13" s="4"/>
      <c r="S13" s="1"/>
    </row>
    <row r="14" spans="1:19">
      <c r="C14" s="11" t="s">
        <v>467</v>
      </c>
      <c r="D14" s="9"/>
      <c r="E14" s="12"/>
      <c r="F14" s="19"/>
      <c r="G14" s="19"/>
      <c r="H14" s="12"/>
      <c r="I14" s="16"/>
      <c r="J14" s="16"/>
      <c r="K14" s="17"/>
      <c r="L14" s="29"/>
      <c r="M14" s="17"/>
      <c r="N14" s="17" t="s">
        <v>7</v>
      </c>
      <c r="O14" s="17" t="s">
        <v>8</v>
      </c>
      <c r="P14" s="31" t="s">
        <v>9</v>
      </c>
      <c r="Q14" s="17"/>
      <c r="R14" s="4"/>
      <c r="S14" s="1"/>
    </row>
    <row r="15" spans="1:19">
      <c r="C15" s="17"/>
      <c r="D15" s="22" t="s">
        <v>3</v>
      </c>
      <c r="E15" s="22" t="s">
        <v>4</v>
      </c>
      <c r="F15" s="23" t="s">
        <v>5</v>
      </c>
      <c r="G15" s="23"/>
      <c r="H15" s="12"/>
      <c r="I15" s="16"/>
      <c r="J15" s="16"/>
      <c r="K15" s="17"/>
      <c r="L15" s="29" t="s">
        <v>77</v>
      </c>
      <c r="M15" s="222">
        <f>+R103</f>
        <v>2018</v>
      </c>
      <c r="N15" s="7"/>
      <c r="O15" s="7"/>
      <c r="P15" s="37"/>
      <c r="Q15" s="17"/>
      <c r="R15" s="4"/>
      <c r="S15" s="1"/>
    </row>
    <row r="16" spans="1:19">
      <c r="C16" s="24" t="s">
        <v>6</v>
      </c>
      <c r="D16" s="25">
        <f>R106</f>
        <v>0.52637758415886271</v>
      </c>
      <c r="E16" s="26">
        <f>R107</f>
        <v>4.6226794190279752E-2</v>
      </c>
      <c r="F16" s="180">
        <f>E16*D16</f>
        <v>2.4332748249288407E-2</v>
      </c>
      <c r="G16" s="180"/>
      <c r="H16" s="12"/>
      <c r="I16" s="16"/>
      <c r="J16" s="27"/>
      <c r="K16" s="28"/>
      <c r="L16" s="36"/>
      <c r="M16" s="181" t="s">
        <v>470</v>
      </c>
      <c r="N16" s="471">
        <f>SUM('S.001:S.xyz - blank'!M87)</f>
        <v>94420138.109302804</v>
      </c>
      <c r="O16" s="182">
        <f>SUM('S.001:S.xyz - blank'!N87)</f>
        <v>94420138.109302804</v>
      </c>
      <c r="P16" s="183">
        <f>+O16-N16</f>
        <v>0</v>
      </c>
      <c r="Q16" s="28"/>
      <c r="R16" s="4"/>
      <c r="S16" s="1"/>
    </row>
    <row r="17" spans="3:19" ht="13.5" thickBot="1">
      <c r="C17" s="24" t="s">
        <v>10</v>
      </c>
      <c r="D17" s="25">
        <f>R108</f>
        <v>0</v>
      </c>
      <c r="E17" s="26">
        <f>R109</f>
        <v>0</v>
      </c>
      <c r="F17" s="180">
        <f>E17*D17</f>
        <v>0</v>
      </c>
      <c r="G17" s="180"/>
      <c r="H17" s="33"/>
      <c r="I17" s="33"/>
      <c r="J17" s="34"/>
      <c r="K17" s="35"/>
      <c r="L17" s="36"/>
      <c r="M17" s="181" t="s">
        <v>471</v>
      </c>
      <c r="N17" s="472">
        <f>SUM('S.001:S.xyz - blank'!M88)</f>
        <v>81604646.087943301</v>
      </c>
      <c r="O17" s="184">
        <f>SUM('S.001:S.xyz - blank'!N88)</f>
        <v>81604646.087943301</v>
      </c>
      <c r="P17" s="42">
        <f>+O17-N17</f>
        <v>0</v>
      </c>
      <c r="Q17" s="35"/>
      <c r="R17" s="4"/>
      <c r="S17" s="1"/>
    </row>
    <row r="18" spans="3:19">
      <c r="C18" s="38" t="s">
        <v>11</v>
      </c>
      <c r="D18" s="25">
        <f>R110</f>
        <v>0.47362241584113723</v>
      </c>
      <c r="E18" s="26">
        <f>+F13</f>
        <v>0.105</v>
      </c>
      <c r="F18" s="185">
        <f>E18*D18</f>
        <v>4.9730353663319404E-2</v>
      </c>
      <c r="G18" s="185"/>
      <c r="H18" s="33"/>
      <c r="I18" s="33"/>
      <c r="J18" s="19"/>
      <c r="K18" s="35"/>
      <c r="L18" s="36"/>
      <c r="M18" s="181" t="str">
        <f>"True-up Adjustment For "&amp;M15&amp;""</f>
        <v>True-up Adjustment For 2018</v>
      </c>
      <c r="N18" s="182">
        <f>ROUND(N17-N16,0)</f>
        <v>-12815492</v>
      </c>
      <c r="O18" s="186">
        <f>+O17-O16</f>
        <v>-12815492.021359503</v>
      </c>
      <c r="P18" s="187">
        <f>+P17-P16</f>
        <v>0</v>
      </c>
      <c r="Q18" s="35"/>
      <c r="R18" s="4"/>
      <c r="S18" s="1"/>
    </row>
    <row r="19" spans="3:19">
      <c r="C19" s="11"/>
      <c r="D19" s="12"/>
      <c r="E19" s="43" t="s">
        <v>13</v>
      </c>
      <c r="F19" s="180">
        <f>SUM(F16:F18)</f>
        <v>7.4063101912607815E-2</v>
      </c>
      <c r="G19" s="180"/>
      <c r="H19" s="188"/>
      <c r="I19" s="33"/>
      <c r="J19" s="34"/>
      <c r="K19" s="35"/>
      <c r="L19" s="36"/>
      <c r="M19" s="7"/>
      <c r="N19" s="226"/>
      <c r="O19" s="226"/>
      <c r="P19" s="226" t="str">
        <f>IF(P18=SUM('S.001:S.xyz - blank'!O89),"","ERROR")</f>
        <v/>
      </c>
      <c r="Q19" s="35"/>
      <c r="R19" s="4"/>
      <c r="S19" s="1"/>
    </row>
    <row r="20" spans="3:19" ht="13.5" thickBot="1">
      <c r="D20" s="44"/>
      <c r="E20" s="44"/>
      <c r="F20" s="33"/>
      <c r="G20" s="33"/>
      <c r="H20" s="33"/>
      <c r="I20" s="33"/>
      <c r="J20" s="33"/>
      <c r="K20" s="45"/>
      <c r="L20" s="189"/>
      <c r="M20" s="40"/>
      <c r="N20" s="190"/>
      <c r="O20" s="190"/>
      <c r="P20" s="42"/>
      <c r="Q20" s="45"/>
      <c r="R20" s="4"/>
      <c r="S20" s="1"/>
    </row>
    <row r="21" spans="3:19" ht="15.75">
      <c r="C21" s="8" t="str">
        <f>"B.   Determine Return using 'R' with hypothetical "&amp;F12&amp;" basis point ROE increase for Identified Projects."</f>
        <v>B.   Determine Return using 'R' with hypothetical 0 basis point ROE increase for Identified Projects.</v>
      </c>
      <c r="D21" s="44"/>
      <c r="E21" s="44"/>
      <c r="F21" s="47"/>
      <c r="G21" s="47"/>
      <c r="H21" s="33"/>
      <c r="I21" s="12"/>
      <c r="J21" s="33"/>
      <c r="K21" s="45"/>
      <c r="L21" s="33"/>
      <c r="M21" s="33"/>
      <c r="N21" s="33"/>
      <c r="O21" s="33"/>
      <c r="P21" s="33"/>
      <c r="Q21" s="45"/>
      <c r="R21" s="4"/>
      <c r="S21" s="1"/>
    </row>
    <row r="22" spans="3:19">
      <c r="C22" s="17"/>
      <c r="D22" s="44"/>
      <c r="E22" s="44"/>
      <c r="F22" s="45"/>
      <c r="G22" s="45"/>
      <c r="H22" s="45"/>
      <c r="I22" s="45"/>
      <c r="J22" s="45"/>
      <c r="K22" s="45"/>
      <c r="L22" s="46" t="s">
        <v>14</v>
      </c>
      <c r="M22" s="45"/>
      <c r="N22" s="45"/>
      <c r="O22" s="45"/>
      <c r="P22" s="45"/>
      <c r="Q22" s="45"/>
      <c r="R22" s="4"/>
      <c r="S22" s="1"/>
    </row>
    <row r="23" spans="3:19">
      <c r="C23" s="11" t="str">
        <f>S111</f>
        <v xml:space="preserve">   Rate Base  (True-Up TCOS, ln 63)</v>
      </c>
      <c r="D23" s="12"/>
      <c r="E23" s="49">
        <f>R111</f>
        <v>958524752.53601241</v>
      </c>
      <c r="F23" s="50"/>
      <c r="G23" s="50"/>
      <c r="H23" s="45"/>
      <c r="I23" s="45"/>
      <c r="J23" s="45"/>
      <c r="K23" s="45"/>
      <c r="L23" t="s">
        <v>15</v>
      </c>
      <c r="M23" s="45"/>
      <c r="N23" s="45"/>
      <c r="O23" s="45"/>
      <c r="P23" s="50"/>
      <c r="Q23" s="45"/>
      <c r="R23" s="4"/>
      <c r="S23" s="1"/>
    </row>
    <row r="24" spans="3:19">
      <c r="C24" s="17" t="s">
        <v>16</v>
      </c>
      <c r="D24" s="14"/>
      <c r="E24" s="51">
        <f>F19</f>
        <v>7.4063101912607815E-2</v>
      </c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"/>
      <c r="S24" s="1"/>
    </row>
    <row r="25" spans="3:19">
      <c r="C25" s="52" t="s">
        <v>17</v>
      </c>
      <c r="D25" s="52"/>
      <c r="E25" s="34">
        <f>E23*E24</f>
        <v>70991316.432831869</v>
      </c>
      <c r="F25" s="45"/>
      <c r="G25" s="45"/>
      <c r="H25" s="45"/>
      <c r="I25" s="45"/>
      <c r="J25" s="35"/>
      <c r="K25" s="35"/>
      <c r="L25" s="35"/>
      <c r="M25" s="35"/>
      <c r="N25" s="340"/>
      <c r="O25" s="35"/>
      <c r="P25" s="45"/>
      <c r="Q25" s="35"/>
      <c r="R25" s="4"/>
      <c r="S25" s="1"/>
    </row>
    <row r="26" spans="3:19">
      <c r="C26" s="53"/>
      <c r="D26" s="16"/>
      <c r="E26" s="16"/>
      <c r="F26" s="45"/>
      <c r="G26" s="45"/>
      <c r="H26" s="45"/>
      <c r="I26" s="45"/>
      <c r="J26" s="35"/>
      <c r="K26" s="35"/>
      <c r="L26" s="35"/>
      <c r="M26" s="35"/>
      <c r="N26" s="226"/>
      <c r="O26" s="35"/>
      <c r="P26" s="45"/>
      <c r="Q26" s="35"/>
      <c r="R26" s="4"/>
      <c r="S26" s="1"/>
    </row>
    <row r="27" spans="3:19" ht="15.75">
      <c r="C27" s="8" t="str">
        <f>"C.   Determine Income Taxes using Return with hypothetical "&amp;F12&amp;" basis point ROE increase for Identified Projects."</f>
        <v>C.   Determine Income Taxes using Return with hypothetical 0 basis point ROE increase for Identified Projects.</v>
      </c>
      <c r="D27" s="54"/>
      <c r="E27" s="54"/>
      <c r="F27" s="55"/>
      <c r="G27" s="55"/>
      <c r="H27" s="55"/>
      <c r="I27" s="55"/>
      <c r="J27" s="56"/>
      <c r="K27" s="56"/>
      <c r="L27" s="56"/>
      <c r="M27" s="56"/>
      <c r="N27" s="338"/>
      <c r="O27" s="56"/>
      <c r="P27" s="55"/>
      <c r="Q27" s="56"/>
      <c r="R27" s="4"/>
      <c r="S27" s="1"/>
    </row>
    <row r="28" spans="3:19">
      <c r="C28" s="11"/>
      <c r="D28" s="16"/>
      <c r="E28" s="16"/>
      <c r="F28" s="45"/>
      <c r="G28" s="45"/>
      <c r="H28" s="45"/>
      <c r="I28" s="45"/>
      <c r="J28" s="35"/>
      <c r="K28" s="35"/>
      <c r="L28" s="35"/>
      <c r="M28" s="35"/>
      <c r="N28" s="35"/>
      <c r="O28" s="35"/>
      <c r="P28" s="45"/>
      <c r="Q28" s="35"/>
      <c r="R28" s="4"/>
      <c r="S28" s="1"/>
    </row>
    <row r="29" spans="3:19">
      <c r="C29" s="17" t="s">
        <v>18</v>
      </c>
      <c r="D29" s="43"/>
      <c r="E29" s="57">
        <f>E25</f>
        <v>70991316.432831869</v>
      </c>
      <c r="F29" s="45"/>
      <c r="G29" s="45"/>
      <c r="H29" s="45"/>
      <c r="I29" s="45"/>
      <c r="J29" s="45"/>
      <c r="K29" s="45"/>
      <c r="L29" s="45"/>
      <c r="M29" s="45"/>
      <c r="N29" s="339"/>
      <c r="O29" s="45"/>
      <c r="P29" s="45"/>
      <c r="Q29" s="45"/>
      <c r="R29" s="4"/>
      <c r="S29" s="1"/>
    </row>
    <row r="30" spans="3:19">
      <c r="C30" s="11" t="str">
        <f>S112</f>
        <v xml:space="preserve">   Tax Rate  (True-Up TCOS, ln 95)</v>
      </c>
      <c r="D30" s="43"/>
      <c r="E30" s="58">
        <f>R112</f>
        <v>0.24697199999999997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"/>
      <c r="S30" s="1"/>
    </row>
    <row r="31" spans="3:19">
      <c r="C31" s="17" t="s">
        <v>19</v>
      </c>
      <c r="D31" s="2"/>
      <c r="E31" s="19">
        <f>IF(F16&gt;0,($E30/(1-$E30))*(1-$F16/$F19),0)</f>
        <v>0.22021973936004419</v>
      </c>
      <c r="F31" s="1"/>
      <c r="G31" s="1"/>
      <c r="H31" s="1"/>
      <c r="I31" s="3"/>
      <c r="J31" s="1"/>
      <c r="K31" s="4"/>
      <c r="L31" s="1"/>
      <c r="M31" s="1"/>
      <c r="N31" s="1"/>
      <c r="O31" s="1"/>
      <c r="P31" s="1"/>
      <c r="Q31" s="4"/>
      <c r="R31" s="4"/>
      <c r="S31" s="99"/>
    </row>
    <row r="32" spans="3:19">
      <c r="C32" s="53" t="s">
        <v>20</v>
      </c>
      <c r="D32" s="2"/>
      <c r="E32" s="60">
        <f>E29*E31</f>
        <v>15633689.201664656</v>
      </c>
      <c r="F32" s="1"/>
      <c r="G32" s="1"/>
      <c r="H32" s="1"/>
      <c r="I32" s="3"/>
      <c r="J32" s="1"/>
      <c r="K32" s="4"/>
      <c r="L32" s="1"/>
      <c r="M32" s="1"/>
      <c r="N32" s="1"/>
      <c r="O32" s="1"/>
      <c r="P32" s="1"/>
      <c r="Q32" s="4"/>
      <c r="R32" s="4"/>
      <c r="S32" s="1"/>
    </row>
    <row r="33" spans="2:19" ht="15">
      <c r="C33" s="11" t="str">
        <f>S113</f>
        <v xml:space="preserve">   ITC Adjustment  (True-Up TCOS, ln 102)</v>
      </c>
      <c r="D33" s="62"/>
      <c r="E33" s="65">
        <f>R113</f>
        <v>-362683.52887335472</v>
      </c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4"/>
      <c r="Q33" s="62"/>
      <c r="R33" s="4"/>
      <c r="S33" s="1"/>
    </row>
    <row r="34" spans="2:19" ht="15">
      <c r="C34" s="11" t="str">
        <f>S114</f>
        <v xml:space="preserve">   Excess DFIT Adjustment  (TCOS, ln 107)</v>
      </c>
      <c r="D34" s="62"/>
      <c r="E34" s="65">
        <f>R114</f>
        <v>-4665638.9935035612</v>
      </c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4"/>
      <c r="Q34" s="62"/>
      <c r="R34" s="4"/>
      <c r="S34" s="1"/>
    </row>
    <row r="35" spans="2:19" ht="15">
      <c r="C35" s="11" t="str">
        <f>S115</f>
        <v xml:space="preserve">   Tax Effect of Permanent and Flow Through Differences (TCOS, ln 108)</v>
      </c>
      <c r="D35" s="62"/>
      <c r="E35" s="63">
        <f>R115</f>
        <v>357516.58636863431</v>
      </c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4"/>
      <c r="Q35" s="62"/>
      <c r="R35" s="4"/>
      <c r="S35" s="1"/>
    </row>
    <row r="36" spans="2:19" ht="15">
      <c r="C36" s="53" t="s">
        <v>21</v>
      </c>
      <c r="D36" s="62"/>
      <c r="E36" s="65">
        <f>E32+E33+E34+E35</f>
        <v>10962883.265656374</v>
      </c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6"/>
      <c r="Q36" s="62"/>
      <c r="R36" s="4"/>
      <c r="S36" s="1"/>
    </row>
    <row r="37" spans="2:19" ht="12.75" customHeight="1">
      <c r="C37" s="67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6"/>
      <c r="Q37" s="62"/>
      <c r="R37" s="4"/>
      <c r="S37" s="1"/>
    </row>
    <row r="38" spans="2:19" ht="18.75">
      <c r="B38" s="5" t="s">
        <v>22</v>
      </c>
      <c r="C38" s="68" t="str">
        <f>"Calculate Net Plant Carrying Charge Rate (Fixed Charge Rate or FCR) with hypothetical "&amp;F12&amp;" basis point"</f>
        <v>Calculate Net Plant Carrying Charge Rate (Fixed Charge Rate or FCR) with hypothetical 0 basis point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6"/>
      <c r="Q38" s="62"/>
      <c r="R38" s="4"/>
      <c r="S38" s="1"/>
    </row>
    <row r="39" spans="2:19" ht="18.75" customHeight="1">
      <c r="B39" s="5"/>
      <c r="C39" s="68" t="str">
        <f>"ROE increase."</f>
        <v>ROE increase.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6"/>
      <c r="Q39" s="62"/>
      <c r="R39" s="4"/>
      <c r="S39" s="1"/>
    </row>
    <row r="40" spans="2:19" ht="12.75" customHeight="1">
      <c r="C40" s="67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6"/>
      <c r="Q40" s="62"/>
      <c r="R40" s="4"/>
      <c r="S40" s="1"/>
    </row>
    <row r="41" spans="2:19" ht="15.75">
      <c r="C41" s="8" t="s">
        <v>23</v>
      </c>
      <c r="D41" s="62"/>
      <c r="E41" s="62"/>
      <c r="F41" s="69"/>
      <c r="G41" s="69"/>
      <c r="H41" s="62"/>
      <c r="I41" s="62"/>
      <c r="J41" s="62"/>
      <c r="K41" s="62"/>
      <c r="L41" s="62"/>
      <c r="M41" s="62"/>
      <c r="N41" s="62"/>
      <c r="O41" s="62"/>
      <c r="P41" s="66"/>
      <c r="Q41" s="62"/>
      <c r="R41" s="4"/>
      <c r="S41" s="1"/>
    </row>
    <row r="42" spans="2:19">
      <c r="B42" s="1"/>
      <c r="C42" s="70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65"/>
      <c r="Q42" s="71"/>
      <c r="R42" s="4"/>
      <c r="S42" s="1"/>
    </row>
    <row r="43" spans="2:19" ht="12.75" customHeight="1">
      <c r="B43" s="1"/>
      <c r="C43" s="11" t="str">
        <f>S116</f>
        <v xml:space="preserve">   Net Revenue Requirement  (True-Up TCOS, ln 109)</v>
      </c>
      <c r="D43" s="71"/>
      <c r="E43" s="71"/>
      <c r="F43" s="65">
        <f>R116</f>
        <v>167685263.08924296</v>
      </c>
      <c r="G43" s="65"/>
      <c r="H43" s="71"/>
      <c r="I43" s="71"/>
      <c r="J43" s="71"/>
      <c r="K43" s="71"/>
      <c r="L43" s="71"/>
      <c r="M43" s="71"/>
      <c r="N43" s="71"/>
      <c r="O43" s="71"/>
      <c r="P43" s="65"/>
      <c r="Q43" s="71"/>
      <c r="R43" s="4"/>
      <c r="S43" s="1"/>
    </row>
    <row r="44" spans="2:19">
      <c r="B44" s="1"/>
      <c r="C44" s="11" t="str">
        <f>S117</f>
        <v xml:space="preserve">   Return  (True-Up TCOS, ln 104)</v>
      </c>
      <c r="D44" s="71"/>
      <c r="E44" s="71"/>
      <c r="F44" s="65">
        <f>R117</f>
        <v>70991316.432831869</v>
      </c>
      <c r="G44" s="72"/>
      <c r="H44" s="73"/>
      <c r="I44" s="73"/>
      <c r="J44" s="73"/>
      <c r="K44" s="73"/>
      <c r="L44" s="73"/>
      <c r="M44" s="73"/>
      <c r="N44" s="73"/>
      <c r="O44" s="73"/>
      <c r="P44" s="65"/>
      <c r="Q44" s="73"/>
      <c r="R44" s="4"/>
      <c r="S44" s="1"/>
    </row>
    <row r="45" spans="2:19">
      <c r="B45" s="1"/>
      <c r="C45" s="11" t="str">
        <f>S118</f>
        <v xml:space="preserve">   Income Taxes  (True-Up TCOS, ln 103)</v>
      </c>
      <c r="D45" s="71"/>
      <c r="E45" s="71"/>
      <c r="F45" s="65">
        <f>R118</f>
        <v>10962883.265656374</v>
      </c>
      <c r="G45" s="65"/>
      <c r="H45" s="71"/>
      <c r="I45" s="71"/>
      <c r="J45" s="74"/>
      <c r="K45" s="74"/>
      <c r="L45" s="74"/>
      <c r="M45" s="74"/>
      <c r="N45" s="74"/>
      <c r="O45" s="74"/>
      <c r="P45" s="71"/>
      <c r="Q45" s="74"/>
      <c r="R45" s="4"/>
      <c r="S45" s="1"/>
    </row>
    <row r="46" spans="2:19">
      <c r="B46" s="1"/>
      <c r="C46" s="11" t="str">
        <f>S119</f>
        <v xml:space="preserve">  Gross Margin Taxes  (True-Up TCOS, ln 108)</v>
      </c>
      <c r="D46" s="71"/>
      <c r="E46" s="71"/>
      <c r="F46" s="63">
        <f>R119</f>
        <v>67781.465996240848</v>
      </c>
      <c r="G46" s="65"/>
      <c r="H46" s="71"/>
      <c r="I46" s="71"/>
      <c r="J46" s="74"/>
      <c r="K46" s="74"/>
      <c r="L46" s="74"/>
      <c r="M46" s="74"/>
      <c r="N46" s="74"/>
      <c r="O46" s="74"/>
      <c r="P46" s="71"/>
      <c r="Q46" s="74"/>
      <c r="R46" s="4"/>
      <c r="S46" s="1"/>
    </row>
    <row r="47" spans="2:19">
      <c r="B47" s="1"/>
      <c r="C47" s="21" t="s">
        <v>24</v>
      </c>
      <c r="D47" s="71"/>
      <c r="E47" s="71"/>
      <c r="F47" s="72">
        <f>F43-F44-F45-F46</f>
        <v>85663281.924758494</v>
      </c>
      <c r="G47" s="72"/>
      <c r="H47" s="75"/>
      <c r="I47" s="71"/>
      <c r="J47" s="75"/>
      <c r="K47" s="75"/>
      <c r="L47" s="75"/>
      <c r="M47" s="75"/>
      <c r="N47" s="75"/>
      <c r="O47" s="75"/>
      <c r="P47" s="75"/>
      <c r="Q47" s="75"/>
      <c r="R47" s="4"/>
      <c r="S47" s="1"/>
    </row>
    <row r="48" spans="2:19">
      <c r="B48" s="1"/>
      <c r="C48" s="70"/>
      <c r="D48" s="71"/>
      <c r="E48" s="71"/>
      <c r="F48" s="65"/>
      <c r="G48" s="65"/>
      <c r="H48" s="76"/>
      <c r="I48" s="77"/>
      <c r="J48" s="77"/>
      <c r="K48" s="77"/>
      <c r="L48" s="77"/>
      <c r="M48" s="77"/>
      <c r="N48" s="77"/>
      <c r="O48" s="77"/>
      <c r="P48" s="77"/>
      <c r="Q48" s="77"/>
      <c r="R48" s="4"/>
      <c r="S48" s="1"/>
    </row>
    <row r="49" spans="2:19" ht="15.75">
      <c r="B49" s="1"/>
      <c r="C49" s="8" t="str">
        <f>"B.   Determine Net Revenue Requirement with hypothetical "&amp;F12&amp;" basis point increase in ROE."</f>
        <v>B.   Determine Net Revenue Requirement with hypothetical 0 basis point increase in ROE.</v>
      </c>
      <c r="D49" s="78"/>
      <c r="E49" s="78"/>
      <c r="F49" s="65"/>
      <c r="G49" s="65"/>
      <c r="H49" s="76"/>
      <c r="I49" s="77"/>
      <c r="J49" s="77"/>
      <c r="K49" s="77"/>
      <c r="L49" s="77"/>
      <c r="M49" s="77"/>
      <c r="N49" s="77"/>
      <c r="O49" s="77"/>
      <c r="P49" s="77"/>
      <c r="Q49" s="77"/>
      <c r="R49" s="4"/>
      <c r="S49" s="1"/>
    </row>
    <row r="50" spans="2:19">
      <c r="B50" s="1"/>
      <c r="C50" s="70"/>
      <c r="D50" s="78"/>
      <c r="E50" s="78"/>
      <c r="F50" s="65"/>
      <c r="G50" s="65"/>
      <c r="H50" s="76"/>
      <c r="I50" s="77"/>
      <c r="J50" s="77"/>
      <c r="K50" s="77"/>
      <c r="L50" s="77"/>
      <c r="M50" s="77"/>
      <c r="N50" s="77"/>
      <c r="O50" s="77"/>
      <c r="P50" s="77"/>
      <c r="Q50" s="77"/>
      <c r="R50" s="4"/>
      <c r="S50" s="1"/>
    </row>
    <row r="51" spans="2:19">
      <c r="B51" s="1"/>
      <c r="C51" s="70" t="str">
        <f>C47</f>
        <v xml:space="preserve">   Net Revenue Requirement, Less Return and Taxes</v>
      </c>
      <c r="D51" s="78"/>
      <c r="E51" s="78"/>
      <c r="F51" s="65">
        <f>F47</f>
        <v>85663281.924758494</v>
      </c>
      <c r="G51" s="65"/>
      <c r="H51" s="71"/>
      <c r="I51" s="71"/>
      <c r="J51" s="71"/>
      <c r="K51" s="71"/>
      <c r="L51" s="71"/>
      <c r="M51" s="71"/>
      <c r="N51" s="71"/>
      <c r="O51" s="71"/>
      <c r="P51" s="81"/>
      <c r="Q51" s="71"/>
      <c r="R51" s="4"/>
      <c r="S51" s="1"/>
    </row>
    <row r="52" spans="2:19">
      <c r="B52" s="1"/>
      <c r="C52" s="17" t="s">
        <v>88</v>
      </c>
      <c r="D52" s="83"/>
      <c r="E52" s="21"/>
      <c r="F52" s="84">
        <f>E25</f>
        <v>70991316.432831869</v>
      </c>
      <c r="G52" s="84"/>
      <c r="H52" s="21"/>
      <c r="I52" s="85"/>
      <c r="J52" s="21"/>
      <c r="K52" s="21"/>
      <c r="L52" s="21"/>
      <c r="M52" s="21"/>
      <c r="N52" s="21"/>
      <c r="O52" s="21"/>
      <c r="P52" s="21"/>
      <c r="Q52" s="21"/>
      <c r="R52" s="4"/>
      <c r="S52" s="1"/>
    </row>
    <row r="53" spans="2:19" ht="12.75" customHeight="1">
      <c r="B53" s="1"/>
      <c r="C53" s="11" t="s">
        <v>25</v>
      </c>
      <c r="D53" s="71"/>
      <c r="E53" s="71"/>
      <c r="F53" s="191">
        <f>E36</f>
        <v>10962883.265656374</v>
      </c>
      <c r="G53" s="86"/>
      <c r="H53" s="1"/>
      <c r="I53" s="3"/>
      <c r="J53" s="1"/>
      <c r="K53" s="4"/>
      <c r="L53" s="1"/>
      <c r="M53" s="1"/>
      <c r="N53" s="1"/>
      <c r="O53" s="1"/>
      <c r="P53" s="1"/>
      <c r="Q53" s="4"/>
      <c r="R53" s="4"/>
      <c r="S53" s="1"/>
    </row>
    <row r="54" spans="2:19">
      <c r="B54" s="1"/>
      <c r="C54" s="21" t="str">
        <f>"   Net Revenue Requirement, with "&amp;F12&amp;" Basis Point ROE increase"</f>
        <v xml:space="preserve">   Net Revenue Requirement, with 0 Basis Point ROE increase</v>
      </c>
      <c r="D54" s="2"/>
      <c r="E54" s="1"/>
      <c r="F54" s="60">
        <f>SUM(F51:F53)</f>
        <v>167617481.62324676</v>
      </c>
      <c r="G54" s="60"/>
      <c r="H54" s="1"/>
      <c r="I54" s="3"/>
      <c r="J54" s="1"/>
      <c r="K54" s="4"/>
      <c r="L54" s="1"/>
      <c r="M54" s="1"/>
      <c r="N54" s="1"/>
      <c r="O54" s="1"/>
      <c r="P54" s="1"/>
      <c r="Q54" s="4"/>
      <c r="R54" s="4"/>
      <c r="S54" s="1"/>
    </row>
    <row r="55" spans="2:19">
      <c r="B55" s="1"/>
      <c r="C55" s="61" t="str">
        <f>"   Gross Margin Tax with "&amp;F12&amp;" Basis Point ROE Increase (II C. below)"</f>
        <v xml:space="preserve">   Gross Margin Tax with 0 Basis Point ROE Increase (II C. below)</v>
      </c>
      <c r="D55" s="87"/>
      <c r="E55" s="87"/>
      <c r="F55" s="88">
        <f>+F70</f>
        <v>146286.29785603812</v>
      </c>
      <c r="G55" s="84"/>
      <c r="H55" s="1"/>
      <c r="I55" s="3"/>
      <c r="J55" s="1"/>
      <c r="K55" s="4"/>
      <c r="L55" s="1"/>
      <c r="M55" s="1"/>
      <c r="N55" s="1"/>
      <c r="O55" s="1"/>
      <c r="P55" s="1"/>
      <c r="Q55" s="4"/>
      <c r="R55" s="4"/>
      <c r="S55" s="1"/>
    </row>
    <row r="56" spans="2:19">
      <c r="B56" s="1"/>
      <c r="C56" s="21" t="s">
        <v>26</v>
      </c>
      <c r="D56" s="2"/>
      <c r="E56" s="1"/>
      <c r="F56" s="89">
        <f>+F54+F55</f>
        <v>167763767.92110279</v>
      </c>
      <c r="G56" s="89"/>
      <c r="H56" s="1"/>
      <c r="I56" s="3"/>
      <c r="J56" s="1"/>
      <c r="K56" s="4"/>
      <c r="L56" s="1"/>
      <c r="M56" s="1"/>
      <c r="N56" s="1"/>
      <c r="O56" s="1"/>
      <c r="P56" s="1"/>
      <c r="Q56" s="4"/>
      <c r="R56" s="4"/>
      <c r="S56" s="1"/>
    </row>
    <row r="57" spans="2:19">
      <c r="B57" s="1"/>
      <c r="C57" s="11" t="str">
        <f>S120</f>
        <v xml:space="preserve">   Less: Depreciation  (True-Up TCOS, ln 82)</v>
      </c>
      <c r="D57" s="2"/>
      <c r="E57" s="1"/>
      <c r="F57" s="90">
        <f>R120</f>
        <v>39708119.730258666</v>
      </c>
      <c r="G57" s="90"/>
      <c r="H57" s="1"/>
      <c r="I57" s="3"/>
      <c r="J57" s="1"/>
      <c r="K57" s="4"/>
      <c r="L57" s="1"/>
      <c r="M57" s="1"/>
      <c r="N57" s="1"/>
      <c r="O57" s="1"/>
      <c r="P57" s="1"/>
      <c r="Q57" s="4"/>
      <c r="R57" s="4"/>
      <c r="S57" s="1"/>
    </row>
    <row r="58" spans="2:19">
      <c r="B58" s="1"/>
      <c r="C58" s="21" t="str">
        <f>"   Net Rev. Req, w/"&amp;F12&amp;" Basis Point ROE increase, less Depreciation"</f>
        <v xml:space="preserve">   Net Rev. Req, w/0 Basis Point ROE increase, less Depreciation</v>
      </c>
      <c r="D58" s="2"/>
      <c r="E58" s="1"/>
      <c r="F58" s="60">
        <f>F56-F57</f>
        <v>128055648.19084412</v>
      </c>
      <c r="G58" s="60"/>
      <c r="H58" s="1"/>
      <c r="I58" s="3"/>
      <c r="J58" s="1"/>
      <c r="K58" s="4"/>
      <c r="L58" s="1"/>
      <c r="M58" s="1"/>
      <c r="N58" s="1"/>
      <c r="O58" s="1"/>
      <c r="P58" s="1"/>
      <c r="Q58" s="4"/>
      <c r="R58" s="4"/>
      <c r="S58" s="1"/>
    </row>
    <row r="59" spans="2:19">
      <c r="B59" s="1"/>
      <c r="C59" s="1"/>
      <c r="D59" s="2"/>
      <c r="E59" s="1"/>
      <c r="F59" s="1"/>
      <c r="G59" s="1"/>
      <c r="H59" s="1"/>
      <c r="I59" s="3"/>
      <c r="J59" s="1"/>
      <c r="K59" s="4"/>
      <c r="L59" s="1"/>
      <c r="M59" s="1"/>
      <c r="N59" s="1"/>
      <c r="O59" s="1"/>
      <c r="P59" s="1"/>
      <c r="Q59" s="4" t="str">
        <f>IF(ROUND(Q58,0)=ROUND(SUM(Q17:Q57),0),"","Error -- check allocations above).")</f>
        <v/>
      </c>
      <c r="R59" s="4"/>
      <c r="S59" s="1"/>
    </row>
    <row r="60" spans="2:19" ht="15.75">
      <c r="B60" s="1"/>
      <c r="C60" s="91" t="str">
        <f>"C.   Determine Gross Margin Tax with hypothetical "&amp;F12&amp;" basis point increase in ROE."</f>
        <v>C.   Determine Gross Margin Tax with hypothetical 0 basis point increase in ROE.</v>
      </c>
      <c r="D60" s="92"/>
      <c r="E60" s="92"/>
      <c r="F60" s="93"/>
      <c r="G60" s="93"/>
      <c r="H60" s="18"/>
      <c r="I60" s="3"/>
      <c r="J60" s="1"/>
      <c r="K60" s="4"/>
      <c r="L60" s="1"/>
      <c r="M60" s="1"/>
      <c r="N60" s="1"/>
      <c r="O60" s="1"/>
      <c r="P60" s="1"/>
      <c r="Q60" s="4"/>
      <c r="R60" s="4"/>
      <c r="S60" s="1"/>
    </row>
    <row r="61" spans="2:19">
      <c r="B61" s="1"/>
      <c r="C61" s="61" t="str">
        <f>"   Net Revenue Requirement before Gross Margin Taxes, with "&amp;F12&amp;" "</f>
        <v xml:space="preserve">   Net Revenue Requirement before Gross Margin Taxes, with 0 </v>
      </c>
      <c r="D61" s="92"/>
      <c r="E61" s="92"/>
      <c r="F61" s="93">
        <f>+F54</f>
        <v>167617481.62324676</v>
      </c>
      <c r="G61" s="93"/>
      <c r="H61" s="18"/>
      <c r="I61" s="3"/>
      <c r="J61" s="1"/>
      <c r="K61" s="4"/>
      <c r="L61" s="1"/>
      <c r="M61" s="1"/>
      <c r="N61" s="1"/>
      <c r="O61" s="1"/>
      <c r="P61" s="1"/>
      <c r="Q61" s="4"/>
      <c r="R61" s="4"/>
      <c r="S61" s="1"/>
    </row>
    <row r="62" spans="2:19">
      <c r="B62" s="1"/>
      <c r="C62" s="61" t="s">
        <v>27</v>
      </c>
      <c r="D62" s="92"/>
      <c r="E62" s="92"/>
      <c r="F62" s="93"/>
      <c r="G62" s="93"/>
      <c r="H62" s="18"/>
      <c r="I62" s="3"/>
      <c r="J62" s="1"/>
      <c r="K62" s="4"/>
      <c r="L62" s="1"/>
      <c r="M62" s="1"/>
      <c r="N62" s="1"/>
      <c r="O62" s="1"/>
      <c r="P62" s="1"/>
      <c r="Q62" s="4"/>
      <c r="R62" s="4"/>
      <c r="S62" s="1"/>
    </row>
    <row r="63" spans="2:19">
      <c r="B63" s="1"/>
      <c r="C63" s="21" t="str">
        <f>S121</f>
        <v xml:space="preserve">       Apportionment Factor to Texas (Worksheet K, ln 12)</v>
      </c>
      <c r="D63" s="59"/>
      <c r="E63" s="18"/>
      <c r="F63" s="95">
        <f>R121</f>
        <v>0.39634968110566327</v>
      </c>
      <c r="G63" s="141"/>
      <c r="H63" s="18"/>
      <c r="I63" s="3"/>
      <c r="J63" s="1"/>
      <c r="K63" s="4"/>
      <c r="L63" s="1"/>
      <c r="M63" s="1"/>
      <c r="N63" s="1"/>
      <c r="O63" s="1"/>
      <c r="P63" s="1"/>
      <c r="Q63" s="4"/>
      <c r="R63" s="4"/>
      <c r="S63" s="1"/>
    </row>
    <row r="64" spans="2:19">
      <c r="B64" s="1"/>
      <c r="C64" s="21" t="s">
        <v>28</v>
      </c>
      <c r="D64" s="59"/>
      <c r="E64" s="18"/>
      <c r="F64" s="93">
        <f>+F63*F61</f>
        <v>66435135.389108226</v>
      </c>
      <c r="G64" s="93"/>
      <c r="H64" s="18"/>
      <c r="I64" s="3"/>
      <c r="J64" s="1"/>
      <c r="K64" s="4"/>
      <c r="L64" s="1"/>
      <c r="M64" s="1"/>
      <c r="N64" s="1"/>
      <c r="O64" s="1"/>
      <c r="P64" s="1"/>
      <c r="Q64" s="4"/>
      <c r="R64" s="4"/>
      <c r="S64" s="1"/>
    </row>
    <row r="65" spans="2:19">
      <c r="B65" s="1"/>
      <c r="C65" s="21" t="s">
        <v>463</v>
      </c>
      <c r="D65" s="59"/>
      <c r="E65" s="18"/>
      <c r="F65" s="467">
        <v>0.22</v>
      </c>
      <c r="G65" s="192"/>
      <c r="H65" s="18"/>
      <c r="I65" s="3"/>
      <c r="J65" s="1"/>
      <c r="K65" s="4"/>
      <c r="L65" s="1"/>
      <c r="M65" s="1"/>
      <c r="N65" s="1"/>
      <c r="O65" s="1"/>
      <c r="P65" s="1"/>
      <c r="Q65" s="4"/>
      <c r="R65" s="4"/>
      <c r="S65" s="1"/>
    </row>
    <row r="66" spans="2:19">
      <c r="B66" s="1"/>
      <c r="C66" s="21" t="s">
        <v>29</v>
      </c>
      <c r="D66" s="59"/>
      <c r="E66" s="18"/>
      <c r="F66" s="93">
        <f>+F64*F65</f>
        <v>14615729.78560381</v>
      </c>
      <c r="G66" s="93"/>
      <c r="H66" s="18"/>
      <c r="I66" s="3"/>
      <c r="J66" s="1"/>
      <c r="K66" s="4"/>
      <c r="L66" s="1"/>
      <c r="M66" s="1"/>
      <c r="N66" s="1"/>
      <c r="O66" s="1"/>
      <c r="P66" s="1"/>
      <c r="Q66" s="4"/>
      <c r="R66" s="4"/>
      <c r="S66" s="1"/>
    </row>
    <row r="67" spans="2:19">
      <c r="B67" s="1"/>
      <c r="C67" s="21" t="s">
        <v>30</v>
      </c>
      <c r="D67" s="59"/>
      <c r="E67" s="18"/>
      <c r="F67" s="467">
        <v>0.01</v>
      </c>
      <c r="G67" s="192"/>
      <c r="H67" s="18"/>
      <c r="I67" s="3"/>
      <c r="J67" s="1"/>
      <c r="K67" s="4"/>
      <c r="L67" s="1"/>
      <c r="M67" s="1"/>
      <c r="N67" s="1"/>
      <c r="O67" s="1"/>
      <c r="P67" s="1"/>
      <c r="Q67" s="4"/>
      <c r="R67" s="4"/>
      <c r="S67" s="1"/>
    </row>
    <row r="68" spans="2:19">
      <c r="B68" s="1"/>
      <c r="C68" s="21" t="s">
        <v>31</v>
      </c>
      <c r="D68" s="59"/>
      <c r="E68" s="18"/>
      <c r="F68" s="93">
        <f>+F66*F67</f>
        <v>146157.29785603812</v>
      </c>
      <c r="G68" s="93"/>
      <c r="H68" s="18"/>
      <c r="I68" s="3"/>
      <c r="J68" s="1"/>
      <c r="K68" s="4"/>
      <c r="L68" s="1"/>
      <c r="M68" s="1"/>
      <c r="N68" s="1"/>
      <c r="O68" s="1"/>
      <c r="P68" s="1"/>
      <c r="Q68" s="4"/>
      <c r="R68" s="4"/>
      <c r="S68" s="1"/>
    </row>
    <row r="69" spans="2:19">
      <c r="B69" s="1"/>
      <c r="C69" s="21" t="s">
        <v>32</v>
      </c>
      <c r="D69" s="59"/>
      <c r="E69" s="18"/>
      <c r="F69" s="96">
        <f>+ROUND((F68*F65*F63)/(1-F67)*F67,0)</f>
        <v>129</v>
      </c>
      <c r="G69" s="193"/>
      <c r="H69" s="18"/>
      <c r="I69" s="3"/>
      <c r="J69" s="1"/>
      <c r="K69" s="4"/>
      <c r="L69" s="1"/>
      <c r="M69" s="1"/>
      <c r="N69" s="1"/>
      <c r="O69" s="1"/>
      <c r="P69" s="1"/>
      <c r="Q69" s="4"/>
      <c r="R69" s="4"/>
      <c r="S69" s="1"/>
    </row>
    <row r="70" spans="2:19">
      <c r="B70" s="1"/>
      <c r="C70" s="21" t="s">
        <v>33</v>
      </c>
      <c r="D70" s="59"/>
      <c r="E70" s="18"/>
      <c r="F70" s="93">
        <f>+F68+F69</f>
        <v>146286.29785603812</v>
      </c>
      <c r="G70" s="93"/>
      <c r="H70" s="18"/>
      <c r="I70" s="3"/>
      <c r="J70" s="1"/>
      <c r="K70" s="4"/>
      <c r="L70" s="1"/>
      <c r="M70" s="1"/>
      <c r="N70" s="1"/>
      <c r="O70" s="1"/>
      <c r="P70" s="1"/>
      <c r="Q70" s="4"/>
      <c r="R70" s="4"/>
      <c r="S70" s="1"/>
    </row>
    <row r="71" spans="2:19">
      <c r="B71" s="1"/>
      <c r="C71" s="1"/>
      <c r="D71" s="2"/>
      <c r="E71" s="1"/>
      <c r="F71" s="1"/>
      <c r="G71" s="1"/>
      <c r="H71" s="1"/>
      <c r="I71" s="3"/>
      <c r="J71" s="1"/>
      <c r="K71" s="4"/>
      <c r="L71" s="1"/>
      <c r="M71" s="1"/>
      <c r="N71" s="1"/>
      <c r="O71" s="1"/>
      <c r="P71" s="1"/>
      <c r="Q71" s="4"/>
      <c r="R71" s="4"/>
      <c r="S71" s="1"/>
    </row>
    <row r="72" spans="2:19" ht="15.75">
      <c r="B72" s="1"/>
      <c r="C72" s="8" t="str">
        <f>"D.   Determine FCR with hypothetical "&amp;F12&amp;" basis point ROE increase."</f>
        <v>D.   Determine FCR with hypothetical 0 basis point ROE increase.</v>
      </c>
      <c r="D72" s="2"/>
      <c r="E72" s="1"/>
      <c r="F72" s="1"/>
      <c r="G72" s="1"/>
      <c r="H72" s="1"/>
      <c r="I72" s="10"/>
      <c r="J72" s="1"/>
      <c r="K72" s="4"/>
      <c r="L72" s="1"/>
      <c r="M72" s="1"/>
      <c r="N72" s="1"/>
      <c r="O72" s="1"/>
      <c r="P72" s="1"/>
      <c r="Q72" s="4"/>
      <c r="R72" s="4"/>
      <c r="S72" s="1"/>
    </row>
    <row r="73" spans="2:19">
      <c r="B73" s="1"/>
      <c r="C73" s="1"/>
      <c r="D73" s="2"/>
      <c r="E73" s="1"/>
      <c r="F73" s="1"/>
      <c r="G73" s="1"/>
      <c r="H73" s="1"/>
      <c r="I73" s="3"/>
      <c r="J73" s="1"/>
      <c r="K73" s="4"/>
      <c r="L73" s="1"/>
      <c r="M73" s="1"/>
      <c r="N73" s="1"/>
      <c r="O73" s="1"/>
      <c r="P73" s="1"/>
      <c r="Q73" s="4"/>
      <c r="R73" s="4"/>
      <c r="S73" s="1"/>
    </row>
    <row r="74" spans="2:19">
      <c r="B74" s="1"/>
      <c r="C74" s="70" t="str">
        <f>S122</f>
        <v xml:space="preserve">   Net Transmission Plant  (True-Up TCOS, ln 39)</v>
      </c>
      <c r="D74" s="2"/>
      <c r="E74" s="1"/>
      <c r="F74" s="60">
        <f>R122</f>
        <v>1211852140.3736484</v>
      </c>
      <c r="G74" s="60"/>
      <c r="I74" s="10"/>
      <c r="J74" s="1"/>
      <c r="K74" s="4"/>
      <c r="L74" s="1"/>
      <c r="M74" s="1"/>
      <c r="N74" s="1"/>
      <c r="O74" s="1"/>
      <c r="P74" s="1"/>
      <c r="Q74" s="4"/>
      <c r="R74" s="4"/>
      <c r="S74" s="1"/>
    </row>
    <row r="75" spans="2:19" ht="15">
      <c r="B75" s="1"/>
      <c r="C75" s="21" t="str">
        <f>"   Net Revenue Requirement, with "&amp;F12&amp;" Basis Point ROE increase"</f>
        <v xml:space="preserve">   Net Revenue Requirement, with 0 Basis Point ROE increase</v>
      </c>
      <c r="D75" s="2"/>
      <c r="E75" s="1"/>
      <c r="F75" s="194">
        <f>+F56</f>
        <v>167763767.92110279</v>
      </c>
      <c r="G75" s="194"/>
      <c r="I75" s="10"/>
      <c r="J75" s="1"/>
      <c r="K75" s="4"/>
      <c r="L75" s="1"/>
      <c r="M75" s="1"/>
      <c r="N75" s="1"/>
      <c r="O75" s="1"/>
      <c r="P75" s="1"/>
      <c r="Q75" s="4"/>
      <c r="R75" s="4"/>
      <c r="S75" s="1"/>
    </row>
    <row r="76" spans="2:19">
      <c r="B76" s="1"/>
      <c r="C76" s="21" t="str">
        <f>"   FCR with "&amp;F12&amp;" Basis Point increase in ROE"</f>
        <v xml:space="preserve">   FCR with 0 Basis Point increase in ROE</v>
      </c>
      <c r="D76" s="2"/>
      <c r="E76" s="1"/>
      <c r="F76" s="99">
        <f>IF(F74=0,0,F75/F74)</f>
        <v>0.13843583910276089</v>
      </c>
      <c r="G76" s="99"/>
      <c r="I76" s="10"/>
      <c r="J76" s="1"/>
      <c r="K76" s="4"/>
      <c r="L76" s="1"/>
      <c r="M76" s="1"/>
      <c r="N76" s="1"/>
      <c r="O76" s="1"/>
      <c r="P76" s="1"/>
      <c r="Q76" s="4"/>
      <c r="R76" s="4"/>
      <c r="S76" s="1"/>
    </row>
    <row r="77" spans="2:19">
      <c r="B77" s="1"/>
      <c r="D77" s="2"/>
      <c r="E77" s="1"/>
      <c r="F77" s="18"/>
      <c r="G77" s="18"/>
      <c r="H77" s="195"/>
      <c r="I77" s="10"/>
      <c r="J77" s="1"/>
      <c r="K77" s="4"/>
      <c r="L77" s="1"/>
      <c r="M77" s="1"/>
      <c r="N77" s="1"/>
      <c r="O77" s="1"/>
      <c r="P77" s="1"/>
      <c r="Q77" s="4"/>
      <c r="R77" s="4"/>
      <c r="S77" s="1"/>
    </row>
    <row r="78" spans="2:19">
      <c r="B78" s="1"/>
      <c r="C78" s="21" t="str">
        <f>"   Net Rev. Req, w / "&amp;F12&amp;" Basis Point ROE increase, less Dep."</f>
        <v xml:space="preserve">   Net Rev. Req, w / 0 Basis Point ROE increase, less Dep.</v>
      </c>
      <c r="D78" s="2"/>
      <c r="E78" s="1"/>
      <c r="F78" s="60">
        <f>+F58</f>
        <v>128055648.19084412</v>
      </c>
      <c r="G78" s="60"/>
      <c r="I78" s="10"/>
      <c r="J78" s="1"/>
      <c r="K78" s="4"/>
      <c r="L78" s="1"/>
      <c r="M78" s="1"/>
      <c r="N78" s="1"/>
      <c r="O78" s="1"/>
      <c r="P78" s="1"/>
      <c r="Q78" s="4"/>
      <c r="R78" s="4"/>
      <c r="S78" s="1"/>
    </row>
    <row r="79" spans="2:19">
      <c r="B79" s="1"/>
      <c r="C79" s="21" t="str">
        <f>"   FCR with "&amp;F12&amp;" Basis Point ROE increase, less Depreciation"</f>
        <v xml:space="preserve">   FCR with 0 Basis Point ROE increase, less Depreciation</v>
      </c>
      <c r="D79" s="2"/>
      <c r="E79" s="1"/>
      <c r="F79" s="99">
        <f>IF(F74=0,0,F78/F74)</f>
        <v>0.10566936668640196</v>
      </c>
      <c r="G79" s="99"/>
      <c r="H79" s="97"/>
      <c r="I79" s="10"/>
      <c r="J79" s="1"/>
      <c r="K79" s="4"/>
      <c r="L79" s="1"/>
      <c r="M79" s="1"/>
      <c r="N79" s="1"/>
      <c r="O79" s="1"/>
      <c r="P79" s="1"/>
      <c r="Q79" s="4"/>
      <c r="R79" s="4"/>
      <c r="S79" s="1"/>
    </row>
    <row r="80" spans="2:19">
      <c r="B80" s="1"/>
      <c r="C80" s="70" t="str">
        <f>S123</f>
        <v xml:space="preserve">   FCR less Depreciation  (True-Up TCOS, ln 12)</v>
      </c>
      <c r="D80" s="2"/>
      <c r="E80" s="1"/>
      <c r="F80" s="100">
        <f>R123</f>
        <v>0.10560458581978932</v>
      </c>
      <c r="G80" s="100"/>
      <c r="H80" s="196"/>
      <c r="I80" s="10"/>
      <c r="J80" s="1"/>
      <c r="K80" s="4"/>
      <c r="L80" s="1"/>
      <c r="M80" s="1"/>
      <c r="N80" s="1"/>
      <c r="O80" s="1"/>
      <c r="P80" s="1"/>
      <c r="Q80" s="4"/>
      <c r="R80" s="4"/>
      <c r="S80" s="1"/>
    </row>
    <row r="81" spans="2:19">
      <c r="B81" s="1"/>
      <c r="C81" s="21" t="str">
        <f>"   Incremental FCR with "&amp;F12&amp;" Basis Point ROE increase, less Depreciation"</f>
        <v xml:space="preserve">   Incremental FCR with 0 Basis Point ROE increase, less Depreciation</v>
      </c>
      <c r="D81" s="2"/>
      <c r="E81" s="1"/>
      <c r="F81" s="99">
        <f>F79-F80</f>
        <v>6.4780866612643151E-5</v>
      </c>
      <c r="G81" s="99"/>
      <c r="I81" s="10"/>
      <c r="J81" s="1"/>
      <c r="K81" s="4"/>
      <c r="L81" s="1"/>
      <c r="M81" s="1"/>
      <c r="N81" s="1"/>
      <c r="O81" s="1"/>
      <c r="P81" s="1"/>
      <c r="Q81" s="4"/>
      <c r="R81" s="4"/>
      <c r="S81" s="1"/>
    </row>
    <row r="82" spans="2:19">
      <c r="B82" s="1"/>
      <c r="C82" s="21"/>
      <c r="D82" s="2"/>
      <c r="E82" s="1"/>
      <c r="F82" s="99"/>
      <c r="G82" s="99"/>
      <c r="H82" s="1"/>
      <c r="I82" s="3"/>
      <c r="J82" s="1"/>
      <c r="K82" s="4"/>
      <c r="L82" s="1"/>
      <c r="M82" s="1"/>
      <c r="N82" s="1"/>
      <c r="O82" s="1"/>
      <c r="P82" s="1"/>
      <c r="Q82" s="4"/>
      <c r="R82" s="4"/>
      <c r="S82" s="1"/>
    </row>
    <row r="83" spans="2:19" ht="18.75">
      <c r="B83" s="5" t="s">
        <v>34</v>
      </c>
      <c r="C83" s="68" t="s">
        <v>35</v>
      </c>
      <c r="D83" s="2"/>
      <c r="E83" s="1"/>
      <c r="F83" s="99"/>
      <c r="G83" s="99"/>
      <c r="H83" s="1"/>
      <c r="I83" s="3"/>
      <c r="J83" s="1"/>
      <c r="K83" s="4"/>
      <c r="L83" s="1"/>
      <c r="M83" s="1"/>
      <c r="N83" s="1"/>
      <c r="O83" s="1"/>
      <c r="P83" s="1"/>
      <c r="Q83" s="4"/>
      <c r="R83" s="4"/>
      <c r="S83" s="1"/>
    </row>
    <row r="84" spans="2:19" ht="12.75" customHeight="1">
      <c r="B84" s="5"/>
      <c r="C84" s="68"/>
      <c r="D84" s="2"/>
      <c r="E84" s="1"/>
      <c r="F84" s="99"/>
      <c r="G84" s="99"/>
      <c r="H84" s="1"/>
      <c r="I84" s="3"/>
      <c r="J84" s="1"/>
      <c r="K84" s="4"/>
      <c r="L84" s="1"/>
      <c r="M84" s="1"/>
      <c r="N84" s="1"/>
      <c r="O84" s="1"/>
      <c r="P84" s="1"/>
      <c r="Q84" s="4"/>
      <c r="R84" s="4"/>
      <c r="S84" s="1"/>
    </row>
    <row r="85" spans="2:19" ht="12.75" customHeight="1">
      <c r="B85" s="5"/>
      <c r="C85" s="21" t="str">
        <f>+S124</f>
        <v>Transmission Plant @ Beginning of Period (P.206, ln 58)</v>
      </c>
      <c r="D85" s="2"/>
      <c r="F85" s="94">
        <f>R124</f>
        <v>1679310700</v>
      </c>
      <c r="G85" s="1"/>
      <c r="I85" s="3"/>
      <c r="J85" s="1"/>
      <c r="K85" s="4"/>
      <c r="L85" s="1"/>
      <c r="M85" s="1"/>
      <c r="N85" s="1"/>
      <c r="O85" s="1"/>
      <c r="P85" s="1"/>
      <c r="Q85" s="4"/>
      <c r="R85" s="4"/>
      <c r="S85" s="1"/>
    </row>
    <row r="86" spans="2:19" ht="12.75" customHeight="1">
      <c r="B86" s="5"/>
      <c r="C86" s="21" t="str">
        <f>+S125</f>
        <v>Transmission Plant @ End of Period (P.207, ln 58)</v>
      </c>
      <c r="D86" s="2"/>
      <c r="F86" s="102">
        <f>R125</f>
        <v>1870409555</v>
      </c>
      <c r="G86" s="1"/>
      <c r="I86" s="3"/>
      <c r="J86" s="1"/>
      <c r="K86" s="4"/>
      <c r="L86" s="1"/>
      <c r="M86" s="1"/>
      <c r="N86" s="1"/>
      <c r="O86" s="1"/>
      <c r="P86" s="1"/>
      <c r="Q86" s="4"/>
      <c r="R86" s="4"/>
      <c r="S86" s="1"/>
    </row>
    <row r="87" spans="2:19" ht="12.75" customHeight="1">
      <c r="B87" s="5"/>
      <c r="C87" s="21"/>
      <c r="D87" s="2"/>
      <c r="F87" s="3">
        <f>+F86+F85</f>
        <v>3549720255</v>
      </c>
      <c r="G87" s="3"/>
      <c r="H87" s="1"/>
      <c r="I87" s="3"/>
      <c r="J87" s="1"/>
      <c r="K87" s="4"/>
      <c r="L87" s="1"/>
      <c r="M87" s="1"/>
      <c r="N87" s="1"/>
      <c r="O87" s="1"/>
      <c r="P87" s="1"/>
      <c r="Q87" s="4"/>
      <c r="R87" s="4"/>
      <c r="S87" s="1"/>
    </row>
    <row r="88" spans="2:19">
      <c r="B88" s="1"/>
      <c r="C88" s="21" t="str">
        <f>+S126</f>
        <v xml:space="preserve">Transmission Plant Average Balance for 2017 </v>
      </c>
      <c r="D88" s="59"/>
      <c r="E88" s="103"/>
      <c r="F88" s="85">
        <f>+F87/2</f>
        <v>1774860127.5</v>
      </c>
      <c r="G88" s="85"/>
      <c r="I88" s="3"/>
      <c r="J88" s="1"/>
      <c r="K88" s="4"/>
      <c r="L88" s="1"/>
      <c r="M88" s="1"/>
      <c r="N88" s="1"/>
      <c r="O88" s="1"/>
      <c r="P88" s="1"/>
      <c r="Q88" s="4"/>
      <c r="R88" s="4"/>
      <c r="S88" s="1"/>
    </row>
    <row r="89" spans="2:19">
      <c r="B89" s="1"/>
      <c r="C89" s="11" t="str">
        <f>S127</f>
        <v>Annual Depreciation Expense  (True-Up TCOS,  ln 82)</v>
      </c>
      <c r="D89" s="59"/>
      <c r="E89" s="18"/>
      <c r="F89" s="85">
        <f>R127</f>
        <v>41812686</v>
      </c>
      <c r="G89" s="85"/>
      <c r="I89" s="3"/>
      <c r="J89" s="1"/>
      <c r="K89" s="4"/>
      <c r="L89" s="1"/>
      <c r="M89" s="1"/>
      <c r="N89" s="1"/>
      <c r="O89" s="1"/>
      <c r="P89" s="1"/>
      <c r="Q89" s="4"/>
      <c r="R89" s="4"/>
      <c r="S89" s="1"/>
    </row>
    <row r="90" spans="2:19">
      <c r="B90" s="1"/>
      <c r="C90" s="21" t="s">
        <v>37</v>
      </c>
      <c r="D90" s="2"/>
      <c r="E90" s="1"/>
      <c r="F90" s="99">
        <f>IF(F88=0,0,F89/F88)</f>
        <v>2.3558299244062542E-2</v>
      </c>
      <c r="G90" s="99"/>
      <c r="H90" s="1"/>
      <c r="I90" s="105"/>
      <c r="J90" s="1"/>
      <c r="K90" s="4"/>
      <c r="L90" s="1"/>
      <c r="M90" s="1"/>
      <c r="N90" s="1"/>
      <c r="O90" s="1"/>
      <c r="P90" s="1"/>
      <c r="Q90" s="4"/>
      <c r="R90" s="4"/>
      <c r="S90" s="1"/>
    </row>
    <row r="91" spans="2:19">
      <c r="B91" s="1"/>
      <c r="C91" s="21" t="s">
        <v>38</v>
      </c>
      <c r="D91" s="2"/>
      <c r="E91" s="1"/>
      <c r="F91" s="106">
        <f>IF(F90=0,0,1/F90)</f>
        <v>42.44788597173595</v>
      </c>
      <c r="G91" s="106"/>
      <c r="H91" s="1"/>
      <c r="I91" s="3"/>
      <c r="J91" s="1"/>
      <c r="K91" s="4"/>
      <c r="L91" s="1"/>
      <c r="M91" s="1"/>
      <c r="N91" s="1"/>
      <c r="O91" s="1"/>
      <c r="P91" s="1"/>
      <c r="Q91" s="4"/>
      <c r="R91" s="4"/>
      <c r="S91" s="1"/>
    </row>
    <row r="92" spans="2:19">
      <c r="B92" s="1"/>
      <c r="C92" s="21" t="s">
        <v>39</v>
      </c>
      <c r="D92" s="2"/>
      <c r="E92" s="1"/>
      <c r="F92" s="107">
        <f>ROUND(F91,0)</f>
        <v>42</v>
      </c>
      <c r="G92" s="107"/>
      <c r="H92" s="1"/>
      <c r="I92" s="3"/>
      <c r="J92" s="1"/>
      <c r="K92" s="4"/>
      <c r="L92" s="1"/>
      <c r="M92" s="1"/>
      <c r="N92" s="1"/>
      <c r="O92" s="1"/>
      <c r="P92" s="1"/>
      <c r="Q92" s="4"/>
      <c r="R92" s="4"/>
      <c r="S92" s="1"/>
    </row>
    <row r="93" spans="2:19">
      <c r="B93" s="1"/>
      <c r="C93" s="21"/>
      <c r="D93" s="2"/>
      <c r="E93" s="1"/>
      <c r="F93" s="107"/>
      <c r="G93" s="107"/>
      <c r="H93" s="1"/>
      <c r="I93" s="3"/>
      <c r="J93" s="1"/>
      <c r="K93" s="4"/>
      <c r="L93" s="1"/>
      <c r="M93" s="1"/>
      <c r="N93" s="1"/>
      <c r="O93" s="1"/>
      <c r="P93" s="1"/>
      <c r="Q93" s="4"/>
      <c r="R93" s="4"/>
      <c r="S93" s="1"/>
    </row>
    <row r="94" spans="2:19">
      <c r="B94" s="1"/>
      <c r="C94" s="21"/>
      <c r="D94" s="2"/>
      <c r="E94" s="1"/>
      <c r="F94" s="107"/>
      <c r="G94" s="107"/>
      <c r="H94" s="1"/>
      <c r="I94" s="3"/>
      <c r="J94" s="1"/>
      <c r="K94" s="4"/>
      <c r="L94" s="1"/>
      <c r="M94" s="1"/>
      <c r="N94" s="1"/>
      <c r="O94" s="1"/>
      <c r="P94" s="1"/>
      <c r="Q94" s="4"/>
      <c r="R94" s="4"/>
      <c r="S94" s="1"/>
    </row>
    <row r="95" spans="2:19">
      <c r="B95" s="1"/>
      <c r="C95" s="21"/>
      <c r="D95" s="2"/>
      <c r="E95" s="1"/>
      <c r="F95" s="107"/>
      <c r="G95" s="107"/>
      <c r="H95" s="1"/>
      <c r="I95" s="3"/>
      <c r="J95" s="1"/>
      <c r="K95" s="4"/>
      <c r="L95" s="1"/>
      <c r="M95" s="1"/>
      <c r="N95" s="1"/>
      <c r="O95" s="1"/>
      <c r="P95" s="1"/>
      <c r="Q95" s="4"/>
      <c r="R95" s="4"/>
      <c r="S95" s="1"/>
    </row>
    <row r="96" spans="2:19">
      <c r="C96" s="1"/>
      <c r="D96" s="2"/>
      <c r="E96" s="1"/>
      <c r="F96" s="1"/>
      <c r="G96" s="1"/>
      <c r="H96" s="1"/>
      <c r="I96" s="3"/>
      <c r="J96" s="1"/>
      <c r="K96" s="4"/>
      <c r="L96" s="1"/>
      <c r="M96" s="1"/>
      <c r="N96" s="1"/>
      <c r="O96" s="1"/>
      <c r="P96" s="1"/>
      <c r="Q96" s="4"/>
      <c r="R96" s="228" t="s">
        <v>107</v>
      </c>
      <c r="S96" s="227" t="s">
        <v>113</v>
      </c>
    </row>
    <row r="97" spans="3:19">
      <c r="C97" s="1"/>
      <c r="D97" s="2"/>
      <c r="E97" s="1"/>
      <c r="F97" s="1"/>
      <c r="G97" s="1"/>
      <c r="H97" s="1"/>
      <c r="I97" s="3"/>
      <c r="J97" s="1"/>
      <c r="K97" s="4"/>
      <c r="L97" s="1"/>
      <c r="M97" s="1"/>
      <c r="N97" s="1"/>
      <c r="O97" s="1"/>
      <c r="P97" s="1"/>
      <c r="Q97" s="4"/>
    </row>
    <row r="98" spans="3:19">
      <c r="C98" s="235" t="s">
        <v>104</v>
      </c>
      <c r="J98" s="7"/>
      <c r="L98" s="235" t="s">
        <v>103</v>
      </c>
      <c r="N98" s="1"/>
      <c r="O98" s="1"/>
      <c r="P98" s="1"/>
      <c r="Q98" s="4"/>
    </row>
    <row r="99" spans="3:19">
      <c r="C99" s="1"/>
      <c r="D99" s="2"/>
      <c r="E99" s="1"/>
      <c r="F99" s="1"/>
      <c r="G99" s="1"/>
      <c r="H99" s="1"/>
      <c r="I99" s="3"/>
      <c r="J99" s="1"/>
      <c r="K99" s="4"/>
      <c r="L99" s="1"/>
      <c r="M99" s="1"/>
      <c r="N99" s="1"/>
      <c r="O99" s="1"/>
      <c r="P99" s="1"/>
      <c r="Q99" s="4"/>
      <c r="S99" s="227" t="s">
        <v>101</v>
      </c>
    </row>
    <row r="100" spans="3:19">
      <c r="C100" s="1"/>
      <c r="D100" s="2"/>
      <c r="E100" s="1"/>
      <c r="F100" s="1"/>
      <c r="G100" s="1"/>
      <c r="H100" s="1"/>
      <c r="I100" s="3"/>
      <c r="J100" s="1"/>
      <c r="K100" s="4"/>
      <c r="L100" s="1"/>
      <c r="M100" s="1"/>
      <c r="N100" s="1"/>
      <c r="O100" s="1"/>
      <c r="P100" s="1"/>
      <c r="Q100" s="4"/>
      <c r="R100" s="228" t="s">
        <v>98</v>
      </c>
      <c r="S100" s="231" t="s">
        <v>115</v>
      </c>
    </row>
    <row r="101" spans="3:19" ht="13.5" thickBot="1">
      <c r="C101" s="1"/>
      <c r="D101" s="2"/>
      <c r="E101" s="1"/>
      <c r="F101" s="1"/>
      <c r="G101" s="1"/>
      <c r="H101" s="1"/>
      <c r="I101" s="3"/>
      <c r="J101" s="1"/>
      <c r="K101" s="4"/>
      <c r="L101" s="1"/>
      <c r="M101" s="1"/>
      <c r="N101" s="1"/>
      <c r="O101" s="1"/>
      <c r="P101" s="1"/>
      <c r="Q101" s="4"/>
      <c r="R101" s="230" t="s">
        <v>133</v>
      </c>
    </row>
    <row r="102" spans="3:19">
      <c r="C102" s="1"/>
      <c r="D102" s="2"/>
      <c r="E102" s="1"/>
      <c r="F102" s="1"/>
      <c r="G102" s="1"/>
      <c r="H102" s="1"/>
      <c r="I102" s="3"/>
      <c r="J102" s="1"/>
      <c r="K102" s="4"/>
      <c r="L102" s="1"/>
      <c r="M102" s="1"/>
      <c r="N102" s="1"/>
      <c r="O102" s="1"/>
      <c r="P102" s="1"/>
      <c r="Q102" s="4"/>
      <c r="R102" s="375" t="s">
        <v>155</v>
      </c>
      <c r="S102" s="236" t="s">
        <v>122</v>
      </c>
    </row>
    <row r="103" spans="3:19">
      <c r="C103" s="1"/>
      <c r="D103" s="2"/>
      <c r="E103" s="1"/>
      <c r="F103" s="1"/>
      <c r="G103" s="1"/>
      <c r="H103" s="1"/>
      <c r="I103" s="3"/>
      <c r="J103" s="1"/>
      <c r="K103" s="4"/>
      <c r="L103" s="1"/>
      <c r="M103" s="1"/>
      <c r="N103" s="1"/>
      <c r="O103" s="1"/>
      <c r="P103" s="1"/>
      <c r="Q103" s="4"/>
      <c r="R103" s="376">
        <v>2018</v>
      </c>
      <c r="S103" s="443" t="s">
        <v>77</v>
      </c>
    </row>
    <row r="104" spans="3:19">
      <c r="C104" s="1"/>
      <c r="D104" s="2"/>
      <c r="E104" s="1"/>
      <c r="F104" s="1"/>
      <c r="G104" s="1"/>
      <c r="H104" s="1"/>
      <c r="I104" s="3"/>
      <c r="J104" s="1"/>
      <c r="K104" s="4"/>
      <c r="L104" s="1"/>
      <c r="M104" s="1"/>
      <c r="N104" s="1"/>
      <c r="O104" s="1"/>
      <c r="P104" s="1"/>
      <c r="Q104" s="4"/>
      <c r="R104" s="450">
        <v>0.105</v>
      </c>
      <c r="S104" s="443" t="s">
        <v>489</v>
      </c>
    </row>
    <row r="105" spans="3:19">
      <c r="C105" s="1"/>
      <c r="D105" s="2"/>
      <c r="E105" s="1"/>
      <c r="F105" s="1"/>
      <c r="G105" s="1"/>
      <c r="H105" s="1"/>
      <c r="I105" s="3"/>
      <c r="J105" s="1"/>
      <c r="K105" s="4"/>
      <c r="L105" s="1"/>
      <c r="M105" s="1"/>
      <c r="N105" s="1"/>
      <c r="O105" s="1"/>
      <c r="P105" s="1"/>
      <c r="Q105" s="4"/>
      <c r="R105" s="454">
        <v>0</v>
      </c>
      <c r="S105" s="443" t="s">
        <v>1</v>
      </c>
    </row>
    <row r="106" spans="3:19">
      <c r="C106" s="1"/>
      <c r="D106" s="2"/>
      <c r="E106" s="1"/>
      <c r="F106" s="1"/>
      <c r="G106" s="1"/>
      <c r="H106" s="1"/>
      <c r="I106" s="3"/>
      <c r="J106" s="1"/>
      <c r="K106" s="4"/>
      <c r="L106" s="1"/>
      <c r="M106" s="1"/>
      <c r="N106" s="1"/>
      <c r="O106" s="1"/>
      <c r="P106" s="1"/>
      <c r="Q106" s="4"/>
      <c r="R106" s="450">
        <v>0.52637758415886271</v>
      </c>
      <c r="S106" s="444" t="s">
        <v>93</v>
      </c>
    </row>
    <row r="107" spans="3:19">
      <c r="C107" s="1"/>
      <c r="D107" s="2"/>
      <c r="E107" s="1"/>
      <c r="F107" s="1"/>
      <c r="G107" s="1"/>
      <c r="H107" s="1"/>
      <c r="I107" s="3"/>
      <c r="J107" s="1"/>
      <c r="K107" s="4"/>
      <c r="L107" s="1"/>
      <c r="M107" s="1"/>
      <c r="N107" s="1"/>
      <c r="O107" s="1"/>
      <c r="P107" s="1"/>
      <c r="Q107" s="4"/>
      <c r="R107" s="451">
        <v>4.6226794190279752E-2</v>
      </c>
      <c r="S107" s="444" t="s">
        <v>94</v>
      </c>
    </row>
    <row r="108" spans="3:19">
      <c r="C108" s="1"/>
      <c r="D108" s="2"/>
      <c r="E108" s="1"/>
      <c r="F108" s="1"/>
      <c r="G108" s="1"/>
      <c r="H108" s="1"/>
      <c r="I108" s="3"/>
      <c r="J108" s="1"/>
      <c r="K108" s="4"/>
      <c r="L108" s="1"/>
      <c r="M108" s="1"/>
      <c r="N108" s="1"/>
      <c r="O108" s="1"/>
      <c r="P108" s="1"/>
      <c r="Q108" s="4"/>
      <c r="R108" s="450">
        <v>0</v>
      </c>
      <c r="S108" s="444" t="s">
        <v>95</v>
      </c>
    </row>
    <row r="109" spans="3:19">
      <c r="C109" s="1"/>
      <c r="D109" s="2"/>
      <c r="E109" s="1"/>
      <c r="F109" s="1"/>
      <c r="G109" s="1"/>
      <c r="H109" s="1"/>
      <c r="I109" s="3"/>
      <c r="J109" s="1"/>
      <c r="K109" s="4"/>
      <c r="L109" s="1"/>
      <c r="M109" s="1"/>
      <c r="N109" s="1"/>
      <c r="O109" s="1"/>
      <c r="P109" s="1"/>
      <c r="Q109" s="4"/>
      <c r="R109" s="451">
        <v>0</v>
      </c>
      <c r="S109" s="444" t="s">
        <v>96</v>
      </c>
    </row>
    <row r="110" spans="3:19">
      <c r="C110" s="1"/>
      <c r="D110" s="2"/>
      <c r="E110" s="1"/>
      <c r="F110" s="1"/>
      <c r="G110" s="1"/>
      <c r="H110" s="1"/>
      <c r="I110" s="3"/>
      <c r="J110" s="1"/>
      <c r="K110" s="4"/>
      <c r="L110" s="1"/>
      <c r="M110" s="1"/>
      <c r="N110" s="1"/>
      <c r="O110" s="1"/>
      <c r="P110" s="1"/>
      <c r="Q110" s="4"/>
      <c r="R110" s="450">
        <v>0.47362241584113723</v>
      </c>
      <c r="S110" s="445" t="s">
        <v>97</v>
      </c>
    </row>
    <row r="111" spans="3:19">
      <c r="C111" s="1"/>
      <c r="D111" s="2"/>
      <c r="E111" s="1"/>
      <c r="F111" s="1"/>
      <c r="G111" s="1"/>
      <c r="H111" s="1"/>
      <c r="I111" s="3"/>
      <c r="J111" s="1"/>
      <c r="K111" s="4"/>
      <c r="L111" s="1"/>
      <c r="M111" s="1"/>
      <c r="N111" s="1"/>
      <c r="O111" s="1"/>
      <c r="P111" s="1"/>
      <c r="Q111" s="4"/>
      <c r="R111" s="438">
        <v>958524752.53601241</v>
      </c>
      <c r="S111" s="446" t="s">
        <v>472</v>
      </c>
    </row>
    <row r="112" spans="3:19">
      <c r="C112" s="1"/>
      <c r="D112" s="2"/>
      <c r="E112" s="1"/>
      <c r="F112" s="1"/>
      <c r="G112" s="1"/>
      <c r="H112" s="1"/>
      <c r="I112" s="3"/>
      <c r="J112" s="1"/>
      <c r="K112" s="4"/>
      <c r="L112" s="1"/>
      <c r="M112" s="1"/>
      <c r="N112" s="1"/>
      <c r="O112" s="1"/>
      <c r="P112" s="1"/>
      <c r="Q112" s="4"/>
      <c r="R112" s="439">
        <v>0.24697199999999997</v>
      </c>
      <c r="S112" s="443" t="s">
        <v>490</v>
      </c>
    </row>
    <row r="113" spans="3:19">
      <c r="C113" s="1"/>
      <c r="D113" s="2"/>
      <c r="E113" s="1"/>
      <c r="F113" s="1"/>
      <c r="G113" s="1"/>
      <c r="H113" s="1"/>
      <c r="I113" s="3"/>
      <c r="J113" s="1"/>
      <c r="K113" s="4"/>
      <c r="L113" s="1"/>
      <c r="M113" s="1"/>
      <c r="N113" s="1"/>
      <c r="O113" s="1"/>
      <c r="P113" s="1"/>
      <c r="Q113" s="4"/>
      <c r="R113" s="438">
        <v>-362683.52887335472</v>
      </c>
      <c r="S113" s="443" t="s">
        <v>491</v>
      </c>
    </row>
    <row r="114" spans="3:19">
      <c r="C114" s="1"/>
      <c r="D114" s="2"/>
      <c r="E114" s="1"/>
      <c r="F114" s="1"/>
      <c r="G114" s="1"/>
      <c r="H114" s="1"/>
      <c r="I114" s="3"/>
      <c r="J114" s="1"/>
      <c r="K114" s="4"/>
      <c r="L114" s="1"/>
      <c r="M114" s="1"/>
      <c r="N114" s="1"/>
      <c r="O114" s="1"/>
      <c r="P114" s="1"/>
      <c r="Q114" s="4"/>
      <c r="R114" s="438">
        <v>-4665638.9935035612</v>
      </c>
      <c r="S114" s="443" t="s">
        <v>383</v>
      </c>
    </row>
    <row r="115" spans="3:19">
      <c r="C115" s="1"/>
      <c r="D115" s="2"/>
      <c r="E115" s="1"/>
      <c r="F115" s="1"/>
      <c r="G115" s="1"/>
      <c r="H115" s="1"/>
      <c r="I115" s="3"/>
      <c r="J115" s="1"/>
      <c r="K115" s="4"/>
      <c r="L115" s="1"/>
      <c r="M115" s="1"/>
      <c r="N115" s="1"/>
      <c r="O115" s="1"/>
      <c r="P115" s="1"/>
      <c r="Q115" s="4"/>
      <c r="R115" s="438">
        <v>357516.58636863431</v>
      </c>
      <c r="S115" s="443" t="s">
        <v>384</v>
      </c>
    </row>
    <row r="116" spans="3:19">
      <c r="C116" s="1"/>
      <c r="D116" s="2"/>
      <c r="E116" s="1"/>
      <c r="F116" s="1"/>
      <c r="G116" s="1"/>
      <c r="H116" s="1"/>
      <c r="I116" s="3"/>
      <c r="J116" s="1"/>
      <c r="K116" s="4"/>
      <c r="L116" s="1"/>
      <c r="M116" s="1"/>
      <c r="N116" s="1"/>
      <c r="O116" s="1"/>
      <c r="P116" s="1"/>
      <c r="Q116" s="4"/>
      <c r="R116" s="438">
        <v>167685263.08924296</v>
      </c>
      <c r="S116" s="443" t="s">
        <v>492</v>
      </c>
    </row>
    <row r="117" spans="3:19">
      <c r="C117" s="1"/>
      <c r="D117" s="2"/>
      <c r="E117" s="1"/>
      <c r="F117" s="1"/>
      <c r="G117" s="1"/>
      <c r="H117" s="1"/>
      <c r="I117" s="3"/>
      <c r="J117" s="1"/>
      <c r="K117" s="4"/>
      <c r="L117" s="1"/>
      <c r="M117" s="1"/>
      <c r="N117" s="1"/>
      <c r="O117" s="1"/>
      <c r="P117" s="1"/>
      <c r="Q117" s="4"/>
      <c r="R117" s="438">
        <v>70991316.432831869</v>
      </c>
      <c r="S117" s="443" t="s">
        <v>493</v>
      </c>
    </row>
    <row r="118" spans="3:19">
      <c r="C118" s="1"/>
      <c r="D118" s="2"/>
      <c r="E118" s="1"/>
      <c r="F118" s="1"/>
      <c r="G118" s="1"/>
      <c r="H118" s="1"/>
      <c r="I118" s="3"/>
      <c r="J118" s="1"/>
      <c r="K118" s="4"/>
      <c r="L118" s="1"/>
      <c r="M118" s="1"/>
      <c r="N118" s="1"/>
      <c r="O118" s="1"/>
      <c r="P118" s="1"/>
      <c r="Q118" s="4"/>
      <c r="R118" s="438">
        <v>10962883.265656374</v>
      </c>
      <c r="S118" s="443" t="s">
        <v>494</v>
      </c>
    </row>
    <row r="119" spans="3:19">
      <c r="C119" s="1"/>
      <c r="D119" s="2"/>
      <c r="E119" s="1"/>
      <c r="F119" s="1"/>
      <c r="G119" s="1"/>
      <c r="H119" s="1"/>
      <c r="I119" s="3"/>
      <c r="J119" s="1"/>
      <c r="K119" s="4"/>
      <c r="L119" s="1"/>
      <c r="M119" s="1"/>
      <c r="N119" s="1"/>
      <c r="O119" s="1"/>
      <c r="P119" s="1"/>
      <c r="Q119" s="4"/>
      <c r="R119" s="438">
        <v>67781.465996240848</v>
      </c>
      <c r="S119" s="443" t="s">
        <v>495</v>
      </c>
    </row>
    <row r="120" spans="3:19">
      <c r="C120" s="1"/>
      <c r="D120" s="2"/>
      <c r="E120" s="1"/>
      <c r="F120" s="1"/>
      <c r="G120" s="1"/>
      <c r="H120" s="1"/>
      <c r="I120" s="3"/>
      <c r="J120" s="1"/>
      <c r="K120" s="4"/>
      <c r="L120" s="1"/>
      <c r="M120" s="1"/>
      <c r="N120" s="1"/>
      <c r="O120" s="1"/>
      <c r="P120" s="1"/>
      <c r="Q120" s="4"/>
      <c r="R120" s="438">
        <v>39708119.730258666</v>
      </c>
      <c r="S120" s="443" t="s">
        <v>496</v>
      </c>
    </row>
    <row r="121" spans="3:19">
      <c r="C121" s="1"/>
      <c r="D121" s="2"/>
      <c r="E121" s="1"/>
      <c r="F121" s="1"/>
      <c r="G121" s="1"/>
      <c r="H121" s="1"/>
      <c r="I121" s="3"/>
      <c r="J121" s="1"/>
      <c r="K121" s="4"/>
      <c r="L121" s="1"/>
      <c r="M121" s="1"/>
      <c r="N121" s="1"/>
      <c r="O121" s="1"/>
      <c r="P121" s="1"/>
      <c r="Q121" s="4"/>
      <c r="R121" s="439">
        <v>0.39634968110566327</v>
      </c>
      <c r="S121" s="443" t="s">
        <v>100</v>
      </c>
    </row>
    <row r="122" spans="3:19">
      <c r="C122" s="1"/>
      <c r="D122" s="2"/>
      <c r="E122" s="1"/>
      <c r="F122" s="1"/>
      <c r="G122" s="1"/>
      <c r="H122" s="1"/>
      <c r="I122" s="3"/>
      <c r="J122" s="1"/>
      <c r="K122" s="4"/>
      <c r="L122" s="1"/>
      <c r="M122" s="1"/>
      <c r="N122" s="1"/>
      <c r="O122" s="1"/>
      <c r="P122" s="1"/>
      <c r="Q122" s="4"/>
      <c r="R122" s="438">
        <v>1211852140.3736484</v>
      </c>
      <c r="S122" s="443" t="s">
        <v>473</v>
      </c>
    </row>
    <row r="123" spans="3:19">
      <c r="C123" s="1"/>
      <c r="D123" s="2"/>
      <c r="E123" s="1"/>
      <c r="F123" s="1"/>
      <c r="G123" s="1"/>
      <c r="H123" s="1"/>
      <c r="I123" s="3"/>
      <c r="J123" s="1"/>
      <c r="K123" s="4"/>
      <c r="L123" s="1"/>
      <c r="M123" s="1"/>
      <c r="N123" s="1"/>
      <c r="O123" s="1"/>
      <c r="P123" s="1"/>
      <c r="Q123" s="4"/>
      <c r="R123" s="439">
        <v>0.10560458581978932</v>
      </c>
      <c r="S123" s="447" t="s">
        <v>474</v>
      </c>
    </row>
    <row r="124" spans="3:19">
      <c r="C124" s="1"/>
      <c r="D124" s="2"/>
      <c r="E124" s="1"/>
      <c r="F124" s="1"/>
      <c r="G124" s="1"/>
      <c r="H124" s="1"/>
      <c r="I124" s="3"/>
      <c r="J124" s="1"/>
      <c r="K124" s="4"/>
      <c r="L124" s="1"/>
      <c r="M124" s="1"/>
      <c r="N124" s="1"/>
      <c r="O124" s="1"/>
      <c r="P124" s="1"/>
      <c r="Q124" s="4"/>
      <c r="R124" s="440">
        <v>1679310700</v>
      </c>
      <c r="S124" s="444" t="s">
        <v>475</v>
      </c>
    </row>
    <row r="125" spans="3:19">
      <c r="C125" s="1"/>
      <c r="D125" s="2"/>
      <c r="E125" s="1"/>
      <c r="F125" s="1"/>
      <c r="G125" s="1"/>
      <c r="H125" s="1"/>
      <c r="I125" s="3"/>
      <c r="J125" s="1"/>
      <c r="K125" s="4"/>
      <c r="L125" s="1"/>
      <c r="M125" s="1"/>
      <c r="N125" s="1"/>
      <c r="O125" s="1"/>
      <c r="P125" s="1"/>
      <c r="Q125" s="4"/>
      <c r="R125" s="441">
        <v>1870409555</v>
      </c>
      <c r="S125" s="445" t="s">
        <v>476</v>
      </c>
    </row>
    <row r="126" spans="3:19">
      <c r="C126" s="1"/>
      <c r="D126" s="2"/>
      <c r="E126" s="1"/>
      <c r="F126" s="1"/>
      <c r="G126" s="1"/>
      <c r="H126" s="1"/>
      <c r="I126" s="3"/>
      <c r="J126" s="1"/>
      <c r="K126" s="4"/>
      <c r="L126" s="1"/>
      <c r="M126" s="1"/>
      <c r="N126" s="1"/>
      <c r="O126" s="1"/>
      <c r="P126" s="1"/>
      <c r="Q126" s="4"/>
      <c r="R126" s="453">
        <v>1774860127.5</v>
      </c>
      <c r="S126" s="448" t="s">
        <v>497</v>
      </c>
    </row>
    <row r="127" spans="3:19" ht="13.5" thickBot="1">
      <c r="C127" s="1"/>
      <c r="D127" s="2"/>
      <c r="E127" s="1"/>
      <c r="F127" s="1"/>
      <c r="G127" s="1"/>
      <c r="H127" s="1"/>
      <c r="I127" s="3"/>
      <c r="J127" s="1"/>
      <c r="K127" s="4"/>
      <c r="L127" s="1"/>
      <c r="M127" s="1"/>
      <c r="N127" s="1"/>
      <c r="O127" s="1"/>
      <c r="P127" s="1"/>
      <c r="Q127" s="4"/>
      <c r="R127" s="452">
        <v>41812686</v>
      </c>
      <c r="S127" s="449" t="s">
        <v>498</v>
      </c>
    </row>
    <row r="128" spans="3:19">
      <c r="C128" s="1"/>
      <c r="D128" s="2"/>
      <c r="E128" s="1"/>
      <c r="F128" s="1"/>
      <c r="G128" s="1"/>
      <c r="H128" s="1"/>
      <c r="I128" s="3"/>
      <c r="J128" s="1"/>
      <c r="K128" s="4"/>
      <c r="L128" s="1"/>
      <c r="M128" s="1"/>
      <c r="N128" s="1"/>
      <c r="O128" s="1"/>
      <c r="P128" s="1"/>
      <c r="Q128" s="4"/>
      <c r="R128" s="1"/>
      <c r="S128" s="1"/>
    </row>
    <row r="129" spans="3:19">
      <c r="C129" s="1"/>
      <c r="D129" s="2"/>
      <c r="E129" s="1"/>
      <c r="F129" s="1"/>
      <c r="G129" s="1"/>
      <c r="H129" s="1"/>
      <c r="I129" s="3"/>
      <c r="J129" s="1"/>
      <c r="K129" s="4"/>
      <c r="L129" s="1"/>
      <c r="M129" s="1"/>
      <c r="N129" s="1"/>
      <c r="O129" s="1"/>
      <c r="P129" s="1"/>
      <c r="Q129" s="4"/>
      <c r="R129" s="228" t="s">
        <v>99</v>
      </c>
      <c r="S129" s="1" t="s">
        <v>111</v>
      </c>
    </row>
    <row r="130" spans="3:19" ht="13.5" thickBot="1">
      <c r="C130" s="1"/>
      <c r="D130" s="2"/>
      <c r="E130" s="1"/>
      <c r="F130" s="1"/>
      <c r="G130" s="1"/>
      <c r="H130" s="1"/>
      <c r="I130" s="3"/>
      <c r="J130" s="1"/>
      <c r="K130" s="4"/>
      <c r="L130" s="1"/>
      <c r="M130" s="1"/>
      <c r="N130" s="1"/>
      <c r="O130" s="1"/>
      <c r="P130" s="1"/>
      <c r="Q130" s="4"/>
      <c r="R130" s="230" t="s">
        <v>134</v>
      </c>
      <c r="S130" s="1"/>
    </row>
    <row r="131" spans="3:19">
      <c r="C131" s="1"/>
      <c r="D131" s="2"/>
      <c r="E131" s="1"/>
      <c r="F131" s="1"/>
      <c r="G131" s="1"/>
      <c r="H131" s="1"/>
      <c r="I131" s="3"/>
      <c r="J131" s="1"/>
      <c r="K131" s="4"/>
      <c r="L131" s="1"/>
      <c r="M131" s="1"/>
      <c r="N131" s="1"/>
      <c r="O131" s="1"/>
      <c r="P131" s="1"/>
      <c r="Q131" s="4"/>
      <c r="R131" s="429">
        <v>94420138.109302804</v>
      </c>
      <c r="S131" t="s">
        <v>116</v>
      </c>
    </row>
    <row r="132" spans="3:19">
      <c r="C132" s="1"/>
      <c r="D132" s="2"/>
      <c r="E132" s="1"/>
      <c r="F132" s="1"/>
      <c r="G132" s="1"/>
      <c r="H132" s="1"/>
      <c r="I132" s="3"/>
      <c r="J132" s="1"/>
      <c r="K132" s="4"/>
      <c r="L132" s="1"/>
      <c r="M132" s="1"/>
      <c r="N132" s="1"/>
      <c r="O132" s="1"/>
      <c r="P132" s="1"/>
      <c r="Q132" s="4"/>
      <c r="R132" s="430">
        <v>94420138.109302804</v>
      </c>
      <c r="S132" t="s">
        <v>117</v>
      </c>
    </row>
    <row r="133" spans="3:19">
      <c r="C133" s="1"/>
      <c r="D133" s="2"/>
      <c r="E133" s="1"/>
      <c r="F133" s="1"/>
      <c r="G133" s="1"/>
      <c r="H133" s="1"/>
      <c r="I133" s="3"/>
      <c r="J133" s="1"/>
      <c r="K133" s="4"/>
      <c r="L133" s="1"/>
      <c r="M133" s="1"/>
      <c r="N133" s="1"/>
      <c r="O133" s="1"/>
      <c r="P133" s="1"/>
      <c r="Q133" s="4"/>
      <c r="R133" s="430">
        <v>81604435.927274346</v>
      </c>
      <c r="S133" t="s">
        <v>118</v>
      </c>
    </row>
    <row r="134" spans="3:19" ht="13.5" thickBot="1">
      <c r="C134" s="1"/>
      <c r="D134" s="2"/>
      <c r="E134" s="1"/>
      <c r="F134" s="1"/>
      <c r="G134" s="1"/>
      <c r="H134" s="1"/>
      <c r="I134" s="3"/>
      <c r="J134" s="1"/>
      <c r="K134" s="4"/>
      <c r="L134" s="1"/>
      <c r="M134" s="1"/>
      <c r="N134" s="1"/>
      <c r="O134" s="1"/>
      <c r="P134" s="1"/>
      <c r="Q134" s="4"/>
      <c r="R134" s="431">
        <v>81604435.927274346</v>
      </c>
      <c r="S134" t="s">
        <v>119</v>
      </c>
    </row>
    <row r="135" spans="3:19">
      <c r="C135" s="1"/>
      <c r="D135" s="2"/>
      <c r="E135" s="1"/>
      <c r="F135" s="1"/>
      <c r="G135" s="1"/>
      <c r="H135" s="1"/>
      <c r="I135" s="3"/>
      <c r="J135" s="1"/>
      <c r="K135" s="4"/>
      <c r="L135" s="1"/>
      <c r="M135" s="1"/>
      <c r="N135" s="1"/>
      <c r="O135" s="1"/>
      <c r="P135" s="1"/>
      <c r="Q135" s="4"/>
      <c r="R135" s="1"/>
      <c r="S135" s="1"/>
    </row>
    <row r="136" spans="3:19">
      <c r="C136" s="1"/>
      <c r="D136" s="2"/>
      <c r="E136" s="1"/>
      <c r="F136" s="1"/>
      <c r="G136" s="1"/>
      <c r="H136" s="1"/>
      <c r="I136" s="3"/>
      <c r="J136" s="1"/>
      <c r="K136" s="4"/>
      <c r="L136" s="1"/>
      <c r="M136" s="1"/>
      <c r="N136" s="1"/>
      <c r="O136" s="1"/>
      <c r="P136" s="1"/>
      <c r="Q136" s="4"/>
      <c r="R136" s="228" t="s">
        <v>109</v>
      </c>
      <c r="S136" s="227" t="s">
        <v>114</v>
      </c>
    </row>
  </sheetData>
  <mergeCells count="6">
    <mergeCell ref="L7:P9"/>
    <mergeCell ref="C7:I7"/>
    <mergeCell ref="A1:K1"/>
    <mergeCell ref="A2:K2"/>
    <mergeCell ref="A3:K3"/>
    <mergeCell ref="A4:K4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Q162"/>
  <sheetViews>
    <sheetView view="pageBreakPreview" topLeftCell="A55" zoomScale="75" zoomScaleNormal="100" zoomScaleSheetLayoutView="75" workbookViewId="0">
      <selection activeCell="D17" sqref="D17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27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45085.524504887275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45085.524504887275</v>
      </c>
      <c r="O6" s="1"/>
      <c r="P6" s="1"/>
    </row>
    <row r="7" spans="1:17" ht="13.5" thickBot="1">
      <c r="C7" s="121" t="s">
        <v>44</v>
      </c>
      <c r="D7" s="274" t="s">
        <v>266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265</v>
      </c>
      <c r="E9" s="401" t="s">
        <v>417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421517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10280.90243902439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450200</v>
      </c>
      <c r="E17" s="358">
        <v>5359.5238095238092</v>
      </c>
      <c r="F17" s="357">
        <v>444840.47619047621</v>
      </c>
      <c r="G17" s="358">
        <v>71516.261736212298</v>
      </c>
      <c r="H17" s="359">
        <v>71516.261736212298</v>
      </c>
      <c r="I17" s="368">
        <v>0</v>
      </c>
      <c r="J17" s="156"/>
      <c r="K17" s="256">
        <f t="shared" ref="K17:K22" si="0">G17</f>
        <v>71516.261736212298</v>
      </c>
      <c r="L17" s="172">
        <f t="shared" ref="L17:L48" si="1">IF(K17&lt;&gt;0,+G17-K17,0)</f>
        <v>0</v>
      </c>
      <c r="M17" s="256">
        <f t="shared" ref="M17:M22" si="2">H17</f>
        <v>71516.261736212298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424657.47619047621</v>
      </c>
      <c r="E18" s="397">
        <v>10238.5</v>
      </c>
      <c r="F18" s="396">
        <v>414418.97619047621</v>
      </c>
      <c r="G18" s="397">
        <v>68251.803233746105</v>
      </c>
      <c r="H18" s="395">
        <v>68251.803233746105</v>
      </c>
      <c r="I18" s="398">
        <v>0</v>
      </c>
      <c r="J18" s="156"/>
      <c r="K18" s="258">
        <f t="shared" si="0"/>
        <v>68251.803233746105</v>
      </c>
      <c r="L18" s="257">
        <f t="shared" ref="L18:L23" si="6">IF(K18&lt;&gt;0,+G18-K18,0)</f>
        <v>0</v>
      </c>
      <c r="M18" s="258">
        <f t="shared" si="2"/>
        <v>68251.803233746105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/>
      </c>
      <c r="C19" s="153">
        <f>IF(D11="","-",+C18+1)</f>
        <v>2014</v>
      </c>
      <c r="D19" s="396">
        <v>414418.97619047621</v>
      </c>
      <c r="E19" s="397">
        <v>10238.5</v>
      </c>
      <c r="F19" s="396">
        <v>404180.47619047621</v>
      </c>
      <c r="G19" s="397">
        <v>64766.693467581994</v>
      </c>
      <c r="H19" s="395">
        <v>64766.693467581994</v>
      </c>
      <c r="I19" s="398">
        <v>0</v>
      </c>
      <c r="J19" s="156"/>
      <c r="K19" s="258">
        <f t="shared" si="0"/>
        <v>64766.693467581994</v>
      </c>
      <c r="L19" s="257">
        <f t="shared" si="6"/>
        <v>0</v>
      </c>
      <c r="M19" s="258">
        <f t="shared" si="2"/>
        <v>64766.693467581994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96">
        <v>395680.47619047621</v>
      </c>
      <c r="E20" s="397">
        <v>10036.119047619048</v>
      </c>
      <c r="F20" s="396">
        <v>385644.35714285716</v>
      </c>
      <c r="G20" s="397">
        <v>60827.332352293794</v>
      </c>
      <c r="H20" s="395">
        <v>60827.332352293794</v>
      </c>
      <c r="I20" s="156">
        <v>0</v>
      </c>
      <c r="J20" s="156"/>
      <c r="K20" s="258">
        <f t="shared" si="0"/>
        <v>60827.332352293794</v>
      </c>
      <c r="L20" s="257">
        <f t="shared" si="6"/>
        <v>0</v>
      </c>
      <c r="M20" s="258">
        <f t="shared" si="2"/>
        <v>60827.332352293794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96">
        <v>385644.35714285716</v>
      </c>
      <c r="E21" s="397">
        <v>10036.119047619048</v>
      </c>
      <c r="F21" s="396">
        <v>375608.23809523811</v>
      </c>
      <c r="G21" s="397">
        <v>58895.229275947575</v>
      </c>
      <c r="H21" s="395">
        <v>58895.229275947575</v>
      </c>
      <c r="I21" s="156">
        <f t="shared" ref="I21:I49" si="9">H21-G21</f>
        <v>0</v>
      </c>
      <c r="J21" s="156"/>
      <c r="K21" s="258">
        <f t="shared" si="0"/>
        <v>58895.229275947575</v>
      </c>
      <c r="L21" s="257">
        <f t="shared" si="6"/>
        <v>0</v>
      </c>
      <c r="M21" s="258">
        <f t="shared" si="2"/>
        <v>58895.229275947575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96">
        <v>375608.23809523811</v>
      </c>
      <c r="E22" s="397">
        <v>9802.7209302325573</v>
      </c>
      <c r="F22" s="396">
        <v>365805.51716500556</v>
      </c>
      <c r="G22" s="397">
        <v>55730.535228858629</v>
      </c>
      <c r="H22" s="395">
        <v>55730.535228858629</v>
      </c>
      <c r="I22" s="156">
        <v>0</v>
      </c>
      <c r="J22" s="156"/>
      <c r="K22" s="258">
        <f t="shared" si="0"/>
        <v>55730.535228858629</v>
      </c>
      <c r="L22" s="257">
        <f t="shared" si="6"/>
        <v>0</v>
      </c>
      <c r="M22" s="258">
        <f t="shared" si="2"/>
        <v>55730.535228858629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365805.51716500556</v>
      </c>
      <c r="E23" s="397">
        <v>10280.90243902439</v>
      </c>
      <c r="F23" s="396">
        <v>355524.61472598114</v>
      </c>
      <c r="G23" s="397">
        <v>56119.304010268112</v>
      </c>
      <c r="H23" s="395">
        <v>56119.304010268112</v>
      </c>
      <c r="I23" s="156">
        <f t="shared" si="9"/>
        <v>0</v>
      </c>
      <c r="J23" s="156"/>
      <c r="K23" s="258">
        <f>G23</f>
        <v>56119.304010268112</v>
      </c>
      <c r="L23" s="257">
        <f t="shared" si="6"/>
        <v>0</v>
      </c>
      <c r="M23" s="258">
        <f>H23</f>
        <v>56119.304010268112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396">
        <v>355524.61472598114</v>
      </c>
      <c r="E24" s="397">
        <v>10280.90243902439</v>
      </c>
      <c r="F24" s="396">
        <v>345243.71228695672</v>
      </c>
      <c r="G24" s="397">
        <v>54812.661978610966</v>
      </c>
      <c r="H24" s="395">
        <v>54812.661978610966</v>
      </c>
      <c r="I24" s="156">
        <f t="shared" si="9"/>
        <v>0</v>
      </c>
      <c r="J24" s="156"/>
      <c r="K24" s="258">
        <f>G24</f>
        <v>54812.661978610966</v>
      </c>
      <c r="L24" s="257">
        <f t="shared" ref="L24" si="10">IF(K24&lt;&gt;0,+G24-K24,0)</f>
        <v>0</v>
      </c>
      <c r="M24" s="258">
        <f>H24</f>
        <v>54812.661978610966</v>
      </c>
      <c r="N24" s="158">
        <f t="shared" ref="N24" si="11">IF(M24&lt;&gt;0,+H24-M24,0)</f>
        <v>0</v>
      </c>
      <c r="O24" s="158">
        <f t="shared" ref="O24" si="12"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345243.71228695672</v>
      </c>
      <c r="E25" s="160">
        <f>IF(+I14&lt;F24,I14,D25)</f>
        <v>10280.90243902439</v>
      </c>
      <c r="F25" s="159">
        <f t="shared" ref="F25:F49" si="13">+D25-E25</f>
        <v>334962.80984793231</v>
      </c>
      <c r="G25" s="161">
        <f t="shared" ref="G25:G53" si="14">+I$12*((D25+F25)/2)+E25</f>
        <v>45085.524504887275</v>
      </c>
      <c r="H25" s="142">
        <f t="shared" ref="H25:H53" si="15">+I$13*((D25+F25)/2)+E25</f>
        <v>45085.524504887275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334962.80984793231</v>
      </c>
      <c r="E26" s="160">
        <f>IF(+I14&lt;F25,I14,D26)</f>
        <v>10280.90243902439</v>
      </c>
      <c r="F26" s="159">
        <f t="shared" si="13"/>
        <v>324681.90740890789</v>
      </c>
      <c r="G26" s="161">
        <f t="shared" si="14"/>
        <v>44033.423673030527</v>
      </c>
      <c r="H26" s="142">
        <f t="shared" si="15"/>
        <v>44033.423673030527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324681.90740890789</v>
      </c>
      <c r="E27" s="160">
        <f>IF(+I14&lt;F26,I14,D27)</f>
        <v>10280.90243902439</v>
      </c>
      <c r="F27" s="159">
        <f t="shared" si="13"/>
        <v>314401.00496988348</v>
      </c>
      <c r="G27" s="161">
        <f t="shared" si="14"/>
        <v>42981.322841173773</v>
      </c>
      <c r="H27" s="142">
        <f t="shared" si="15"/>
        <v>42981.322841173773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314401.00496988348</v>
      </c>
      <c r="E28" s="160">
        <f>IF(+I14&lt;F27,I14,D28)</f>
        <v>10280.90243902439</v>
      </c>
      <c r="F28" s="159">
        <f t="shared" si="13"/>
        <v>304120.10253085906</v>
      </c>
      <c r="G28" s="161">
        <f t="shared" si="14"/>
        <v>41929.222009317018</v>
      </c>
      <c r="H28" s="142">
        <f t="shared" si="15"/>
        <v>41929.222009317018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304120.10253085906</v>
      </c>
      <c r="E29" s="160">
        <f>IF(+I14&lt;F28,I14,D29)</f>
        <v>10280.90243902439</v>
      </c>
      <c r="F29" s="159">
        <f t="shared" si="13"/>
        <v>293839.20009183465</v>
      </c>
      <c r="G29" s="161">
        <f t="shared" si="14"/>
        <v>40877.121177460271</v>
      </c>
      <c r="H29" s="142">
        <f t="shared" si="15"/>
        <v>40877.121177460271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293839.20009183465</v>
      </c>
      <c r="E30" s="160">
        <f>IF(+I14&lt;F29,I14,D30)</f>
        <v>10280.90243902439</v>
      </c>
      <c r="F30" s="159">
        <f t="shared" si="13"/>
        <v>283558.29765281023</v>
      </c>
      <c r="G30" s="161">
        <f t="shared" si="14"/>
        <v>39825.020345603516</v>
      </c>
      <c r="H30" s="142">
        <f t="shared" si="15"/>
        <v>39825.020345603516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283558.29765281023</v>
      </c>
      <c r="E31" s="160">
        <f>IF(+I14&lt;F30,I14,D31)</f>
        <v>10280.90243902439</v>
      </c>
      <c r="F31" s="159">
        <f t="shared" si="13"/>
        <v>273277.39521378581</v>
      </c>
      <c r="G31" s="161">
        <f t="shared" si="14"/>
        <v>38772.919513746761</v>
      </c>
      <c r="H31" s="142">
        <f t="shared" si="15"/>
        <v>38772.919513746761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273277.39521378581</v>
      </c>
      <c r="E32" s="160">
        <f>IF(+I14&lt;F31,I14,D32)</f>
        <v>10280.90243902439</v>
      </c>
      <c r="F32" s="159">
        <f t="shared" si="13"/>
        <v>262996.4927747614</v>
      </c>
      <c r="G32" s="161">
        <f t="shared" si="14"/>
        <v>37720.818681890014</v>
      </c>
      <c r="H32" s="142">
        <f t="shared" si="15"/>
        <v>37720.818681890014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262996.4927747614</v>
      </c>
      <c r="E33" s="160">
        <f>IF(+I14&lt;F32,I14,D33)</f>
        <v>10280.90243902439</v>
      </c>
      <c r="F33" s="159">
        <f t="shared" si="13"/>
        <v>252715.59033573701</v>
      </c>
      <c r="G33" s="161">
        <f t="shared" si="14"/>
        <v>36668.717850033252</v>
      </c>
      <c r="H33" s="142">
        <f t="shared" si="15"/>
        <v>36668.717850033252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252715.59033573701</v>
      </c>
      <c r="E34" s="160">
        <f>IF(+I14&lt;F33,I14,D34)</f>
        <v>10280.90243902439</v>
      </c>
      <c r="F34" s="159">
        <f t="shared" si="13"/>
        <v>242434.68789671262</v>
      </c>
      <c r="G34" s="161">
        <f t="shared" si="14"/>
        <v>35616.617018176505</v>
      </c>
      <c r="H34" s="142">
        <f t="shared" si="15"/>
        <v>35616.617018176505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242434.68789671262</v>
      </c>
      <c r="E35" s="160">
        <f>IF(+I14&lt;F34,I14,D35)</f>
        <v>10280.90243902439</v>
      </c>
      <c r="F35" s="159">
        <f t="shared" si="13"/>
        <v>232153.78545768824</v>
      </c>
      <c r="G35" s="161">
        <f t="shared" si="14"/>
        <v>34564.516186319757</v>
      </c>
      <c r="H35" s="142">
        <f t="shared" si="15"/>
        <v>34564.516186319757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232153.78545768824</v>
      </c>
      <c r="E36" s="160">
        <f>IF(+I14&lt;F35,I14,D36)</f>
        <v>10280.90243902439</v>
      </c>
      <c r="F36" s="159">
        <f t="shared" si="13"/>
        <v>221872.88301866385</v>
      </c>
      <c r="G36" s="161">
        <f t="shared" si="14"/>
        <v>33512.41535446301</v>
      </c>
      <c r="H36" s="142">
        <f t="shared" si="15"/>
        <v>33512.41535446301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221872.88301866385</v>
      </c>
      <c r="E37" s="160">
        <f>IF(+I14&lt;F36,I14,D37)</f>
        <v>10280.90243902439</v>
      </c>
      <c r="F37" s="159">
        <f t="shared" si="13"/>
        <v>211591.98057963946</v>
      </c>
      <c r="G37" s="161">
        <f t="shared" si="14"/>
        <v>32460.314522606259</v>
      </c>
      <c r="H37" s="142">
        <f t="shared" si="15"/>
        <v>32460.314522606259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211591.98057963946</v>
      </c>
      <c r="E38" s="160">
        <f>IF(+I14&lt;F37,I14,D38)</f>
        <v>10280.90243902439</v>
      </c>
      <c r="F38" s="159">
        <f t="shared" si="13"/>
        <v>201311.07814061508</v>
      </c>
      <c r="G38" s="161">
        <f t="shared" si="14"/>
        <v>31408.213690749511</v>
      </c>
      <c r="H38" s="142">
        <f t="shared" si="15"/>
        <v>31408.213690749511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201311.07814061508</v>
      </c>
      <c r="E39" s="160">
        <f>IF(+I14&lt;F38,I14,D39)</f>
        <v>10280.90243902439</v>
      </c>
      <c r="F39" s="159">
        <f t="shared" si="13"/>
        <v>191030.17570159069</v>
      </c>
      <c r="G39" s="161">
        <f t="shared" si="14"/>
        <v>30356.112858892757</v>
      </c>
      <c r="H39" s="142">
        <f t="shared" si="15"/>
        <v>30356.112858892757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191030.17570159069</v>
      </c>
      <c r="E40" s="160">
        <f>IF(+I14&lt;F39,I14,D40)</f>
        <v>10280.90243902439</v>
      </c>
      <c r="F40" s="159">
        <f t="shared" si="13"/>
        <v>180749.2732625663</v>
      </c>
      <c r="G40" s="161">
        <f t="shared" si="14"/>
        <v>29304.012027036009</v>
      </c>
      <c r="H40" s="142">
        <f t="shared" si="15"/>
        <v>29304.012027036009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180749.2732625663</v>
      </c>
      <c r="E41" s="160">
        <f>IF(+I14&lt;F40,I14,D41)</f>
        <v>10280.90243902439</v>
      </c>
      <c r="F41" s="159">
        <f t="shared" si="13"/>
        <v>170468.37082354192</v>
      </c>
      <c r="G41" s="161">
        <f t="shared" si="14"/>
        <v>28251.911195179258</v>
      </c>
      <c r="H41" s="142">
        <f t="shared" si="15"/>
        <v>28251.911195179258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170468.37082354192</v>
      </c>
      <c r="E42" s="160">
        <f>IF(+I14&lt;F41,I14,D42)</f>
        <v>10280.90243902439</v>
      </c>
      <c r="F42" s="159">
        <f t="shared" si="13"/>
        <v>160187.46838451753</v>
      </c>
      <c r="G42" s="161">
        <f t="shared" si="14"/>
        <v>27199.810363322511</v>
      </c>
      <c r="H42" s="142">
        <f t="shared" si="15"/>
        <v>27199.810363322511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160187.46838451753</v>
      </c>
      <c r="E43" s="160">
        <f>IF(+I14&lt;F42,I14,D43)</f>
        <v>10280.90243902439</v>
      </c>
      <c r="F43" s="159">
        <f t="shared" si="13"/>
        <v>149906.56594549314</v>
      </c>
      <c r="G43" s="161">
        <f t="shared" si="14"/>
        <v>26147.709531465756</v>
      </c>
      <c r="H43" s="142">
        <f t="shared" si="15"/>
        <v>26147.709531465756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149906.56594549314</v>
      </c>
      <c r="E44" s="160">
        <f>IF(+I14&lt;F43,I14,D44)</f>
        <v>10280.90243902439</v>
      </c>
      <c r="F44" s="159">
        <f t="shared" si="13"/>
        <v>139625.66350646876</v>
      </c>
      <c r="G44" s="161">
        <f t="shared" si="14"/>
        <v>25095.608699609009</v>
      </c>
      <c r="H44" s="142">
        <f t="shared" si="15"/>
        <v>25095.608699609009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139625.66350646876</v>
      </c>
      <c r="E45" s="160">
        <f>IF(+I14&lt;F44,I14,D45)</f>
        <v>10280.90243902439</v>
      </c>
      <c r="F45" s="159">
        <f t="shared" si="13"/>
        <v>129344.76106744437</v>
      </c>
      <c r="G45" s="161">
        <f t="shared" si="14"/>
        <v>24043.507867752258</v>
      </c>
      <c r="H45" s="142">
        <f t="shared" si="15"/>
        <v>24043.507867752258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129344.76106744437</v>
      </c>
      <c r="E46" s="160">
        <f>IF(+I14&lt;F45,I14,D46)</f>
        <v>10280.90243902439</v>
      </c>
      <c r="F46" s="159">
        <f t="shared" si="13"/>
        <v>119063.85862841998</v>
      </c>
      <c r="G46" s="161">
        <f t="shared" si="14"/>
        <v>22991.407035895507</v>
      </c>
      <c r="H46" s="142">
        <f t="shared" si="15"/>
        <v>22991.407035895507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119063.85862841998</v>
      </c>
      <c r="E47" s="160">
        <f>IF(+I14&lt;F46,I14,D47)</f>
        <v>10280.90243902439</v>
      </c>
      <c r="F47" s="159">
        <f t="shared" si="13"/>
        <v>108782.9561893956</v>
      </c>
      <c r="G47" s="161">
        <f t="shared" si="14"/>
        <v>21939.306204038759</v>
      </c>
      <c r="H47" s="142">
        <f t="shared" si="15"/>
        <v>21939.306204038759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108782.9561893956</v>
      </c>
      <c r="E48" s="160">
        <f>IF(+I14&lt;F47,I14,D48)</f>
        <v>10280.90243902439</v>
      </c>
      <c r="F48" s="159">
        <f t="shared" si="13"/>
        <v>98502.053750371211</v>
      </c>
      <c r="G48" s="161">
        <f t="shared" si="14"/>
        <v>20887.205372182008</v>
      </c>
      <c r="H48" s="142">
        <f t="shared" si="15"/>
        <v>20887.205372182008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98502.053750371211</v>
      </c>
      <c r="E49" s="160">
        <f>IF(+I14&lt;F48,I14,D49)</f>
        <v>10280.90243902439</v>
      </c>
      <c r="F49" s="159">
        <f t="shared" si="13"/>
        <v>88221.151311346825</v>
      </c>
      <c r="G49" s="161">
        <f t="shared" si="14"/>
        <v>19835.104540325257</v>
      </c>
      <c r="H49" s="142">
        <f t="shared" si="15"/>
        <v>19835.104540325257</v>
      </c>
      <c r="I49" s="156">
        <f t="shared" si="9"/>
        <v>0</v>
      </c>
      <c r="J49" s="156"/>
      <c r="K49" s="334"/>
      <c r="L49" s="158">
        <f t="shared" ref="L49:L72" si="16">IF(K49&lt;&gt;0,+G49-K49,0)</f>
        <v>0</v>
      </c>
      <c r="M49" s="334"/>
      <c r="N49" s="158">
        <f t="shared" ref="N49:N72" si="17">IF(M49&lt;&gt;0,+H49-M49,0)</f>
        <v>0</v>
      </c>
      <c r="O49" s="158">
        <f t="shared" ref="O49:O72" si="18">+N49-L49</f>
        <v>0</v>
      </c>
      <c r="P49" s="4"/>
    </row>
    <row r="50" spans="2:17">
      <c r="B50" s="9" t="str">
        <f t="shared" ref="B50:B72" si="19">IF(D50=F49,"","IU")</f>
        <v/>
      </c>
      <c r="C50" s="153">
        <f>IF(D11="","-",+C49+1)</f>
        <v>2045</v>
      </c>
      <c r="D50" s="159">
        <f>IF(F49+SUM(E$17:E49)=D$10,F49,D$10-SUM(E$17:E49))</f>
        <v>88221.151311346825</v>
      </c>
      <c r="E50" s="160">
        <f>IF(+I14&lt;F49,I14,D50)</f>
        <v>10280.90243902439</v>
      </c>
      <c r="F50" s="159">
        <f t="shared" ref="F50:F72" si="20">+D50-E50</f>
        <v>77940.248872322438</v>
      </c>
      <c r="G50" s="161">
        <f t="shared" si="14"/>
        <v>18783.00370846851</v>
      </c>
      <c r="H50" s="142">
        <f t="shared" si="15"/>
        <v>18783.00370846851</v>
      </c>
      <c r="I50" s="156">
        <f t="shared" ref="I50:I72" si="21">H50-G50</f>
        <v>0</v>
      </c>
      <c r="J50" s="156"/>
      <c r="K50" s="334"/>
      <c r="L50" s="158">
        <f t="shared" si="16"/>
        <v>0</v>
      </c>
      <c r="M50" s="334"/>
      <c r="N50" s="158">
        <f t="shared" si="17"/>
        <v>0</v>
      </c>
      <c r="O50" s="158">
        <f t="shared" si="18"/>
        <v>0</v>
      </c>
      <c r="P50" s="4"/>
    </row>
    <row r="51" spans="2:17">
      <c r="B51" s="9" t="str">
        <f t="shared" si="19"/>
        <v/>
      </c>
      <c r="C51" s="153">
        <f>IF(D11="","-",+C50+1)</f>
        <v>2046</v>
      </c>
      <c r="D51" s="159">
        <f>IF(F50+SUM(E$17:E50)=D$10,F50,D$10-SUM(E$17:E50))</f>
        <v>77940.248872322438</v>
      </c>
      <c r="E51" s="160">
        <f>IF(+I14&lt;F50,I14,D51)</f>
        <v>10280.90243902439</v>
      </c>
      <c r="F51" s="159">
        <f t="shared" si="20"/>
        <v>67659.346433298051</v>
      </c>
      <c r="G51" s="161">
        <f t="shared" si="14"/>
        <v>17730.902876611759</v>
      </c>
      <c r="H51" s="142">
        <f t="shared" si="15"/>
        <v>17730.902876611759</v>
      </c>
      <c r="I51" s="156">
        <f t="shared" si="21"/>
        <v>0</v>
      </c>
      <c r="J51" s="156"/>
      <c r="K51" s="334"/>
      <c r="L51" s="158">
        <f t="shared" si="16"/>
        <v>0</v>
      </c>
      <c r="M51" s="334"/>
      <c r="N51" s="158">
        <f t="shared" si="17"/>
        <v>0</v>
      </c>
      <c r="O51" s="158">
        <f t="shared" si="18"/>
        <v>0</v>
      </c>
      <c r="P51" s="4"/>
    </row>
    <row r="52" spans="2:17">
      <c r="B52" s="9" t="str">
        <f t="shared" si="19"/>
        <v/>
      </c>
      <c r="C52" s="153">
        <f>IF(D11="","-",+C51+1)</f>
        <v>2047</v>
      </c>
      <c r="D52" s="159">
        <f>IF(F51+SUM(E$17:E51)=D$10,F51,D$10-SUM(E$17:E51))</f>
        <v>67659.346433298051</v>
      </c>
      <c r="E52" s="160">
        <f>IF(+I14&lt;F51,I14,D52)</f>
        <v>10280.90243902439</v>
      </c>
      <c r="F52" s="159">
        <f t="shared" si="20"/>
        <v>57378.443994273664</v>
      </c>
      <c r="G52" s="161">
        <f t="shared" si="14"/>
        <v>16678.802044755008</v>
      </c>
      <c r="H52" s="142">
        <f t="shared" si="15"/>
        <v>16678.802044755008</v>
      </c>
      <c r="I52" s="156">
        <f t="shared" si="21"/>
        <v>0</v>
      </c>
      <c r="J52" s="156"/>
      <c r="K52" s="334"/>
      <c r="L52" s="158">
        <f t="shared" si="16"/>
        <v>0</v>
      </c>
      <c r="M52" s="334"/>
      <c r="N52" s="158">
        <f t="shared" si="17"/>
        <v>0</v>
      </c>
      <c r="O52" s="158">
        <f t="shared" si="18"/>
        <v>0</v>
      </c>
      <c r="P52" s="4"/>
    </row>
    <row r="53" spans="2:17">
      <c r="B53" s="9" t="str">
        <f t="shared" si="19"/>
        <v/>
      </c>
      <c r="C53" s="153">
        <f>IF(D11="","-",+C52+1)</f>
        <v>2048</v>
      </c>
      <c r="D53" s="159">
        <f>IF(F52+SUM(E$17:E52)=D$10,F52,D$10-SUM(E$17:E52))</f>
        <v>57378.443994273664</v>
      </c>
      <c r="E53" s="160">
        <f>IF(+I14&lt;F52,I14,D53)</f>
        <v>10280.90243902439</v>
      </c>
      <c r="F53" s="159">
        <f t="shared" si="20"/>
        <v>47097.541555249278</v>
      </c>
      <c r="G53" s="161">
        <f t="shared" si="14"/>
        <v>15626.701212898261</v>
      </c>
      <c r="H53" s="142">
        <f t="shared" si="15"/>
        <v>15626.701212898261</v>
      </c>
      <c r="I53" s="156">
        <f t="shared" si="21"/>
        <v>0</v>
      </c>
      <c r="J53" s="156"/>
      <c r="K53" s="334"/>
      <c r="L53" s="158">
        <f t="shared" si="16"/>
        <v>0</v>
      </c>
      <c r="M53" s="334"/>
      <c r="N53" s="158">
        <f t="shared" si="17"/>
        <v>0</v>
      </c>
      <c r="O53" s="158">
        <f t="shared" si="18"/>
        <v>0</v>
      </c>
      <c r="P53" s="4"/>
    </row>
    <row r="54" spans="2:17">
      <c r="B54" s="9" t="str">
        <f t="shared" si="19"/>
        <v/>
      </c>
      <c r="C54" s="153">
        <f>IF(D11="","-",+C53+1)</f>
        <v>2049</v>
      </c>
      <c r="D54" s="159">
        <f>IF(F53+SUM(E$17:E53)=D$10,F53,D$10-SUM(E$17:E53))</f>
        <v>47097.541555249278</v>
      </c>
      <c r="E54" s="160">
        <f>IF(+I14&lt;F53,I14,D54)</f>
        <v>10280.90243902439</v>
      </c>
      <c r="F54" s="159">
        <f t="shared" si="20"/>
        <v>36816.639116224891</v>
      </c>
      <c r="G54" s="161">
        <f t="shared" ref="G54:G72" si="22">+I$12*((D54+F54)/2)+E54</f>
        <v>14574.60038104151</v>
      </c>
      <c r="H54" s="142">
        <f t="shared" ref="H54:H72" si="23">+I$13*((D54+F54)/2)+E54</f>
        <v>14574.60038104151</v>
      </c>
      <c r="I54" s="156">
        <f t="shared" si="21"/>
        <v>0</v>
      </c>
      <c r="J54" s="156"/>
      <c r="K54" s="334"/>
      <c r="L54" s="158">
        <f t="shared" si="16"/>
        <v>0</v>
      </c>
      <c r="M54" s="334"/>
      <c r="N54" s="158">
        <f t="shared" si="17"/>
        <v>0</v>
      </c>
      <c r="O54" s="158">
        <f t="shared" si="18"/>
        <v>0</v>
      </c>
      <c r="P54" s="4"/>
    </row>
    <row r="55" spans="2:17">
      <c r="B55" s="9" t="str">
        <f t="shared" si="19"/>
        <v/>
      </c>
      <c r="C55" s="153">
        <f>IF(D11="","-",+C54+1)</f>
        <v>2050</v>
      </c>
      <c r="D55" s="159">
        <f>IF(F54+SUM(E$17:E54)=D$10,F54,D$10-SUM(E$17:E54))</f>
        <v>36816.639116224891</v>
      </c>
      <c r="E55" s="160">
        <f>IF(+I14&lt;F54,I14,D55)</f>
        <v>10280.90243902439</v>
      </c>
      <c r="F55" s="159">
        <f t="shared" si="20"/>
        <v>26535.736677200501</v>
      </c>
      <c r="G55" s="161">
        <f t="shared" si="22"/>
        <v>13522.499549184759</v>
      </c>
      <c r="H55" s="142">
        <f t="shared" si="23"/>
        <v>13522.499549184759</v>
      </c>
      <c r="I55" s="156">
        <f t="shared" si="21"/>
        <v>0</v>
      </c>
      <c r="J55" s="156"/>
      <c r="K55" s="334"/>
      <c r="L55" s="158">
        <f t="shared" si="16"/>
        <v>0</v>
      </c>
      <c r="M55" s="334"/>
      <c r="N55" s="158">
        <f t="shared" si="17"/>
        <v>0</v>
      </c>
      <c r="O55" s="158">
        <f t="shared" si="18"/>
        <v>0</v>
      </c>
      <c r="P55" s="4"/>
    </row>
    <row r="56" spans="2:17">
      <c r="B56" s="9" t="str">
        <f t="shared" si="19"/>
        <v/>
      </c>
      <c r="C56" s="153">
        <f>IF(D11="","-",+C55+1)</f>
        <v>2051</v>
      </c>
      <c r="D56" s="159">
        <f>IF(F55+SUM(E$17:E55)=D$10,F55,D$10-SUM(E$17:E55))</f>
        <v>26535.736677200501</v>
      </c>
      <c r="E56" s="160">
        <f>IF(+I14&lt;F55,I14,D56)</f>
        <v>10280.90243902439</v>
      </c>
      <c r="F56" s="159">
        <f t="shared" si="20"/>
        <v>16254.83423817611</v>
      </c>
      <c r="G56" s="161">
        <f t="shared" si="22"/>
        <v>12470.398717328009</v>
      </c>
      <c r="H56" s="142">
        <f t="shared" si="23"/>
        <v>12470.398717328009</v>
      </c>
      <c r="I56" s="156">
        <f t="shared" si="21"/>
        <v>0</v>
      </c>
      <c r="J56" s="156"/>
      <c r="K56" s="334"/>
      <c r="L56" s="158">
        <f t="shared" si="16"/>
        <v>0</v>
      </c>
      <c r="M56" s="334"/>
      <c r="N56" s="158">
        <f t="shared" si="17"/>
        <v>0</v>
      </c>
      <c r="O56" s="158">
        <f t="shared" si="18"/>
        <v>0</v>
      </c>
      <c r="P56" s="4"/>
    </row>
    <row r="57" spans="2:17">
      <c r="B57" s="9" t="str">
        <f t="shared" si="19"/>
        <v/>
      </c>
      <c r="C57" s="153">
        <f>IF(D11="","-",+C56+1)</f>
        <v>2052</v>
      </c>
      <c r="D57" s="159">
        <f>IF(F56+SUM(E$17:E56)=D$10,F56,D$10-SUM(E$17:E56))</f>
        <v>16254.83423817611</v>
      </c>
      <c r="E57" s="160">
        <f>IF(+I14&lt;F56,I14,D57)</f>
        <v>10280.90243902439</v>
      </c>
      <c r="F57" s="159">
        <f t="shared" si="20"/>
        <v>5973.93179915172</v>
      </c>
      <c r="G57" s="161">
        <f t="shared" si="22"/>
        <v>11418.297885471258</v>
      </c>
      <c r="H57" s="142">
        <f t="shared" si="23"/>
        <v>11418.297885471258</v>
      </c>
      <c r="I57" s="156">
        <f t="shared" si="21"/>
        <v>0</v>
      </c>
      <c r="J57" s="156"/>
      <c r="K57" s="334"/>
      <c r="L57" s="158">
        <f t="shared" si="16"/>
        <v>0</v>
      </c>
      <c r="M57" s="334"/>
      <c r="N57" s="158">
        <f t="shared" si="17"/>
        <v>0</v>
      </c>
      <c r="O57" s="158">
        <f t="shared" si="18"/>
        <v>0</v>
      </c>
      <c r="P57" s="4"/>
    </row>
    <row r="58" spans="2:17">
      <c r="B58" s="9" t="str">
        <f t="shared" si="19"/>
        <v/>
      </c>
      <c r="C58" s="153">
        <f>IF(D11="","-",+C57+1)</f>
        <v>2053</v>
      </c>
      <c r="D58" s="159">
        <f>IF(F57+SUM(E$17:E57)=D$10,F57,D$10-SUM(E$17:E57))</f>
        <v>5973.93179915172</v>
      </c>
      <c r="E58" s="160">
        <f>IF(+I14&lt;F57,I14,D58)</f>
        <v>5973.93179915172</v>
      </c>
      <c r="F58" s="159">
        <f t="shared" si="20"/>
        <v>0</v>
      </c>
      <c r="G58" s="161">
        <f t="shared" si="22"/>
        <v>6279.6043144109663</v>
      </c>
      <c r="H58" s="142">
        <f t="shared" si="23"/>
        <v>6279.6043144109663</v>
      </c>
      <c r="I58" s="156">
        <f t="shared" si="21"/>
        <v>0</v>
      </c>
      <c r="J58" s="156"/>
      <c r="K58" s="334"/>
      <c r="L58" s="158">
        <f t="shared" si="16"/>
        <v>0</v>
      </c>
      <c r="M58" s="334"/>
      <c r="N58" s="158">
        <f t="shared" si="17"/>
        <v>0</v>
      </c>
      <c r="O58" s="158">
        <f t="shared" si="18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9"/>
        <v/>
      </c>
      <c r="C59" s="153">
        <f>IF(D11="","-",+C58+1)</f>
        <v>2054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20"/>
        <v>0</v>
      </c>
      <c r="G59" s="161">
        <f t="shared" si="22"/>
        <v>0</v>
      </c>
      <c r="H59" s="142">
        <f t="shared" si="23"/>
        <v>0</v>
      </c>
      <c r="I59" s="156">
        <f t="shared" si="21"/>
        <v>0</v>
      </c>
      <c r="J59" s="156"/>
      <c r="K59" s="334"/>
      <c r="L59" s="158">
        <f t="shared" si="16"/>
        <v>0</v>
      </c>
      <c r="M59" s="334"/>
      <c r="N59" s="158">
        <f t="shared" si="17"/>
        <v>0</v>
      </c>
      <c r="O59" s="158">
        <f t="shared" si="18"/>
        <v>0</v>
      </c>
      <c r="P59" s="4"/>
    </row>
    <row r="60" spans="2:17">
      <c r="B60" s="9" t="str">
        <f t="shared" si="19"/>
        <v/>
      </c>
      <c r="C60" s="153">
        <f>IF(D11="","-",+C59+1)</f>
        <v>2055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20"/>
        <v>0</v>
      </c>
      <c r="G60" s="161">
        <f t="shared" si="22"/>
        <v>0</v>
      </c>
      <c r="H60" s="142">
        <f t="shared" si="23"/>
        <v>0</v>
      </c>
      <c r="I60" s="156">
        <f t="shared" si="21"/>
        <v>0</v>
      </c>
      <c r="J60" s="156"/>
      <c r="K60" s="334"/>
      <c r="L60" s="158">
        <f t="shared" si="16"/>
        <v>0</v>
      </c>
      <c r="M60" s="334"/>
      <c r="N60" s="158">
        <f t="shared" si="17"/>
        <v>0</v>
      </c>
      <c r="O60" s="158">
        <f t="shared" si="18"/>
        <v>0</v>
      </c>
      <c r="P60" s="4"/>
    </row>
    <row r="61" spans="2:17">
      <c r="B61" s="9" t="str">
        <f t="shared" si="19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0"/>
        <v>0</v>
      </c>
      <c r="G61" s="163">
        <f t="shared" si="22"/>
        <v>0</v>
      </c>
      <c r="H61" s="142">
        <f t="shared" si="23"/>
        <v>0</v>
      </c>
      <c r="I61" s="156">
        <f t="shared" si="21"/>
        <v>0</v>
      </c>
      <c r="J61" s="156"/>
      <c r="K61" s="334"/>
      <c r="L61" s="158">
        <f t="shared" si="16"/>
        <v>0</v>
      </c>
      <c r="M61" s="334"/>
      <c r="N61" s="158">
        <f t="shared" si="17"/>
        <v>0</v>
      </c>
      <c r="O61" s="158">
        <f t="shared" si="18"/>
        <v>0</v>
      </c>
      <c r="P61" s="4"/>
    </row>
    <row r="62" spans="2:17">
      <c r="B62" s="9" t="str">
        <f t="shared" si="19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0"/>
        <v>0</v>
      </c>
      <c r="G62" s="163">
        <f t="shared" si="22"/>
        <v>0</v>
      </c>
      <c r="H62" s="142">
        <f t="shared" si="23"/>
        <v>0</v>
      </c>
      <c r="I62" s="156">
        <f t="shared" si="21"/>
        <v>0</v>
      </c>
      <c r="J62" s="156"/>
      <c r="K62" s="334"/>
      <c r="L62" s="158">
        <f t="shared" si="16"/>
        <v>0</v>
      </c>
      <c r="M62" s="334"/>
      <c r="N62" s="158">
        <f t="shared" si="17"/>
        <v>0</v>
      </c>
      <c r="O62" s="158">
        <f t="shared" si="18"/>
        <v>0</v>
      </c>
      <c r="P62" s="4"/>
    </row>
    <row r="63" spans="2:17">
      <c r="B63" s="9" t="str">
        <f t="shared" si="19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0"/>
        <v>0</v>
      </c>
      <c r="G63" s="163">
        <f t="shared" si="22"/>
        <v>0</v>
      </c>
      <c r="H63" s="142">
        <f t="shared" si="23"/>
        <v>0</v>
      </c>
      <c r="I63" s="156">
        <f t="shared" si="21"/>
        <v>0</v>
      </c>
      <c r="J63" s="156"/>
      <c r="K63" s="334"/>
      <c r="L63" s="158">
        <f t="shared" si="16"/>
        <v>0</v>
      </c>
      <c r="M63" s="334"/>
      <c r="N63" s="158">
        <f t="shared" si="17"/>
        <v>0</v>
      </c>
      <c r="O63" s="158">
        <f t="shared" si="18"/>
        <v>0</v>
      </c>
      <c r="P63" s="4"/>
    </row>
    <row r="64" spans="2:17">
      <c r="B64" s="9" t="str">
        <f t="shared" si="19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0"/>
        <v>0</v>
      </c>
      <c r="G64" s="163">
        <f t="shared" si="22"/>
        <v>0</v>
      </c>
      <c r="H64" s="142">
        <f t="shared" si="23"/>
        <v>0</v>
      </c>
      <c r="I64" s="156">
        <f t="shared" si="21"/>
        <v>0</v>
      </c>
      <c r="J64" s="156"/>
      <c r="K64" s="334"/>
      <c r="L64" s="158">
        <f t="shared" si="16"/>
        <v>0</v>
      </c>
      <c r="M64" s="334"/>
      <c r="N64" s="158">
        <f t="shared" si="17"/>
        <v>0</v>
      </c>
      <c r="O64" s="158">
        <f t="shared" si="18"/>
        <v>0</v>
      </c>
      <c r="P64" s="4"/>
    </row>
    <row r="65" spans="1:16">
      <c r="B65" s="9" t="str">
        <f t="shared" si="19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0"/>
        <v>0</v>
      </c>
      <c r="G65" s="163">
        <f t="shared" si="22"/>
        <v>0</v>
      </c>
      <c r="H65" s="142">
        <f t="shared" si="23"/>
        <v>0</v>
      </c>
      <c r="I65" s="156">
        <f t="shared" si="21"/>
        <v>0</v>
      </c>
      <c r="J65" s="156"/>
      <c r="K65" s="334"/>
      <c r="L65" s="158">
        <f t="shared" si="16"/>
        <v>0</v>
      </c>
      <c r="M65" s="334"/>
      <c r="N65" s="158">
        <f t="shared" si="17"/>
        <v>0</v>
      </c>
      <c r="O65" s="158">
        <f t="shared" si="18"/>
        <v>0</v>
      </c>
      <c r="P65" s="4"/>
    </row>
    <row r="66" spans="1:16">
      <c r="B66" s="9" t="str">
        <f t="shared" si="19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0"/>
        <v>0</v>
      </c>
      <c r="G66" s="163">
        <f t="shared" si="22"/>
        <v>0</v>
      </c>
      <c r="H66" s="142">
        <f t="shared" si="23"/>
        <v>0</v>
      </c>
      <c r="I66" s="156">
        <f t="shared" si="21"/>
        <v>0</v>
      </c>
      <c r="J66" s="156"/>
      <c r="K66" s="334"/>
      <c r="L66" s="158">
        <f t="shared" si="16"/>
        <v>0</v>
      </c>
      <c r="M66" s="334"/>
      <c r="N66" s="158">
        <f t="shared" si="17"/>
        <v>0</v>
      </c>
      <c r="O66" s="158">
        <f t="shared" si="18"/>
        <v>0</v>
      </c>
      <c r="P66" s="4"/>
    </row>
    <row r="67" spans="1:16">
      <c r="B67" s="9" t="str">
        <f t="shared" si="19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0"/>
        <v>0</v>
      </c>
      <c r="G67" s="163">
        <f t="shared" si="22"/>
        <v>0</v>
      </c>
      <c r="H67" s="142">
        <f t="shared" si="23"/>
        <v>0</v>
      </c>
      <c r="I67" s="156">
        <f t="shared" si="21"/>
        <v>0</v>
      </c>
      <c r="J67" s="156"/>
      <c r="K67" s="334"/>
      <c r="L67" s="158">
        <f t="shared" si="16"/>
        <v>0</v>
      </c>
      <c r="M67" s="334"/>
      <c r="N67" s="158">
        <f t="shared" si="17"/>
        <v>0</v>
      </c>
      <c r="O67" s="158">
        <f t="shared" si="18"/>
        <v>0</v>
      </c>
      <c r="P67" s="4"/>
    </row>
    <row r="68" spans="1:16">
      <c r="B68" s="9" t="str">
        <f t="shared" si="19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0"/>
        <v>0</v>
      </c>
      <c r="G68" s="163">
        <f t="shared" si="22"/>
        <v>0</v>
      </c>
      <c r="H68" s="142">
        <f t="shared" si="23"/>
        <v>0</v>
      </c>
      <c r="I68" s="156">
        <f t="shared" si="21"/>
        <v>0</v>
      </c>
      <c r="J68" s="156"/>
      <c r="K68" s="334"/>
      <c r="L68" s="158">
        <f t="shared" si="16"/>
        <v>0</v>
      </c>
      <c r="M68" s="334"/>
      <c r="N68" s="158">
        <f t="shared" si="17"/>
        <v>0</v>
      </c>
      <c r="O68" s="158">
        <f t="shared" si="18"/>
        <v>0</v>
      </c>
      <c r="P68" s="4"/>
    </row>
    <row r="69" spans="1:16">
      <c r="B69" s="9" t="str">
        <f t="shared" si="19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0"/>
        <v>0</v>
      </c>
      <c r="G69" s="163">
        <f t="shared" si="22"/>
        <v>0</v>
      </c>
      <c r="H69" s="142">
        <f t="shared" si="23"/>
        <v>0</v>
      </c>
      <c r="I69" s="156">
        <f t="shared" si="21"/>
        <v>0</v>
      </c>
      <c r="J69" s="156"/>
      <c r="K69" s="334"/>
      <c r="L69" s="158">
        <f t="shared" si="16"/>
        <v>0</v>
      </c>
      <c r="M69" s="334"/>
      <c r="N69" s="158">
        <f t="shared" si="17"/>
        <v>0</v>
      </c>
      <c r="O69" s="158">
        <f t="shared" si="18"/>
        <v>0</v>
      </c>
      <c r="P69" s="4"/>
    </row>
    <row r="70" spans="1:16">
      <c r="B70" s="9" t="str">
        <f t="shared" si="19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0"/>
        <v>0</v>
      </c>
      <c r="G70" s="163">
        <f t="shared" si="22"/>
        <v>0</v>
      </c>
      <c r="H70" s="142">
        <f t="shared" si="23"/>
        <v>0</v>
      </c>
      <c r="I70" s="156">
        <f t="shared" si="21"/>
        <v>0</v>
      </c>
      <c r="J70" s="156"/>
      <c r="K70" s="334"/>
      <c r="L70" s="158">
        <f t="shared" si="16"/>
        <v>0</v>
      </c>
      <c r="M70" s="334"/>
      <c r="N70" s="158">
        <f t="shared" si="17"/>
        <v>0</v>
      </c>
      <c r="O70" s="158">
        <f t="shared" si="18"/>
        <v>0</v>
      </c>
      <c r="P70" s="4"/>
    </row>
    <row r="71" spans="1:16">
      <c r="B71" s="9" t="str">
        <f t="shared" si="19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0"/>
        <v>0</v>
      </c>
      <c r="G71" s="163">
        <f t="shared" si="22"/>
        <v>0</v>
      </c>
      <c r="H71" s="142">
        <f t="shared" si="23"/>
        <v>0</v>
      </c>
      <c r="I71" s="156">
        <f t="shared" si="21"/>
        <v>0</v>
      </c>
      <c r="J71" s="156"/>
      <c r="K71" s="334"/>
      <c r="L71" s="158">
        <f t="shared" si="16"/>
        <v>0</v>
      </c>
      <c r="M71" s="334"/>
      <c r="N71" s="158">
        <f t="shared" si="17"/>
        <v>0</v>
      </c>
      <c r="O71" s="158">
        <f t="shared" si="18"/>
        <v>0</v>
      </c>
      <c r="P71" s="4"/>
    </row>
    <row r="72" spans="1:16" ht="13.5" thickBot="1">
      <c r="B72" s="9" t="str">
        <f t="shared" si="19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0"/>
        <v>0</v>
      </c>
      <c r="G72" s="167">
        <f t="shared" si="22"/>
        <v>0</v>
      </c>
      <c r="H72" s="124">
        <f t="shared" si="23"/>
        <v>0</v>
      </c>
      <c r="I72" s="168">
        <f t="shared" si="21"/>
        <v>0</v>
      </c>
      <c r="J72" s="156"/>
      <c r="K72" s="335"/>
      <c r="L72" s="169">
        <f t="shared" si="16"/>
        <v>0</v>
      </c>
      <c r="M72" s="335"/>
      <c r="N72" s="169">
        <f t="shared" si="17"/>
        <v>0</v>
      </c>
      <c r="O72" s="169">
        <f t="shared" si="18"/>
        <v>0</v>
      </c>
      <c r="P72" s="4"/>
    </row>
    <row r="73" spans="1:16">
      <c r="C73" s="154" t="s">
        <v>73</v>
      </c>
      <c r="D73" s="111"/>
      <c r="E73" s="111">
        <f>SUM(E17:E72)</f>
        <v>421517.00000000012</v>
      </c>
      <c r="F73" s="111"/>
      <c r="G73" s="111">
        <f>SUM(G17:G72)</f>
        <v>1429512.4950388458</v>
      </c>
      <c r="H73" s="111">
        <f>SUM(H17:H72)</f>
        <v>1429512.4950388458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27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56119.304010268112</v>
      </c>
      <c r="N87" s="198">
        <f>IF(J92&lt;D11,0,VLOOKUP(J92,C17:O72,11))</f>
        <v>56119.304010268112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48183.675453584445</v>
      </c>
      <c r="N88" s="200">
        <f>IF(J92&lt;D11,0,VLOOKUP(J92,C99:P154,7))</f>
        <v>48183.675453584445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Linwood - Powell Street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-7935.6285566836668</v>
      </c>
      <c r="N89" s="203">
        <f>+N88-N87</f>
        <v>-7935.6285566836668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TP2009015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421517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10036.119047619048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5119.25</v>
      </c>
      <c r="F99" s="361">
        <v>424897.75</v>
      </c>
      <c r="G99" s="365">
        <v>212448.875</v>
      </c>
      <c r="H99" s="362">
        <v>36381.937261919113</v>
      </c>
      <c r="I99" s="363">
        <v>36381.937261919113</v>
      </c>
      <c r="J99" s="403">
        <f t="shared" ref="J99:J130" si="24">+I99-H99</f>
        <v>0</v>
      </c>
      <c r="K99" s="158"/>
      <c r="L99" s="256">
        <f t="shared" ref="L99:L104" si="25">H99</f>
        <v>36381.937261919113</v>
      </c>
      <c r="M99" s="172">
        <f t="shared" ref="M99:M130" si="26">IF(L99&lt;&gt;0,+H99-L99,0)</f>
        <v>0</v>
      </c>
      <c r="N99" s="256">
        <f t="shared" ref="N99:N104" si="27">I99</f>
        <v>36381.937261919113</v>
      </c>
      <c r="O99" s="157">
        <f t="shared" ref="O99:O130" si="28">IF(N99&lt;&gt;0,+I99-N99,0)</f>
        <v>0</v>
      </c>
      <c r="P99" s="157">
        <f t="shared" ref="P99:P130" si="29">+O99-M99</f>
        <v>0</v>
      </c>
      <c r="Q99" s="1"/>
    </row>
    <row r="100" spans="1:17">
      <c r="B100" s="9" t="str">
        <f t="shared" ref="B100:B131" si="30">IF(D100=F99,"","IU")</f>
        <v/>
      </c>
      <c r="C100" s="153">
        <f>IF(D93="","-",+C99+1)</f>
        <v>2013</v>
      </c>
      <c r="D100" s="357">
        <v>424897.75</v>
      </c>
      <c r="E100" s="360">
        <v>10238.5</v>
      </c>
      <c r="F100" s="361">
        <v>414659.25</v>
      </c>
      <c r="G100" s="361">
        <v>419778.5</v>
      </c>
      <c r="H100" s="362">
        <v>67031.047857906437</v>
      </c>
      <c r="I100" s="363">
        <v>67031.047857906437</v>
      </c>
      <c r="J100" s="403">
        <v>0</v>
      </c>
      <c r="K100" s="158"/>
      <c r="L100" s="258">
        <f t="shared" si="25"/>
        <v>67031.047857906437</v>
      </c>
      <c r="M100" s="257">
        <f>IF(L100&lt;&gt;0,+H100-L100,0)</f>
        <v>0</v>
      </c>
      <c r="N100" s="258">
        <f t="shared" si="27"/>
        <v>67031.047857906437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30"/>
        <v>IU</v>
      </c>
      <c r="C101" s="153">
        <f>IF(D93="","-",+C100+1)</f>
        <v>2014</v>
      </c>
      <c r="D101" s="357">
        <v>406159.25</v>
      </c>
      <c r="E101" s="360">
        <v>10036.119047619048</v>
      </c>
      <c r="F101" s="361">
        <v>396123.13095238095</v>
      </c>
      <c r="G101" s="361">
        <v>401141.19047619047</v>
      </c>
      <c r="H101" s="362">
        <v>64560.617511183853</v>
      </c>
      <c r="I101" s="363">
        <v>64560.617511183853</v>
      </c>
      <c r="J101" s="158">
        <v>0</v>
      </c>
      <c r="K101" s="158"/>
      <c r="L101" s="258">
        <f t="shared" si="25"/>
        <v>64560.617511183853</v>
      </c>
      <c r="M101" s="257">
        <f>IF(L101&lt;&gt;0,+H101-L101,0)</f>
        <v>0</v>
      </c>
      <c r="N101" s="258">
        <f t="shared" si="27"/>
        <v>64560.617511183853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30"/>
        <v/>
      </c>
      <c r="C102" s="153">
        <f>IF(D93="","-",+C101+1)</f>
        <v>2015</v>
      </c>
      <c r="D102" s="357">
        <v>396123.13095238095</v>
      </c>
      <c r="E102" s="360">
        <v>10036.119047619048</v>
      </c>
      <c r="F102" s="361">
        <v>386087.01190476189</v>
      </c>
      <c r="G102" s="361">
        <v>391105.07142857142</v>
      </c>
      <c r="H102" s="362">
        <v>61571.595440980236</v>
      </c>
      <c r="I102" s="363">
        <v>61571.595440980236</v>
      </c>
      <c r="J102" s="158">
        <f t="shared" si="24"/>
        <v>0</v>
      </c>
      <c r="K102" s="158"/>
      <c r="L102" s="258">
        <f t="shared" si="25"/>
        <v>61571.595440980236</v>
      </c>
      <c r="M102" s="257">
        <f>IF(L102&lt;&gt;0,+H102-L102,0)</f>
        <v>0</v>
      </c>
      <c r="N102" s="258">
        <f t="shared" si="27"/>
        <v>61571.595440980236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30"/>
        <v/>
      </c>
      <c r="C103" s="153">
        <f>IF(D93="","-",+C102+1)</f>
        <v>2016</v>
      </c>
      <c r="D103" s="357">
        <v>386087.01190476189</v>
      </c>
      <c r="E103" s="360">
        <v>9802.7209302325573</v>
      </c>
      <c r="F103" s="361">
        <v>376284.29097452934</v>
      </c>
      <c r="G103" s="361">
        <v>381185.65143964562</v>
      </c>
      <c r="H103" s="362">
        <v>58194.234916187183</v>
      </c>
      <c r="I103" s="363">
        <v>58194.234916187183</v>
      </c>
      <c r="J103" s="158">
        <v>0</v>
      </c>
      <c r="K103" s="158"/>
      <c r="L103" s="258">
        <f t="shared" si="25"/>
        <v>58194.234916187183</v>
      </c>
      <c r="M103" s="257">
        <f>IF(L103&lt;&gt;0,+H103-L103,0)</f>
        <v>0</v>
      </c>
      <c r="N103" s="258">
        <f t="shared" si="27"/>
        <v>58194.234916187183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30"/>
        <v/>
      </c>
      <c r="C104" s="153">
        <f>IF(D93="","-",+C103+1)</f>
        <v>2017</v>
      </c>
      <c r="D104" s="357">
        <v>376284.29097452934</v>
      </c>
      <c r="E104" s="360">
        <v>10036.119047619048</v>
      </c>
      <c r="F104" s="361">
        <v>366248.17192691029</v>
      </c>
      <c r="G104" s="361">
        <v>371266.23145071982</v>
      </c>
      <c r="H104" s="362">
        <v>55134.369370776643</v>
      </c>
      <c r="I104" s="363">
        <v>55134.369370776643</v>
      </c>
      <c r="J104" s="158">
        <f t="shared" si="24"/>
        <v>0</v>
      </c>
      <c r="K104" s="158"/>
      <c r="L104" s="258">
        <f t="shared" si="25"/>
        <v>55134.369370776643</v>
      </c>
      <c r="M104" s="257">
        <f>IF(L104&lt;&gt;0,+H104-L104,0)</f>
        <v>0</v>
      </c>
      <c r="N104" s="258">
        <f t="shared" si="27"/>
        <v>55134.369370776643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30"/>
        <v/>
      </c>
      <c r="C105" s="153">
        <f>IF(D93="","-",+C104+1)</f>
        <v>2018</v>
      </c>
      <c r="D105" s="154">
        <f>IF(F104+SUM(E$99:E104)=D$92,F104,D$92-SUM(E$99:E104))</f>
        <v>366248.17192691029</v>
      </c>
      <c r="E105" s="160">
        <f>IF(+J96&lt;F104,J96,D105)</f>
        <v>10036.119047619048</v>
      </c>
      <c r="F105" s="159">
        <f t="shared" ref="F105:F131" si="31">+D105-E105</f>
        <v>356212.05287929124</v>
      </c>
      <c r="G105" s="159">
        <f t="shared" ref="G105:G130" si="32">+(F105+D105)/2</f>
        <v>361230.11240310076</v>
      </c>
      <c r="H105" s="163">
        <f t="shared" ref="H105:H130" si="33">+J$94*G105+E105</f>
        <v>48183.675453584445</v>
      </c>
      <c r="I105" s="253">
        <f t="shared" ref="I105:I130" si="34">+J$95*G105+E105</f>
        <v>48183.675453584445</v>
      </c>
      <c r="J105" s="158">
        <f t="shared" si="24"/>
        <v>0</v>
      </c>
      <c r="K105" s="158"/>
      <c r="L105" s="334"/>
      <c r="M105" s="158">
        <f t="shared" si="26"/>
        <v>0</v>
      </c>
      <c r="N105" s="334"/>
      <c r="O105" s="158">
        <f t="shared" si="28"/>
        <v>0</v>
      </c>
      <c r="P105" s="158">
        <f t="shared" si="29"/>
        <v>0</v>
      </c>
      <c r="Q105" s="1"/>
    </row>
    <row r="106" spans="1:17">
      <c r="B106" s="9" t="str">
        <f t="shared" si="30"/>
        <v/>
      </c>
      <c r="C106" s="153">
        <f>IF(D93="","-",+C105+1)</f>
        <v>2019</v>
      </c>
      <c r="D106" s="154">
        <f>IF(F105+SUM(E$99:E105)=D$92,F105,D$92-SUM(E$99:E105))</f>
        <v>356212.05287929124</v>
      </c>
      <c r="E106" s="160">
        <f>IF(+J96&lt;F105,J96,D106)</f>
        <v>10036.119047619048</v>
      </c>
      <c r="F106" s="159">
        <f t="shared" si="31"/>
        <v>346175.93383167218</v>
      </c>
      <c r="G106" s="159">
        <f t="shared" si="32"/>
        <v>351193.99335548171</v>
      </c>
      <c r="H106" s="163">
        <f t="shared" si="33"/>
        <v>47123.815258322531</v>
      </c>
      <c r="I106" s="253">
        <f t="shared" si="34"/>
        <v>47123.815258322531</v>
      </c>
      <c r="J106" s="158">
        <f t="shared" si="24"/>
        <v>0</v>
      </c>
      <c r="K106" s="158"/>
      <c r="L106" s="334"/>
      <c r="M106" s="158">
        <f t="shared" si="26"/>
        <v>0</v>
      </c>
      <c r="N106" s="334"/>
      <c r="O106" s="158">
        <f t="shared" si="28"/>
        <v>0</v>
      </c>
      <c r="P106" s="158">
        <f t="shared" si="29"/>
        <v>0</v>
      </c>
      <c r="Q106" s="1"/>
    </row>
    <row r="107" spans="1:17">
      <c r="B107" s="9" t="str">
        <f t="shared" si="30"/>
        <v/>
      </c>
      <c r="C107" s="153">
        <f>IF(D93="","-",+C106+1)</f>
        <v>2020</v>
      </c>
      <c r="D107" s="154">
        <f>IF(F106+SUM(E$99:E106)=D$92,F106,D$92-SUM(E$99:E106))</f>
        <v>346175.93383167218</v>
      </c>
      <c r="E107" s="160">
        <f>IF(+J96&lt;F106,J96,D107)</f>
        <v>10036.119047619048</v>
      </c>
      <c r="F107" s="159">
        <f t="shared" si="31"/>
        <v>336139.81478405313</v>
      </c>
      <c r="G107" s="159">
        <f t="shared" si="32"/>
        <v>341157.87430786266</v>
      </c>
      <c r="H107" s="163">
        <f t="shared" si="33"/>
        <v>46063.955063060625</v>
      </c>
      <c r="I107" s="253">
        <f t="shared" si="34"/>
        <v>46063.955063060625</v>
      </c>
      <c r="J107" s="158">
        <f t="shared" si="24"/>
        <v>0</v>
      </c>
      <c r="K107" s="158"/>
      <c r="L107" s="334"/>
      <c r="M107" s="158">
        <f t="shared" si="26"/>
        <v>0</v>
      </c>
      <c r="N107" s="334"/>
      <c r="O107" s="158">
        <f t="shared" si="28"/>
        <v>0</v>
      </c>
      <c r="P107" s="158">
        <f t="shared" si="29"/>
        <v>0</v>
      </c>
      <c r="Q107" s="1"/>
    </row>
    <row r="108" spans="1:17">
      <c r="B108" s="9" t="str">
        <f t="shared" si="30"/>
        <v/>
      </c>
      <c r="C108" s="153">
        <f>IF(D93="","-",+C107+1)</f>
        <v>2021</v>
      </c>
      <c r="D108" s="154">
        <f>IF(F107+SUM(E$99:E107)=D$92,F107,D$92-SUM(E$99:E107))</f>
        <v>336139.81478405313</v>
      </c>
      <c r="E108" s="160">
        <f>IF(+J96&lt;F107,J96,D108)</f>
        <v>10036.119047619048</v>
      </c>
      <c r="F108" s="159">
        <f t="shared" si="31"/>
        <v>326103.69573643408</v>
      </c>
      <c r="G108" s="159">
        <f t="shared" si="32"/>
        <v>331121.7552602436</v>
      </c>
      <c r="H108" s="163">
        <f t="shared" si="33"/>
        <v>45004.094867798718</v>
      </c>
      <c r="I108" s="253">
        <f t="shared" si="34"/>
        <v>45004.094867798718</v>
      </c>
      <c r="J108" s="158">
        <f t="shared" si="24"/>
        <v>0</v>
      </c>
      <c r="K108" s="158"/>
      <c r="L108" s="334"/>
      <c r="M108" s="158">
        <f t="shared" si="26"/>
        <v>0</v>
      </c>
      <c r="N108" s="334"/>
      <c r="O108" s="158">
        <f t="shared" si="28"/>
        <v>0</v>
      </c>
      <c r="P108" s="158">
        <f t="shared" si="29"/>
        <v>0</v>
      </c>
      <c r="Q108" s="1"/>
    </row>
    <row r="109" spans="1:17">
      <c r="B109" s="9" t="str">
        <f t="shared" si="30"/>
        <v/>
      </c>
      <c r="C109" s="153">
        <f>IF(D93="","-",+C108+1)</f>
        <v>2022</v>
      </c>
      <c r="D109" s="154">
        <f>IF(F108+SUM(E$99:E108)=D$92,F108,D$92-SUM(E$99:E108))</f>
        <v>326103.69573643408</v>
      </c>
      <c r="E109" s="160">
        <f>IF(+J96&lt;F108,J96,D109)</f>
        <v>10036.119047619048</v>
      </c>
      <c r="F109" s="159">
        <f t="shared" si="31"/>
        <v>316067.57668881502</v>
      </c>
      <c r="G109" s="159">
        <f t="shared" si="32"/>
        <v>321085.63621262455</v>
      </c>
      <c r="H109" s="163">
        <f t="shared" si="33"/>
        <v>43944.234672536812</v>
      </c>
      <c r="I109" s="253">
        <f t="shared" si="34"/>
        <v>43944.234672536812</v>
      </c>
      <c r="J109" s="158">
        <f t="shared" si="24"/>
        <v>0</v>
      </c>
      <c r="K109" s="158"/>
      <c r="L109" s="334"/>
      <c r="M109" s="158">
        <f t="shared" si="26"/>
        <v>0</v>
      </c>
      <c r="N109" s="334"/>
      <c r="O109" s="158">
        <f t="shared" si="28"/>
        <v>0</v>
      </c>
      <c r="P109" s="158">
        <f t="shared" si="29"/>
        <v>0</v>
      </c>
      <c r="Q109" s="1"/>
    </row>
    <row r="110" spans="1:17">
      <c r="B110" s="9" t="str">
        <f t="shared" si="30"/>
        <v/>
      </c>
      <c r="C110" s="153">
        <f>IF(D93="","-",+C109+1)</f>
        <v>2023</v>
      </c>
      <c r="D110" s="154">
        <f>IF(F109+SUM(E$99:E109)=D$92,F109,D$92-SUM(E$99:E109))</f>
        <v>316067.57668881502</v>
      </c>
      <c r="E110" s="160">
        <f>IF(+J96&lt;F109,J96,D110)</f>
        <v>10036.119047619048</v>
      </c>
      <c r="F110" s="159">
        <f t="shared" si="31"/>
        <v>306031.45764119597</v>
      </c>
      <c r="G110" s="159">
        <f t="shared" si="32"/>
        <v>311049.5171650055</v>
      </c>
      <c r="H110" s="163">
        <f t="shared" si="33"/>
        <v>42884.374477274898</v>
      </c>
      <c r="I110" s="253">
        <f t="shared" si="34"/>
        <v>42884.374477274898</v>
      </c>
      <c r="J110" s="158">
        <f t="shared" si="24"/>
        <v>0</v>
      </c>
      <c r="K110" s="158"/>
      <c r="L110" s="334"/>
      <c r="M110" s="158">
        <f t="shared" si="26"/>
        <v>0</v>
      </c>
      <c r="N110" s="334"/>
      <c r="O110" s="158">
        <f t="shared" si="28"/>
        <v>0</v>
      </c>
      <c r="P110" s="158">
        <f t="shared" si="29"/>
        <v>0</v>
      </c>
      <c r="Q110" s="1"/>
    </row>
    <row r="111" spans="1:17">
      <c r="B111" s="9" t="str">
        <f t="shared" si="30"/>
        <v/>
      </c>
      <c r="C111" s="153">
        <f>IF(D93="","-",+C110+1)</f>
        <v>2024</v>
      </c>
      <c r="D111" s="154">
        <f>IF(F110+SUM(E$99:E110)=D$92,F110,D$92-SUM(E$99:E110))</f>
        <v>306031.45764119597</v>
      </c>
      <c r="E111" s="160">
        <f>IF(+J96&lt;F110,J96,D111)</f>
        <v>10036.119047619048</v>
      </c>
      <c r="F111" s="159">
        <f t="shared" si="31"/>
        <v>295995.33859357692</v>
      </c>
      <c r="G111" s="159">
        <f t="shared" si="32"/>
        <v>301013.39811738644</v>
      </c>
      <c r="H111" s="163">
        <f t="shared" si="33"/>
        <v>41824.514282012991</v>
      </c>
      <c r="I111" s="253">
        <f t="shared" si="34"/>
        <v>41824.514282012991</v>
      </c>
      <c r="J111" s="158">
        <f t="shared" si="24"/>
        <v>0</v>
      </c>
      <c r="K111" s="158"/>
      <c r="L111" s="334"/>
      <c r="M111" s="158">
        <f t="shared" si="26"/>
        <v>0</v>
      </c>
      <c r="N111" s="334"/>
      <c r="O111" s="158">
        <f t="shared" si="28"/>
        <v>0</v>
      </c>
      <c r="P111" s="158">
        <f t="shared" si="29"/>
        <v>0</v>
      </c>
      <c r="Q111" s="1"/>
    </row>
    <row r="112" spans="1:17">
      <c r="B112" s="9" t="str">
        <f t="shared" si="30"/>
        <v/>
      </c>
      <c r="C112" s="153">
        <f>IF(D93="","-",+C111+1)</f>
        <v>2025</v>
      </c>
      <c r="D112" s="154">
        <f>IF(F111+SUM(E$99:E111)=D$92,F111,D$92-SUM(E$99:E111))</f>
        <v>295995.33859357692</v>
      </c>
      <c r="E112" s="160">
        <f>IF(+J96&lt;F111,J96,D112)</f>
        <v>10036.119047619048</v>
      </c>
      <c r="F112" s="159">
        <f t="shared" si="31"/>
        <v>285959.21954595787</v>
      </c>
      <c r="G112" s="159">
        <f t="shared" si="32"/>
        <v>290977.27906976739</v>
      </c>
      <c r="H112" s="163">
        <f t="shared" si="33"/>
        <v>40764.654086751085</v>
      </c>
      <c r="I112" s="253">
        <f t="shared" si="34"/>
        <v>40764.654086751085</v>
      </c>
      <c r="J112" s="158">
        <f t="shared" si="24"/>
        <v>0</v>
      </c>
      <c r="K112" s="158"/>
      <c r="L112" s="334"/>
      <c r="M112" s="158">
        <f t="shared" si="26"/>
        <v>0</v>
      </c>
      <c r="N112" s="334"/>
      <c r="O112" s="158">
        <f t="shared" si="28"/>
        <v>0</v>
      </c>
      <c r="P112" s="158">
        <f t="shared" si="29"/>
        <v>0</v>
      </c>
      <c r="Q112" s="1"/>
    </row>
    <row r="113" spans="2:17">
      <c r="B113" s="9" t="str">
        <f t="shared" si="30"/>
        <v/>
      </c>
      <c r="C113" s="153">
        <f>IF(D93="","-",+C112+1)</f>
        <v>2026</v>
      </c>
      <c r="D113" s="154">
        <f>IF(F112+SUM(E$99:E112)=D$92,F112,D$92-SUM(E$99:E112))</f>
        <v>285959.21954595787</v>
      </c>
      <c r="E113" s="160">
        <f>IF(+J96&lt;F112,J96,D113)</f>
        <v>10036.119047619048</v>
      </c>
      <c r="F113" s="159">
        <f t="shared" si="31"/>
        <v>275923.10049833881</v>
      </c>
      <c r="G113" s="159">
        <f t="shared" si="32"/>
        <v>280941.16002214834</v>
      </c>
      <c r="H113" s="163">
        <f t="shared" si="33"/>
        <v>39704.793891489178</v>
      </c>
      <c r="I113" s="253">
        <f t="shared" si="34"/>
        <v>39704.793891489178</v>
      </c>
      <c r="J113" s="158">
        <f t="shared" si="24"/>
        <v>0</v>
      </c>
      <c r="K113" s="158"/>
      <c r="L113" s="334"/>
      <c r="M113" s="158">
        <f t="shared" si="26"/>
        <v>0</v>
      </c>
      <c r="N113" s="334"/>
      <c r="O113" s="158">
        <f t="shared" si="28"/>
        <v>0</v>
      </c>
      <c r="P113" s="158">
        <f t="shared" si="29"/>
        <v>0</v>
      </c>
      <c r="Q113" s="1"/>
    </row>
    <row r="114" spans="2:17">
      <c r="B114" s="9" t="str">
        <f t="shared" si="30"/>
        <v/>
      </c>
      <c r="C114" s="153">
        <f>IF(D93="","-",+C113+1)</f>
        <v>2027</v>
      </c>
      <c r="D114" s="154">
        <f>IF(F113+SUM(E$99:E113)=D$92,F113,D$92-SUM(E$99:E113))</f>
        <v>275923.10049833881</v>
      </c>
      <c r="E114" s="160">
        <f>IF(+J96&lt;F113,J96,D114)</f>
        <v>10036.119047619048</v>
      </c>
      <c r="F114" s="159">
        <f t="shared" si="31"/>
        <v>265886.98145071976</v>
      </c>
      <c r="G114" s="159">
        <f t="shared" si="32"/>
        <v>270905.04097452929</v>
      </c>
      <c r="H114" s="163">
        <f t="shared" si="33"/>
        <v>38644.933696227265</v>
      </c>
      <c r="I114" s="253">
        <f t="shared" si="34"/>
        <v>38644.933696227265</v>
      </c>
      <c r="J114" s="158">
        <f t="shared" si="24"/>
        <v>0</v>
      </c>
      <c r="K114" s="158"/>
      <c r="L114" s="334"/>
      <c r="M114" s="158">
        <f t="shared" si="26"/>
        <v>0</v>
      </c>
      <c r="N114" s="334"/>
      <c r="O114" s="158">
        <f t="shared" si="28"/>
        <v>0</v>
      </c>
      <c r="P114" s="158">
        <f t="shared" si="29"/>
        <v>0</v>
      </c>
      <c r="Q114" s="1"/>
    </row>
    <row r="115" spans="2:17">
      <c r="B115" s="9" t="str">
        <f t="shared" si="30"/>
        <v/>
      </c>
      <c r="C115" s="153">
        <f>IF(D93="","-",+C114+1)</f>
        <v>2028</v>
      </c>
      <c r="D115" s="154">
        <f>IF(F114+SUM(E$99:E114)=D$92,F114,D$92-SUM(E$99:E114))</f>
        <v>265886.98145071976</v>
      </c>
      <c r="E115" s="160">
        <f>IF(+J96&lt;F114,J96,D115)</f>
        <v>10036.119047619048</v>
      </c>
      <c r="F115" s="159">
        <f t="shared" si="31"/>
        <v>255850.86240310071</v>
      </c>
      <c r="G115" s="159">
        <f t="shared" si="32"/>
        <v>260868.92192691023</v>
      </c>
      <c r="H115" s="163">
        <f t="shared" si="33"/>
        <v>37585.073500965358</v>
      </c>
      <c r="I115" s="253">
        <f t="shared" si="34"/>
        <v>37585.073500965358</v>
      </c>
      <c r="J115" s="158">
        <f t="shared" si="24"/>
        <v>0</v>
      </c>
      <c r="K115" s="158"/>
      <c r="L115" s="334"/>
      <c r="M115" s="158">
        <f t="shared" si="26"/>
        <v>0</v>
      </c>
      <c r="N115" s="334"/>
      <c r="O115" s="158">
        <f t="shared" si="28"/>
        <v>0</v>
      </c>
      <c r="P115" s="158">
        <f t="shared" si="29"/>
        <v>0</v>
      </c>
      <c r="Q115" s="1"/>
    </row>
    <row r="116" spans="2:17">
      <c r="B116" s="9" t="str">
        <f t="shared" si="30"/>
        <v/>
      </c>
      <c r="C116" s="153">
        <f>IF(D93="","-",+C115+1)</f>
        <v>2029</v>
      </c>
      <c r="D116" s="154">
        <f>IF(F115+SUM(E$99:E115)=D$92,F115,D$92-SUM(E$99:E115))</f>
        <v>255850.86240310071</v>
      </c>
      <c r="E116" s="160">
        <f>IF(+J96&lt;F115,J96,D116)</f>
        <v>10036.119047619048</v>
      </c>
      <c r="F116" s="159">
        <f t="shared" si="31"/>
        <v>245814.74335548165</v>
      </c>
      <c r="G116" s="159">
        <f t="shared" si="32"/>
        <v>250832.80287929118</v>
      </c>
      <c r="H116" s="163">
        <f t="shared" si="33"/>
        <v>36525.213305703452</v>
      </c>
      <c r="I116" s="253">
        <f t="shared" si="34"/>
        <v>36525.213305703452</v>
      </c>
      <c r="J116" s="158">
        <f t="shared" si="24"/>
        <v>0</v>
      </c>
      <c r="K116" s="158"/>
      <c r="L116" s="334"/>
      <c r="M116" s="158">
        <f t="shared" si="26"/>
        <v>0</v>
      </c>
      <c r="N116" s="334"/>
      <c r="O116" s="158">
        <f t="shared" si="28"/>
        <v>0</v>
      </c>
      <c r="P116" s="158">
        <f t="shared" si="29"/>
        <v>0</v>
      </c>
      <c r="Q116" s="1"/>
    </row>
    <row r="117" spans="2:17">
      <c r="B117" s="9" t="str">
        <f t="shared" si="30"/>
        <v/>
      </c>
      <c r="C117" s="153">
        <f>IF(D93="","-",+C116+1)</f>
        <v>2030</v>
      </c>
      <c r="D117" s="154">
        <f>IF(F116+SUM(E$99:E116)=D$92,F116,D$92-SUM(E$99:E116))</f>
        <v>245814.74335548165</v>
      </c>
      <c r="E117" s="160">
        <f>IF(+J96&lt;F116,J96,D117)</f>
        <v>10036.119047619048</v>
      </c>
      <c r="F117" s="159">
        <f t="shared" si="31"/>
        <v>235778.6243078626</v>
      </c>
      <c r="G117" s="159">
        <f t="shared" si="32"/>
        <v>240796.68383167213</v>
      </c>
      <c r="H117" s="163">
        <f t="shared" si="33"/>
        <v>35465.353110441545</v>
      </c>
      <c r="I117" s="253">
        <f t="shared" si="34"/>
        <v>35465.353110441545</v>
      </c>
      <c r="J117" s="158">
        <f t="shared" si="24"/>
        <v>0</v>
      </c>
      <c r="K117" s="158"/>
      <c r="L117" s="334"/>
      <c r="M117" s="158">
        <f t="shared" si="26"/>
        <v>0</v>
      </c>
      <c r="N117" s="334"/>
      <c r="O117" s="158">
        <f t="shared" si="28"/>
        <v>0</v>
      </c>
      <c r="P117" s="158">
        <f t="shared" si="29"/>
        <v>0</v>
      </c>
      <c r="Q117" s="1"/>
    </row>
    <row r="118" spans="2:17">
      <c r="B118" s="9" t="str">
        <f t="shared" si="30"/>
        <v/>
      </c>
      <c r="C118" s="153">
        <f>IF(D93="","-",+C117+1)</f>
        <v>2031</v>
      </c>
      <c r="D118" s="154">
        <f>IF(F117+SUM(E$99:E117)=D$92,F117,D$92-SUM(E$99:E117))</f>
        <v>235778.6243078626</v>
      </c>
      <c r="E118" s="160">
        <f>IF(+J96&lt;F117,J96,D118)</f>
        <v>10036.119047619048</v>
      </c>
      <c r="F118" s="159">
        <f t="shared" si="31"/>
        <v>225742.50526024355</v>
      </c>
      <c r="G118" s="159">
        <f t="shared" si="32"/>
        <v>230760.56478405307</v>
      </c>
      <c r="H118" s="163">
        <f t="shared" si="33"/>
        <v>34405.492915179631</v>
      </c>
      <c r="I118" s="253">
        <f t="shared" si="34"/>
        <v>34405.492915179631</v>
      </c>
      <c r="J118" s="158">
        <f t="shared" si="24"/>
        <v>0</v>
      </c>
      <c r="K118" s="158"/>
      <c r="L118" s="334"/>
      <c r="M118" s="158">
        <f t="shared" si="26"/>
        <v>0</v>
      </c>
      <c r="N118" s="334"/>
      <c r="O118" s="158">
        <f t="shared" si="28"/>
        <v>0</v>
      </c>
      <c r="P118" s="158">
        <f t="shared" si="29"/>
        <v>0</v>
      </c>
      <c r="Q118" s="1"/>
    </row>
    <row r="119" spans="2:17">
      <c r="B119" s="9" t="str">
        <f t="shared" si="30"/>
        <v/>
      </c>
      <c r="C119" s="153">
        <f>IF(D93="","-",+C118+1)</f>
        <v>2032</v>
      </c>
      <c r="D119" s="154">
        <f>IF(F118+SUM(E$99:E118)=D$92,F118,D$92-SUM(E$99:E118))</f>
        <v>225742.50526024355</v>
      </c>
      <c r="E119" s="160">
        <f>IF(+J96&lt;F118,J96,D119)</f>
        <v>10036.119047619048</v>
      </c>
      <c r="F119" s="159">
        <f t="shared" si="31"/>
        <v>215706.38621262449</v>
      </c>
      <c r="G119" s="159">
        <f t="shared" si="32"/>
        <v>220724.44573643402</v>
      </c>
      <c r="H119" s="163">
        <f t="shared" si="33"/>
        <v>33345.632719917725</v>
      </c>
      <c r="I119" s="253">
        <f t="shared" si="34"/>
        <v>33345.632719917725</v>
      </c>
      <c r="J119" s="158">
        <f t="shared" si="24"/>
        <v>0</v>
      </c>
      <c r="K119" s="158"/>
      <c r="L119" s="334"/>
      <c r="M119" s="158">
        <f t="shared" si="26"/>
        <v>0</v>
      </c>
      <c r="N119" s="334"/>
      <c r="O119" s="158">
        <f t="shared" si="28"/>
        <v>0</v>
      </c>
      <c r="P119" s="158">
        <f t="shared" si="29"/>
        <v>0</v>
      </c>
      <c r="Q119" s="1"/>
    </row>
    <row r="120" spans="2:17">
      <c r="B120" s="9" t="str">
        <f t="shared" si="30"/>
        <v/>
      </c>
      <c r="C120" s="153">
        <f>IF(D93="","-",+C119+1)</f>
        <v>2033</v>
      </c>
      <c r="D120" s="154">
        <f>IF(F119+SUM(E$99:E119)=D$92,F119,D$92-SUM(E$99:E119))</f>
        <v>215706.38621262449</v>
      </c>
      <c r="E120" s="160">
        <f>IF(+J96&lt;F119,J96,D120)</f>
        <v>10036.119047619048</v>
      </c>
      <c r="F120" s="159">
        <f t="shared" si="31"/>
        <v>205670.26716500544</v>
      </c>
      <c r="G120" s="159">
        <f t="shared" si="32"/>
        <v>210688.32668881497</v>
      </c>
      <c r="H120" s="163">
        <f t="shared" si="33"/>
        <v>32285.772524655818</v>
      </c>
      <c r="I120" s="253">
        <f t="shared" si="34"/>
        <v>32285.772524655818</v>
      </c>
      <c r="J120" s="158">
        <f t="shared" si="24"/>
        <v>0</v>
      </c>
      <c r="K120" s="158"/>
      <c r="L120" s="334"/>
      <c r="M120" s="158">
        <f t="shared" si="26"/>
        <v>0</v>
      </c>
      <c r="N120" s="334"/>
      <c r="O120" s="158">
        <f t="shared" si="28"/>
        <v>0</v>
      </c>
      <c r="P120" s="158">
        <f t="shared" si="29"/>
        <v>0</v>
      </c>
      <c r="Q120" s="1"/>
    </row>
    <row r="121" spans="2:17">
      <c r="B121" s="9" t="str">
        <f t="shared" si="30"/>
        <v/>
      </c>
      <c r="C121" s="153">
        <f>IF(D93="","-",+C120+1)</f>
        <v>2034</v>
      </c>
      <c r="D121" s="154">
        <f>IF(F120+SUM(E$99:E120)=D$92,F120,D$92-SUM(E$99:E120))</f>
        <v>205670.26716500544</v>
      </c>
      <c r="E121" s="160">
        <f>IF(+J96&lt;F120,J96,D121)</f>
        <v>10036.119047619048</v>
      </c>
      <c r="F121" s="159">
        <f t="shared" si="31"/>
        <v>195634.14811738639</v>
      </c>
      <c r="G121" s="159">
        <f t="shared" si="32"/>
        <v>200652.20764119591</v>
      </c>
      <c r="H121" s="163">
        <f t="shared" si="33"/>
        <v>31225.912329393905</v>
      </c>
      <c r="I121" s="253">
        <f t="shared" si="34"/>
        <v>31225.912329393905</v>
      </c>
      <c r="J121" s="158">
        <f t="shared" si="24"/>
        <v>0</v>
      </c>
      <c r="K121" s="158"/>
      <c r="L121" s="334"/>
      <c r="M121" s="158">
        <f t="shared" si="26"/>
        <v>0</v>
      </c>
      <c r="N121" s="334"/>
      <c r="O121" s="158">
        <f t="shared" si="28"/>
        <v>0</v>
      </c>
      <c r="P121" s="158">
        <f t="shared" si="29"/>
        <v>0</v>
      </c>
      <c r="Q121" s="1"/>
    </row>
    <row r="122" spans="2:17">
      <c r="B122" s="9" t="str">
        <f t="shared" si="30"/>
        <v/>
      </c>
      <c r="C122" s="153">
        <f>IF(D93="","-",+C121+1)</f>
        <v>2035</v>
      </c>
      <c r="D122" s="154">
        <f>IF(F121+SUM(E$99:E121)=D$92,F121,D$92-SUM(E$99:E121))</f>
        <v>195634.14811738639</v>
      </c>
      <c r="E122" s="160">
        <f>IF(+J96&lt;F121,J96,D122)</f>
        <v>10036.119047619048</v>
      </c>
      <c r="F122" s="159">
        <f t="shared" si="31"/>
        <v>185598.02906976733</v>
      </c>
      <c r="G122" s="159">
        <f t="shared" si="32"/>
        <v>190616.08859357686</v>
      </c>
      <c r="H122" s="163">
        <f t="shared" si="33"/>
        <v>30166.052134131998</v>
      </c>
      <c r="I122" s="253">
        <f t="shared" si="34"/>
        <v>30166.052134131998</v>
      </c>
      <c r="J122" s="158">
        <f t="shared" si="24"/>
        <v>0</v>
      </c>
      <c r="K122" s="158"/>
      <c r="L122" s="334"/>
      <c r="M122" s="158">
        <f t="shared" si="26"/>
        <v>0</v>
      </c>
      <c r="N122" s="334"/>
      <c r="O122" s="158">
        <f t="shared" si="28"/>
        <v>0</v>
      </c>
      <c r="P122" s="158">
        <f t="shared" si="29"/>
        <v>0</v>
      </c>
      <c r="Q122" s="1"/>
    </row>
    <row r="123" spans="2:17">
      <c r="B123" s="9" t="str">
        <f t="shared" si="30"/>
        <v/>
      </c>
      <c r="C123" s="153">
        <f>IF(D93="","-",+C122+1)</f>
        <v>2036</v>
      </c>
      <c r="D123" s="154">
        <f>IF(F122+SUM(E$99:E122)=D$92,F122,D$92-SUM(E$99:E122))</f>
        <v>185598.02906976733</v>
      </c>
      <c r="E123" s="160">
        <f>IF(+J96&lt;F122,J96,D123)</f>
        <v>10036.119047619048</v>
      </c>
      <c r="F123" s="159">
        <f t="shared" si="31"/>
        <v>175561.91002214828</v>
      </c>
      <c r="G123" s="159">
        <f t="shared" si="32"/>
        <v>180579.96954595781</v>
      </c>
      <c r="H123" s="163">
        <f t="shared" si="33"/>
        <v>29106.191938870092</v>
      </c>
      <c r="I123" s="253">
        <f t="shared" si="34"/>
        <v>29106.191938870092</v>
      </c>
      <c r="J123" s="158">
        <f t="shared" si="24"/>
        <v>0</v>
      </c>
      <c r="K123" s="158"/>
      <c r="L123" s="334"/>
      <c r="M123" s="158">
        <f t="shared" si="26"/>
        <v>0</v>
      </c>
      <c r="N123" s="334"/>
      <c r="O123" s="158">
        <f t="shared" si="28"/>
        <v>0</v>
      </c>
      <c r="P123" s="158">
        <f t="shared" si="29"/>
        <v>0</v>
      </c>
      <c r="Q123" s="1"/>
    </row>
    <row r="124" spans="2:17">
      <c r="B124" s="9" t="str">
        <f t="shared" si="30"/>
        <v/>
      </c>
      <c r="C124" s="153">
        <f>IF(D93="","-",+C123+1)</f>
        <v>2037</v>
      </c>
      <c r="D124" s="154">
        <f>IF(F123+SUM(E$99:E123)=D$92,F123,D$92-SUM(E$99:E123))</f>
        <v>175561.91002214828</v>
      </c>
      <c r="E124" s="160">
        <f>IF(+J96&lt;F123,J96,D124)</f>
        <v>10036.119047619048</v>
      </c>
      <c r="F124" s="159">
        <f t="shared" si="31"/>
        <v>165525.79097452923</v>
      </c>
      <c r="G124" s="159">
        <f t="shared" si="32"/>
        <v>170543.85049833875</v>
      </c>
      <c r="H124" s="163">
        <f t="shared" si="33"/>
        <v>28046.331743608185</v>
      </c>
      <c r="I124" s="253">
        <f t="shared" si="34"/>
        <v>28046.331743608185</v>
      </c>
      <c r="J124" s="158">
        <f t="shared" si="24"/>
        <v>0</v>
      </c>
      <c r="K124" s="158"/>
      <c r="L124" s="334"/>
      <c r="M124" s="158">
        <f t="shared" si="26"/>
        <v>0</v>
      </c>
      <c r="N124" s="334"/>
      <c r="O124" s="158">
        <f t="shared" si="28"/>
        <v>0</v>
      </c>
      <c r="P124" s="158">
        <f t="shared" si="29"/>
        <v>0</v>
      </c>
      <c r="Q124" s="1"/>
    </row>
    <row r="125" spans="2:17">
      <c r="B125" s="9" t="str">
        <f t="shared" si="30"/>
        <v/>
      </c>
      <c r="C125" s="153">
        <f>IF(D93="","-",+C124+1)</f>
        <v>2038</v>
      </c>
      <c r="D125" s="154">
        <f>IF(F124+SUM(E$99:E124)=D$92,F124,D$92-SUM(E$99:E124))</f>
        <v>165525.79097452923</v>
      </c>
      <c r="E125" s="160">
        <f>IF(+J96&lt;F124,J96,D125)</f>
        <v>10036.119047619048</v>
      </c>
      <c r="F125" s="159">
        <f t="shared" si="31"/>
        <v>155489.67192691017</v>
      </c>
      <c r="G125" s="159">
        <f t="shared" si="32"/>
        <v>160507.7314507197</v>
      </c>
      <c r="H125" s="163">
        <f t="shared" si="33"/>
        <v>26986.471548346271</v>
      </c>
      <c r="I125" s="253">
        <f t="shared" si="34"/>
        <v>26986.471548346271</v>
      </c>
      <c r="J125" s="158">
        <f t="shared" si="24"/>
        <v>0</v>
      </c>
      <c r="K125" s="158"/>
      <c r="L125" s="334"/>
      <c r="M125" s="158">
        <f t="shared" si="26"/>
        <v>0</v>
      </c>
      <c r="N125" s="334"/>
      <c r="O125" s="158">
        <f t="shared" si="28"/>
        <v>0</v>
      </c>
      <c r="P125" s="158">
        <f t="shared" si="29"/>
        <v>0</v>
      </c>
      <c r="Q125" s="1"/>
    </row>
    <row r="126" spans="2:17">
      <c r="B126" s="9" t="str">
        <f t="shared" si="30"/>
        <v/>
      </c>
      <c r="C126" s="153">
        <f>IF(D93="","-",+C125+1)</f>
        <v>2039</v>
      </c>
      <c r="D126" s="154">
        <f>IF(F125+SUM(E$99:E125)=D$92,F125,D$92-SUM(E$99:E125))</f>
        <v>155489.67192691017</v>
      </c>
      <c r="E126" s="160">
        <f>IF(+J96&lt;F125,J96,D126)</f>
        <v>10036.119047619048</v>
      </c>
      <c r="F126" s="159">
        <f t="shared" si="31"/>
        <v>145453.55287929112</v>
      </c>
      <c r="G126" s="159">
        <f t="shared" si="32"/>
        <v>150471.61240310065</v>
      </c>
      <c r="H126" s="163">
        <f t="shared" si="33"/>
        <v>25926.611353084365</v>
      </c>
      <c r="I126" s="253">
        <f t="shared" si="34"/>
        <v>25926.611353084365</v>
      </c>
      <c r="J126" s="158">
        <f t="shared" si="24"/>
        <v>0</v>
      </c>
      <c r="K126" s="158"/>
      <c r="L126" s="334"/>
      <c r="M126" s="158">
        <f t="shared" si="26"/>
        <v>0</v>
      </c>
      <c r="N126" s="334"/>
      <c r="O126" s="158">
        <f t="shared" si="28"/>
        <v>0</v>
      </c>
      <c r="P126" s="158">
        <f t="shared" si="29"/>
        <v>0</v>
      </c>
      <c r="Q126" s="1"/>
    </row>
    <row r="127" spans="2:17">
      <c r="B127" s="9" t="str">
        <f t="shared" si="30"/>
        <v/>
      </c>
      <c r="C127" s="153">
        <f>IF(D93="","-",+C126+1)</f>
        <v>2040</v>
      </c>
      <c r="D127" s="154">
        <f>IF(F126+SUM(E$99:E126)=D$92,F126,D$92-SUM(E$99:E126))</f>
        <v>145453.55287929112</v>
      </c>
      <c r="E127" s="160">
        <f>IF(+J96&lt;F126,J96,D127)</f>
        <v>10036.119047619048</v>
      </c>
      <c r="F127" s="159">
        <f t="shared" si="31"/>
        <v>135417.43383167207</v>
      </c>
      <c r="G127" s="159">
        <f t="shared" si="32"/>
        <v>140435.49335548159</v>
      </c>
      <c r="H127" s="163">
        <f t="shared" si="33"/>
        <v>24866.751157822458</v>
      </c>
      <c r="I127" s="253">
        <f t="shared" si="34"/>
        <v>24866.751157822458</v>
      </c>
      <c r="J127" s="158">
        <f t="shared" si="24"/>
        <v>0</v>
      </c>
      <c r="K127" s="158"/>
      <c r="L127" s="334"/>
      <c r="M127" s="158">
        <f t="shared" si="26"/>
        <v>0</v>
      </c>
      <c r="N127" s="334"/>
      <c r="O127" s="158">
        <f t="shared" si="28"/>
        <v>0</v>
      </c>
      <c r="P127" s="158">
        <f t="shared" si="29"/>
        <v>0</v>
      </c>
      <c r="Q127" s="1"/>
    </row>
    <row r="128" spans="2:17">
      <c r="B128" s="9" t="str">
        <f t="shared" si="30"/>
        <v/>
      </c>
      <c r="C128" s="153">
        <f>IF(D93="","-",+C127+1)</f>
        <v>2041</v>
      </c>
      <c r="D128" s="154">
        <f>IF(F127+SUM(E$99:E127)=D$92,F127,D$92-SUM(E$99:E127))</f>
        <v>135417.43383167207</v>
      </c>
      <c r="E128" s="160">
        <f>IF(+J96&lt;F127,J96,D128)</f>
        <v>10036.119047619048</v>
      </c>
      <c r="F128" s="159">
        <f t="shared" si="31"/>
        <v>125381.31478405301</v>
      </c>
      <c r="G128" s="159">
        <f t="shared" si="32"/>
        <v>130399.37430786254</v>
      </c>
      <c r="H128" s="163">
        <f t="shared" si="33"/>
        <v>23806.890962560548</v>
      </c>
      <c r="I128" s="253">
        <f t="shared" si="34"/>
        <v>23806.890962560548</v>
      </c>
      <c r="J128" s="158">
        <f t="shared" si="24"/>
        <v>0</v>
      </c>
      <c r="K128" s="158"/>
      <c r="L128" s="334"/>
      <c r="M128" s="158">
        <f t="shared" si="26"/>
        <v>0</v>
      </c>
      <c r="N128" s="334"/>
      <c r="O128" s="158">
        <f t="shared" si="28"/>
        <v>0</v>
      </c>
      <c r="P128" s="158">
        <f t="shared" si="29"/>
        <v>0</v>
      </c>
      <c r="Q128" s="1"/>
    </row>
    <row r="129" spans="2:17">
      <c r="B129" s="9" t="str">
        <f t="shared" si="30"/>
        <v/>
      </c>
      <c r="C129" s="153">
        <f>IF(D93="","-",+C128+1)</f>
        <v>2042</v>
      </c>
      <c r="D129" s="154">
        <f>IF(F128+SUM(E$99:E128)=D$92,F128,D$92-SUM(E$99:E128))</f>
        <v>125381.31478405301</v>
      </c>
      <c r="E129" s="160">
        <f>IF(+J96&lt;F128,J96,D129)</f>
        <v>10036.119047619048</v>
      </c>
      <c r="F129" s="159">
        <f t="shared" si="31"/>
        <v>115345.19573643396</v>
      </c>
      <c r="G129" s="159">
        <f t="shared" si="32"/>
        <v>120363.25526024349</v>
      </c>
      <c r="H129" s="163">
        <f t="shared" si="33"/>
        <v>22747.030767298638</v>
      </c>
      <c r="I129" s="253">
        <f t="shared" si="34"/>
        <v>22747.030767298638</v>
      </c>
      <c r="J129" s="158">
        <f t="shared" si="24"/>
        <v>0</v>
      </c>
      <c r="K129" s="158"/>
      <c r="L129" s="334"/>
      <c r="M129" s="158">
        <f t="shared" si="26"/>
        <v>0</v>
      </c>
      <c r="N129" s="334"/>
      <c r="O129" s="158">
        <f t="shared" si="28"/>
        <v>0</v>
      </c>
      <c r="P129" s="158">
        <f t="shared" si="29"/>
        <v>0</v>
      </c>
      <c r="Q129" s="1"/>
    </row>
    <row r="130" spans="2:17">
      <c r="B130" s="9" t="str">
        <f t="shared" si="30"/>
        <v/>
      </c>
      <c r="C130" s="153">
        <f>IF(D93="","-",+C129+1)</f>
        <v>2043</v>
      </c>
      <c r="D130" s="154">
        <f>IF(F129+SUM(E$99:E129)=D$92,F129,D$92-SUM(E$99:E129))</f>
        <v>115345.19573643396</v>
      </c>
      <c r="E130" s="160">
        <f>IF(+J96&lt;F129,J96,D130)</f>
        <v>10036.119047619048</v>
      </c>
      <c r="F130" s="159">
        <f t="shared" si="31"/>
        <v>105309.07668881491</v>
      </c>
      <c r="G130" s="159">
        <f t="shared" si="32"/>
        <v>110327.13621262443</v>
      </c>
      <c r="H130" s="163">
        <f t="shared" si="33"/>
        <v>21687.170572036732</v>
      </c>
      <c r="I130" s="253">
        <f t="shared" si="34"/>
        <v>21687.170572036732</v>
      </c>
      <c r="J130" s="158">
        <f t="shared" si="24"/>
        <v>0</v>
      </c>
      <c r="K130" s="158"/>
      <c r="L130" s="334"/>
      <c r="M130" s="158">
        <f t="shared" si="26"/>
        <v>0</v>
      </c>
      <c r="N130" s="334"/>
      <c r="O130" s="158">
        <f t="shared" si="28"/>
        <v>0</v>
      </c>
      <c r="P130" s="158">
        <f t="shared" si="29"/>
        <v>0</v>
      </c>
      <c r="Q130" s="1"/>
    </row>
    <row r="131" spans="2:17">
      <c r="B131" s="9" t="str">
        <f t="shared" si="30"/>
        <v/>
      </c>
      <c r="C131" s="153">
        <f>IF(D93="","-",+C130+1)</f>
        <v>2044</v>
      </c>
      <c r="D131" s="154">
        <f>IF(F130+SUM(E$99:E130)=D$92,F130,D$92-SUM(E$99:E130))</f>
        <v>105309.07668881491</v>
      </c>
      <c r="E131" s="160">
        <f>IF(+J96&lt;F130,J96,D131)</f>
        <v>10036.119047619048</v>
      </c>
      <c r="F131" s="159">
        <f t="shared" si="31"/>
        <v>95272.957641195855</v>
      </c>
      <c r="G131" s="159">
        <f t="shared" ref="G131:G154" si="35">+(F131+D131)/2</f>
        <v>100291.01716500538</v>
      </c>
      <c r="H131" s="163">
        <f t="shared" ref="H131:H154" si="36">+J$94*G131+E131</f>
        <v>20627.310376774822</v>
      </c>
      <c r="I131" s="253">
        <f t="shared" ref="I131:I154" si="37">+J$95*G131+E131</f>
        <v>20627.310376774822</v>
      </c>
      <c r="J131" s="158">
        <f t="shared" ref="J131:J154" si="38">+I131-H131</f>
        <v>0</v>
      </c>
      <c r="K131" s="158"/>
      <c r="L131" s="334"/>
      <c r="M131" s="158">
        <f t="shared" ref="M131:M154" si="39">IF(L131&lt;&gt;0,+H131-L131,0)</f>
        <v>0</v>
      </c>
      <c r="N131" s="334"/>
      <c r="O131" s="158">
        <f t="shared" ref="O131:O154" si="40">IF(N131&lt;&gt;0,+I131-N131,0)</f>
        <v>0</v>
      </c>
      <c r="P131" s="158">
        <f t="shared" ref="P131:P154" si="41">+O131-M131</f>
        <v>0</v>
      </c>
      <c r="Q131" s="1"/>
    </row>
    <row r="132" spans="2:17">
      <c r="B132" s="9" t="str">
        <f t="shared" ref="B132:B154" si="42">IF(D132=F131,"","IU")</f>
        <v/>
      </c>
      <c r="C132" s="153">
        <f>IF(D93="","-",+C131+1)</f>
        <v>2045</v>
      </c>
      <c r="D132" s="154">
        <f>IF(F131+SUM(E$99:E131)=D$92,F131,D$92-SUM(E$99:E131))</f>
        <v>95272.957641195855</v>
      </c>
      <c r="E132" s="160">
        <f>IF(+J96&lt;F131,J96,D132)</f>
        <v>10036.119047619048</v>
      </c>
      <c r="F132" s="159">
        <f t="shared" ref="F132:F154" si="43">+D132-E132</f>
        <v>85236.838593576802</v>
      </c>
      <c r="G132" s="159">
        <f t="shared" si="35"/>
        <v>90254.898117386329</v>
      </c>
      <c r="H132" s="163">
        <f t="shared" si="36"/>
        <v>19567.450181512912</v>
      </c>
      <c r="I132" s="253">
        <f t="shared" si="37"/>
        <v>19567.450181512912</v>
      </c>
      <c r="J132" s="158">
        <f t="shared" si="38"/>
        <v>0</v>
      </c>
      <c r="K132" s="158"/>
      <c r="L132" s="334"/>
      <c r="M132" s="158">
        <f t="shared" si="39"/>
        <v>0</v>
      </c>
      <c r="N132" s="334"/>
      <c r="O132" s="158">
        <f t="shared" si="40"/>
        <v>0</v>
      </c>
      <c r="P132" s="158">
        <f t="shared" si="41"/>
        <v>0</v>
      </c>
      <c r="Q132" s="1"/>
    </row>
    <row r="133" spans="2:17">
      <c r="B133" s="9" t="str">
        <f t="shared" si="42"/>
        <v/>
      </c>
      <c r="C133" s="153">
        <f>IF(D93="","-",+C132+1)</f>
        <v>2046</v>
      </c>
      <c r="D133" s="154">
        <f>IF(F132+SUM(E$99:E132)=D$92,F132,D$92-SUM(E$99:E132))</f>
        <v>85236.838593576802</v>
      </c>
      <c r="E133" s="160">
        <f>IF(+J96&lt;F132,J96,D133)</f>
        <v>10036.119047619048</v>
      </c>
      <c r="F133" s="159">
        <f t="shared" si="43"/>
        <v>75200.719545957749</v>
      </c>
      <c r="G133" s="159">
        <f t="shared" si="35"/>
        <v>80218.779069767275</v>
      </c>
      <c r="H133" s="163">
        <f t="shared" si="36"/>
        <v>18507.589986251005</v>
      </c>
      <c r="I133" s="253">
        <f t="shared" si="37"/>
        <v>18507.589986251005</v>
      </c>
      <c r="J133" s="158">
        <f t="shared" si="38"/>
        <v>0</v>
      </c>
      <c r="K133" s="158"/>
      <c r="L133" s="334"/>
      <c r="M133" s="158">
        <f t="shared" si="39"/>
        <v>0</v>
      </c>
      <c r="N133" s="334"/>
      <c r="O133" s="158">
        <f t="shared" si="40"/>
        <v>0</v>
      </c>
      <c r="P133" s="158">
        <f t="shared" si="41"/>
        <v>0</v>
      </c>
      <c r="Q133" s="1"/>
    </row>
    <row r="134" spans="2:17">
      <c r="B134" s="9" t="str">
        <f t="shared" si="42"/>
        <v/>
      </c>
      <c r="C134" s="153">
        <f>IF(D93="","-",+C133+1)</f>
        <v>2047</v>
      </c>
      <c r="D134" s="154">
        <f>IF(F133+SUM(E$99:E133)=D$92,F133,D$92-SUM(E$99:E133))</f>
        <v>75200.719545957749</v>
      </c>
      <c r="E134" s="160">
        <f>IF(+J96&lt;F133,J96,D134)</f>
        <v>10036.119047619048</v>
      </c>
      <c r="F134" s="159">
        <f t="shared" si="43"/>
        <v>65164.600498338703</v>
      </c>
      <c r="G134" s="159">
        <f t="shared" si="35"/>
        <v>70182.660022148222</v>
      </c>
      <c r="H134" s="163">
        <f t="shared" si="36"/>
        <v>17447.729790989099</v>
      </c>
      <c r="I134" s="253">
        <f t="shared" si="37"/>
        <v>17447.729790989099</v>
      </c>
      <c r="J134" s="158">
        <f t="shared" si="38"/>
        <v>0</v>
      </c>
      <c r="K134" s="158"/>
      <c r="L134" s="334"/>
      <c r="M134" s="158">
        <f t="shared" si="39"/>
        <v>0</v>
      </c>
      <c r="N134" s="334"/>
      <c r="O134" s="158">
        <f t="shared" si="40"/>
        <v>0</v>
      </c>
      <c r="P134" s="158">
        <f t="shared" si="41"/>
        <v>0</v>
      </c>
      <c r="Q134" s="1"/>
    </row>
    <row r="135" spans="2:17">
      <c r="B135" s="9" t="str">
        <f t="shared" si="42"/>
        <v/>
      </c>
      <c r="C135" s="153">
        <f>IF(D93="","-",+C134+1)</f>
        <v>2048</v>
      </c>
      <c r="D135" s="154">
        <f>IF(F134+SUM(E$99:E134)=D$92,F134,D$92-SUM(E$99:E134))</f>
        <v>65164.600498338703</v>
      </c>
      <c r="E135" s="160">
        <f>IF(+J96&lt;F134,J96,D135)</f>
        <v>10036.119047619048</v>
      </c>
      <c r="F135" s="159">
        <f t="shared" si="43"/>
        <v>55128.481450719657</v>
      </c>
      <c r="G135" s="159">
        <f t="shared" si="35"/>
        <v>60146.540974529184</v>
      </c>
      <c r="H135" s="163">
        <f t="shared" si="36"/>
        <v>16387.869595727188</v>
      </c>
      <c r="I135" s="253">
        <f t="shared" si="37"/>
        <v>16387.869595727188</v>
      </c>
      <c r="J135" s="158">
        <f t="shared" si="38"/>
        <v>0</v>
      </c>
      <c r="K135" s="158"/>
      <c r="L135" s="334"/>
      <c r="M135" s="158">
        <f t="shared" si="39"/>
        <v>0</v>
      </c>
      <c r="N135" s="334"/>
      <c r="O135" s="158">
        <f t="shared" si="40"/>
        <v>0</v>
      </c>
      <c r="P135" s="158">
        <f t="shared" si="41"/>
        <v>0</v>
      </c>
      <c r="Q135" s="1"/>
    </row>
    <row r="136" spans="2:17">
      <c r="B136" s="9" t="str">
        <f t="shared" si="42"/>
        <v/>
      </c>
      <c r="C136" s="153">
        <f>IF(D93="","-",+C135+1)</f>
        <v>2049</v>
      </c>
      <c r="D136" s="154">
        <f>IF(F135+SUM(E$99:E135)=D$92,F135,D$92-SUM(E$99:E135))</f>
        <v>55128.481450719657</v>
      </c>
      <c r="E136" s="160">
        <f>IF(+J96&lt;F135,J96,D136)</f>
        <v>10036.119047619048</v>
      </c>
      <c r="F136" s="159">
        <f t="shared" si="43"/>
        <v>45092.362403100611</v>
      </c>
      <c r="G136" s="159">
        <f t="shared" si="35"/>
        <v>50110.42192691013</v>
      </c>
      <c r="H136" s="163">
        <f t="shared" si="36"/>
        <v>15328.009400465282</v>
      </c>
      <c r="I136" s="253">
        <f t="shared" si="37"/>
        <v>15328.009400465282</v>
      </c>
      <c r="J136" s="158">
        <f t="shared" si="38"/>
        <v>0</v>
      </c>
      <c r="K136" s="158"/>
      <c r="L136" s="334"/>
      <c r="M136" s="158">
        <f t="shared" si="39"/>
        <v>0</v>
      </c>
      <c r="N136" s="334"/>
      <c r="O136" s="158">
        <f t="shared" si="40"/>
        <v>0</v>
      </c>
      <c r="P136" s="158">
        <f t="shared" si="41"/>
        <v>0</v>
      </c>
      <c r="Q136" s="1"/>
    </row>
    <row r="137" spans="2:17">
      <c r="B137" s="9" t="str">
        <f t="shared" si="42"/>
        <v/>
      </c>
      <c r="C137" s="153">
        <f>IF(D93="","-",+C136+1)</f>
        <v>2050</v>
      </c>
      <c r="D137" s="154">
        <f>IF(F136+SUM(E$99:E136)=D$92,F136,D$92-SUM(E$99:E136))</f>
        <v>45092.362403100611</v>
      </c>
      <c r="E137" s="160">
        <f>IF(+J96&lt;F136,J96,D137)</f>
        <v>10036.119047619048</v>
      </c>
      <c r="F137" s="159">
        <f t="shared" si="43"/>
        <v>35056.243355481565</v>
      </c>
      <c r="G137" s="159">
        <f t="shared" si="35"/>
        <v>40074.302879291092</v>
      </c>
      <c r="H137" s="163">
        <f t="shared" si="36"/>
        <v>14268.149205203374</v>
      </c>
      <c r="I137" s="253">
        <f t="shared" si="37"/>
        <v>14268.149205203374</v>
      </c>
      <c r="J137" s="158">
        <f t="shared" si="38"/>
        <v>0</v>
      </c>
      <c r="K137" s="158"/>
      <c r="L137" s="334"/>
      <c r="M137" s="158">
        <f t="shared" si="39"/>
        <v>0</v>
      </c>
      <c r="N137" s="334"/>
      <c r="O137" s="158">
        <f t="shared" si="40"/>
        <v>0</v>
      </c>
      <c r="P137" s="158">
        <f t="shared" si="41"/>
        <v>0</v>
      </c>
      <c r="Q137" s="1"/>
    </row>
    <row r="138" spans="2:17">
      <c r="B138" s="9" t="str">
        <f t="shared" si="42"/>
        <v/>
      </c>
      <c r="C138" s="153">
        <f>IF(D93="","-",+C137+1)</f>
        <v>2051</v>
      </c>
      <c r="D138" s="154">
        <f>IF(F137+SUM(E$99:E137)=D$92,F137,D$92-SUM(E$99:E137))</f>
        <v>35056.243355481565</v>
      </c>
      <c r="E138" s="160">
        <f>IF(+J96&lt;F137,J96,D138)</f>
        <v>10036.119047619048</v>
      </c>
      <c r="F138" s="159">
        <f t="shared" si="43"/>
        <v>25020.124307862519</v>
      </c>
      <c r="G138" s="159">
        <f t="shared" si="35"/>
        <v>30038.183831672042</v>
      </c>
      <c r="H138" s="163">
        <f t="shared" si="36"/>
        <v>13208.289009941465</v>
      </c>
      <c r="I138" s="253">
        <f t="shared" si="37"/>
        <v>13208.289009941465</v>
      </c>
      <c r="J138" s="158">
        <f t="shared" si="38"/>
        <v>0</v>
      </c>
      <c r="K138" s="158"/>
      <c r="L138" s="334"/>
      <c r="M138" s="158">
        <f t="shared" si="39"/>
        <v>0</v>
      </c>
      <c r="N138" s="334"/>
      <c r="O138" s="158">
        <f t="shared" si="40"/>
        <v>0</v>
      </c>
      <c r="P138" s="158">
        <f t="shared" si="41"/>
        <v>0</v>
      </c>
      <c r="Q138" s="1"/>
    </row>
    <row r="139" spans="2:17">
      <c r="B139" s="9" t="str">
        <f t="shared" si="42"/>
        <v/>
      </c>
      <c r="C139" s="153">
        <f>IF(D93="","-",+C138+1)</f>
        <v>2052</v>
      </c>
      <c r="D139" s="154">
        <f>IF(F138+SUM(E$99:E138)=D$92,F138,D$92-SUM(E$99:E138))</f>
        <v>25020.124307862519</v>
      </c>
      <c r="E139" s="160">
        <f>IF(+J96&lt;F138,J96,D139)</f>
        <v>10036.119047619048</v>
      </c>
      <c r="F139" s="159">
        <f t="shared" si="43"/>
        <v>14984.005260243472</v>
      </c>
      <c r="G139" s="159">
        <f t="shared" si="35"/>
        <v>20002.064784052996</v>
      </c>
      <c r="H139" s="163">
        <f t="shared" si="36"/>
        <v>12148.428814679559</v>
      </c>
      <c r="I139" s="253">
        <f t="shared" si="37"/>
        <v>12148.428814679559</v>
      </c>
      <c r="J139" s="158">
        <f t="shared" si="38"/>
        <v>0</v>
      </c>
      <c r="K139" s="158"/>
      <c r="L139" s="334"/>
      <c r="M139" s="158">
        <f t="shared" si="39"/>
        <v>0</v>
      </c>
      <c r="N139" s="334"/>
      <c r="O139" s="158">
        <f t="shared" si="40"/>
        <v>0</v>
      </c>
      <c r="P139" s="158">
        <f t="shared" si="41"/>
        <v>0</v>
      </c>
      <c r="Q139" s="1"/>
    </row>
    <row r="140" spans="2:17">
      <c r="B140" s="9" t="str">
        <f t="shared" si="42"/>
        <v/>
      </c>
      <c r="C140" s="153">
        <f>IF(D93="","-",+C139+1)</f>
        <v>2053</v>
      </c>
      <c r="D140" s="154">
        <f>IF(F139+SUM(E$99:E139)=D$92,F139,D$92-SUM(E$99:E139))</f>
        <v>14984.005260243472</v>
      </c>
      <c r="E140" s="160">
        <f>IF(+J96&lt;F139,J96,D140)</f>
        <v>10036.119047619048</v>
      </c>
      <c r="F140" s="159">
        <f t="shared" si="43"/>
        <v>4947.8862126244239</v>
      </c>
      <c r="G140" s="159">
        <f t="shared" si="35"/>
        <v>9965.9457364339469</v>
      </c>
      <c r="H140" s="163">
        <f t="shared" si="36"/>
        <v>11088.568619417651</v>
      </c>
      <c r="I140" s="253">
        <f t="shared" si="37"/>
        <v>11088.568619417651</v>
      </c>
      <c r="J140" s="158">
        <f t="shared" si="38"/>
        <v>0</v>
      </c>
      <c r="K140" s="158"/>
      <c r="L140" s="334"/>
      <c r="M140" s="158">
        <f t="shared" si="39"/>
        <v>0</v>
      </c>
      <c r="N140" s="334"/>
      <c r="O140" s="158">
        <f t="shared" si="40"/>
        <v>0</v>
      </c>
      <c r="P140" s="158">
        <f t="shared" si="41"/>
        <v>0</v>
      </c>
      <c r="Q140" s="1"/>
    </row>
    <row r="141" spans="2:17">
      <c r="B141" s="9" t="str">
        <f t="shared" si="42"/>
        <v/>
      </c>
      <c r="C141" s="153">
        <f>IF(D93="","-",+C140+1)</f>
        <v>2054</v>
      </c>
      <c r="D141" s="154">
        <f>IF(F140+SUM(E$99:E140)=D$92,F140,D$92-SUM(E$99:E140))</f>
        <v>4947.8862126244239</v>
      </c>
      <c r="E141" s="160">
        <f>IF(+J96&lt;F140,J96,D141)</f>
        <v>4947.8862126244239</v>
      </c>
      <c r="F141" s="159">
        <f t="shared" si="43"/>
        <v>0</v>
      </c>
      <c r="G141" s="159">
        <f t="shared" si="35"/>
        <v>2473.943106312212</v>
      </c>
      <c r="H141" s="163">
        <f t="shared" si="36"/>
        <v>5209.1459497082478</v>
      </c>
      <c r="I141" s="253">
        <f t="shared" si="37"/>
        <v>5209.1459497082478</v>
      </c>
      <c r="J141" s="158">
        <f t="shared" si="38"/>
        <v>0</v>
      </c>
      <c r="K141" s="158"/>
      <c r="L141" s="334"/>
      <c r="M141" s="158">
        <f t="shared" si="39"/>
        <v>0</v>
      </c>
      <c r="N141" s="334"/>
      <c r="O141" s="158">
        <f t="shared" si="40"/>
        <v>0</v>
      </c>
      <c r="P141" s="158">
        <f t="shared" si="41"/>
        <v>0</v>
      </c>
      <c r="Q141" s="1"/>
    </row>
    <row r="142" spans="2:17">
      <c r="B142" s="9" t="str">
        <f t="shared" si="42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3"/>
        <v>0</v>
      </c>
      <c r="G142" s="159">
        <f t="shared" si="35"/>
        <v>0</v>
      </c>
      <c r="H142" s="163">
        <f t="shared" si="36"/>
        <v>0</v>
      </c>
      <c r="I142" s="253">
        <f t="shared" si="37"/>
        <v>0</v>
      </c>
      <c r="J142" s="158">
        <f t="shared" si="38"/>
        <v>0</v>
      </c>
      <c r="K142" s="158"/>
      <c r="L142" s="334"/>
      <c r="M142" s="158">
        <f t="shared" si="39"/>
        <v>0</v>
      </c>
      <c r="N142" s="334"/>
      <c r="O142" s="158">
        <f t="shared" si="40"/>
        <v>0</v>
      </c>
      <c r="P142" s="158">
        <f t="shared" si="41"/>
        <v>0</v>
      </c>
      <c r="Q142" s="1"/>
    </row>
    <row r="143" spans="2:17">
      <c r="B143" s="9" t="str">
        <f t="shared" si="42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3"/>
        <v>0</v>
      </c>
      <c r="G143" s="159">
        <f t="shared" si="35"/>
        <v>0</v>
      </c>
      <c r="H143" s="163">
        <f t="shared" si="36"/>
        <v>0</v>
      </c>
      <c r="I143" s="253">
        <f t="shared" si="37"/>
        <v>0</v>
      </c>
      <c r="J143" s="158">
        <f t="shared" si="38"/>
        <v>0</v>
      </c>
      <c r="K143" s="158"/>
      <c r="L143" s="334"/>
      <c r="M143" s="158">
        <f t="shared" si="39"/>
        <v>0</v>
      </c>
      <c r="N143" s="334"/>
      <c r="O143" s="158">
        <f t="shared" si="40"/>
        <v>0</v>
      </c>
      <c r="P143" s="158">
        <f t="shared" si="41"/>
        <v>0</v>
      </c>
      <c r="Q143" s="1"/>
    </row>
    <row r="144" spans="2:17">
      <c r="B144" s="9" t="str">
        <f t="shared" si="42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3"/>
        <v>0</v>
      </c>
      <c r="G144" s="159">
        <f t="shared" si="35"/>
        <v>0</v>
      </c>
      <c r="H144" s="163">
        <f t="shared" si="36"/>
        <v>0</v>
      </c>
      <c r="I144" s="253">
        <f t="shared" si="37"/>
        <v>0</v>
      </c>
      <c r="J144" s="158">
        <f t="shared" si="38"/>
        <v>0</v>
      </c>
      <c r="K144" s="158"/>
      <c r="L144" s="334"/>
      <c r="M144" s="158">
        <f t="shared" si="39"/>
        <v>0</v>
      </c>
      <c r="N144" s="334"/>
      <c r="O144" s="158">
        <f t="shared" si="40"/>
        <v>0</v>
      </c>
      <c r="P144" s="158">
        <f t="shared" si="41"/>
        <v>0</v>
      </c>
      <c r="Q144" s="1"/>
    </row>
    <row r="145" spans="2:17">
      <c r="B145" s="9" t="str">
        <f t="shared" si="42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3"/>
        <v>0</v>
      </c>
      <c r="G145" s="159">
        <f t="shared" si="35"/>
        <v>0</v>
      </c>
      <c r="H145" s="163">
        <f t="shared" si="36"/>
        <v>0</v>
      </c>
      <c r="I145" s="253">
        <f t="shared" si="37"/>
        <v>0</v>
      </c>
      <c r="J145" s="158">
        <f t="shared" si="38"/>
        <v>0</v>
      </c>
      <c r="K145" s="158"/>
      <c r="L145" s="334"/>
      <c r="M145" s="158">
        <f t="shared" si="39"/>
        <v>0</v>
      </c>
      <c r="N145" s="334"/>
      <c r="O145" s="158">
        <f t="shared" si="40"/>
        <v>0</v>
      </c>
      <c r="P145" s="158">
        <f t="shared" si="41"/>
        <v>0</v>
      </c>
      <c r="Q145" s="1"/>
    </row>
    <row r="146" spans="2:17">
      <c r="B146" s="9" t="str">
        <f t="shared" si="42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3"/>
        <v>0</v>
      </c>
      <c r="G146" s="159">
        <f t="shared" si="35"/>
        <v>0</v>
      </c>
      <c r="H146" s="163">
        <f t="shared" si="36"/>
        <v>0</v>
      </c>
      <c r="I146" s="253">
        <f t="shared" si="37"/>
        <v>0</v>
      </c>
      <c r="J146" s="158">
        <f t="shared" si="38"/>
        <v>0</v>
      </c>
      <c r="K146" s="158"/>
      <c r="L146" s="334"/>
      <c r="M146" s="158">
        <f t="shared" si="39"/>
        <v>0</v>
      </c>
      <c r="N146" s="334"/>
      <c r="O146" s="158">
        <f t="shared" si="40"/>
        <v>0</v>
      </c>
      <c r="P146" s="158">
        <f t="shared" si="41"/>
        <v>0</v>
      </c>
      <c r="Q146" s="1"/>
    </row>
    <row r="147" spans="2:17">
      <c r="B147" s="9" t="str">
        <f t="shared" si="42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3"/>
        <v>0</v>
      </c>
      <c r="G147" s="159">
        <f t="shared" si="35"/>
        <v>0</v>
      </c>
      <c r="H147" s="163">
        <f t="shared" si="36"/>
        <v>0</v>
      </c>
      <c r="I147" s="253">
        <f t="shared" si="37"/>
        <v>0</v>
      </c>
      <c r="J147" s="158">
        <f t="shared" si="38"/>
        <v>0</v>
      </c>
      <c r="K147" s="158"/>
      <c r="L147" s="334"/>
      <c r="M147" s="158">
        <f t="shared" si="39"/>
        <v>0</v>
      </c>
      <c r="N147" s="334"/>
      <c r="O147" s="158">
        <f t="shared" si="40"/>
        <v>0</v>
      </c>
      <c r="P147" s="158">
        <f t="shared" si="41"/>
        <v>0</v>
      </c>
      <c r="Q147" s="1"/>
    </row>
    <row r="148" spans="2:17">
      <c r="B148" s="9" t="str">
        <f t="shared" si="42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3"/>
        <v>0</v>
      </c>
      <c r="G148" s="159">
        <f t="shared" si="35"/>
        <v>0</v>
      </c>
      <c r="H148" s="163">
        <f t="shared" si="36"/>
        <v>0</v>
      </c>
      <c r="I148" s="253">
        <f t="shared" si="37"/>
        <v>0</v>
      </c>
      <c r="J148" s="158">
        <f t="shared" si="38"/>
        <v>0</v>
      </c>
      <c r="K148" s="158"/>
      <c r="L148" s="334"/>
      <c r="M148" s="158">
        <f t="shared" si="39"/>
        <v>0</v>
      </c>
      <c r="N148" s="334"/>
      <c r="O148" s="158">
        <f t="shared" si="40"/>
        <v>0</v>
      </c>
      <c r="P148" s="158">
        <f t="shared" si="41"/>
        <v>0</v>
      </c>
      <c r="Q148" s="1"/>
    </row>
    <row r="149" spans="2:17">
      <c r="B149" s="9" t="str">
        <f t="shared" si="42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3"/>
        <v>0</v>
      </c>
      <c r="G149" s="159">
        <f t="shared" si="35"/>
        <v>0</v>
      </c>
      <c r="H149" s="163">
        <f t="shared" si="36"/>
        <v>0</v>
      </c>
      <c r="I149" s="253">
        <f t="shared" si="37"/>
        <v>0</v>
      </c>
      <c r="J149" s="158">
        <f t="shared" si="38"/>
        <v>0</v>
      </c>
      <c r="K149" s="158"/>
      <c r="L149" s="334"/>
      <c r="M149" s="158">
        <f t="shared" si="39"/>
        <v>0</v>
      </c>
      <c r="N149" s="334"/>
      <c r="O149" s="158">
        <f t="shared" si="40"/>
        <v>0</v>
      </c>
      <c r="P149" s="158">
        <f t="shared" si="41"/>
        <v>0</v>
      </c>
      <c r="Q149" s="1"/>
    </row>
    <row r="150" spans="2:17">
      <c r="B150" s="9" t="str">
        <f t="shared" si="42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3"/>
        <v>0</v>
      </c>
      <c r="G150" s="159">
        <f t="shared" si="35"/>
        <v>0</v>
      </c>
      <c r="H150" s="163">
        <f t="shared" si="36"/>
        <v>0</v>
      </c>
      <c r="I150" s="253">
        <f t="shared" si="37"/>
        <v>0</v>
      </c>
      <c r="J150" s="158">
        <f t="shared" si="38"/>
        <v>0</v>
      </c>
      <c r="K150" s="158"/>
      <c r="L150" s="334"/>
      <c r="M150" s="158">
        <f t="shared" si="39"/>
        <v>0</v>
      </c>
      <c r="N150" s="334"/>
      <c r="O150" s="158">
        <f t="shared" si="40"/>
        <v>0</v>
      </c>
      <c r="P150" s="158">
        <f t="shared" si="41"/>
        <v>0</v>
      </c>
      <c r="Q150" s="1"/>
    </row>
    <row r="151" spans="2:17">
      <c r="B151" s="9" t="str">
        <f t="shared" si="42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3"/>
        <v>0</v>
      </c>
      <c r="G151" s="159">
        <f t="shared" si="35"/>
        <v>0</v>
      </c>
      <c r="H151" s="163">
        <f t="shared" si="36"/>
        <v>0</v>
      </c>
      <c r="I151" s="253">
        <f t="shared" si="37"/>
        <v>0</v>
      </c>
      <c r="J151" s="158">
        <f t="shared" si="38"/>
        <v>0</v>
      </c>
      <c r="K151" s="158"/>
      <c r="L151" s="334"/>
      <c r="M151" s="158">
        <f t="shared" si="39"/>
        <v>0</v>
      </c>
      <c r="N151" s="334"/>
      <c r="O151" s="158">
        <f t="shared" si="40"/>
        <v>0</v>
      </c>
      <c r="P151" s="158">
        <f t="shared" si="41"/>
        <v>0</v>
      </c>
      <c r="Q151" s="1"/>
    </row>
    <row r="152" spans="2:17">
      <c r="B152" s="9" t="str">
        <f t="shared" si="42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3"/>
        <v>0</v>
      </c>
      <c r="G152" s="159">
        <f t="shared" si="35"/>
        <v>0</v>
      </c>
      <c r="H152" s="163">
        <f t="shared" si="36"/>
        <v>0</v>
      </c>
      <c r="I152" s="253">
        <f t="shared" si="37"/>
        <v>0</v>
      </c>
      <c r="J152" s="158">
        <f t="shared" si="38"/>
        <v>0</v>
      </c>
      <c r="K152" s="158"/>
      <c r="L152" s="334"/>
      <c r="M152" s="158">
        <f t="shared" si="39"/>
        <v>0</v>
      </c>
      <c r="N152" s="334"/>
      <c r="O152" s="158">
        <f t="shared" si="40"/>
        <v>0</v>
      </c>
      <c r="P152" s="158">
        <f t="shared" si="41"/>
        <v>0</v>
      </c>
      <c r="Q152" s="1"/>
    </row>
    <row r="153" spans="2:17">
      <c r="B153" s="9" t="str">
        <f t="shared" si="42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3"/>
        <v>0</v>
      </c>
      <c r="G153" s="159">
        <f t="shared" si="35"/>
        <v>0</v>
      </c>
      <c r="H153" s="163">
        <f t="shared" si="36"/>
        <v>0</v>
      </c>
      <c r="I153" s="253">
        <f t="shared" si="37"/>
        <v>0</v>
      </c>
      <c r="J153" s="158">
        <f t="shared" si="38"/>
        <v>0</v>
      </c>
      <c r="K153" s="158"/>
      <c r="L153" s="334"/>
      <c r="M153" s="158">
        <f t="shared" si="39"/>
        <v>0</v>
      </c>
      <c r="N153" s="334"/>
      <c r="O153" s="158">
        <f t="shared" si="40"/>
        <v>0</v>
      </c>
      <c r="P153" s="158">
        <f t="shared" si="41"/>
        <v>0</v>
      </c>
      <c r="Q153" s="1"/>
    </row>
    <row r="154" spans="2:17" ht="13.5" thickBot="1">
      <c r="B154" s="9" t="str">
        <f t="shared" si="42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3"/>
        <v>0</v>
      </c>
      <c r="G154" s="165">
        <f t="shared" si="35"/>
        <v>0</v>
      </c>
      <c r="H154" s="167">
        <f t="shared" si="36"/>
        <v>0</v>
      </c>
      <c r="I154" s="254">
        <f t="shared" si="37"/>
        <v>0</v>
      </c>
      <c r="J154" s="169">
        <f t="shared" si="38"/>
        <v>0</v>
      </c>
      <c r="K154" s="158"/>
      <c r="L154" s="335"/>
      <c r="M154" s="169">
        <f t="shared" si="39"/>
        <v>0</v>
      </c>
      <c r="N154" s="335"/>
      <c r="O154" s="169">
        <f t="shared" si="40"/>
        <v>0</v>
      </c>
      <c r="P154" s="169">
        <f t="shared" si="41"/>
        <v>0</v>
      </c>
      <c r="Q154" s="1"/>
    </row>
    <row r="155" spans="2:17">
      <c r="C155" s="154" t="s">
        <v>73</v>
      </c>
      <c r="D155" s="111"/>
      <c r="E155" s="111">
        <f>SUM(E99:E154)</f>
        <v>421517</v>
      </c>
      <c r="F155" s="111"/>
      <c r="G155" s="111"/>
      <c r="H155" s="111">
        <f>SUM(H99:H154)</f>
        <v>1414983.3416226995</v>
      </c>
      <c r="I155" s="111">
        <f>SUM(I99:I154)</f>
        <v>1414983.3416226995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4" priority="1" stopIfTrue="1" operator="equal">
      <formula>$I$10</formula>
    </cfRule>
  </conditionalFormatting>
  <conditionalFormatting sqref="C99:C154">
    <cfRule type="cellIs" dxfId="11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62"/>
  <sheetViews>
    <sheetView view="pageBreakPreview" topLeftCell="A64" zoomScale="75" zoomScaleNormal="100" zoomScaleSheetLayoutView="75" workbookViewId="0">
      <selection activeCell="D17" sqref="D17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28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563802.60432385455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563802.60432385455</v>
      </c>
      <c r="O6" s="1"/>
      <c r="P6" s="1"/>
    </row>
    <row r="7" spans="1:17" ht="13.5" thickBot="1">
      <c r="C7" s="121" t="s">
        <v>44</v>
      </c>
      <c r="D7" s="274" t="s">
        <v>268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267</v>
      </c>
      <c r="E9" s="401" t="s">
        <v>418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5268479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128499.48780487805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5819300</v>
      </c>
      <c r="E17" s="358">
        <v>69277.380952380947</v>
      </c>
      <c r="F17" s="357">
        <v>5750022.6190476194</v>
      </c>
      <c r="G17" s="358">
        <v>924421.55024775688</v>
      </c>
      <c r="H17" s="359">
        <v>924421.55024775688</v>
      </c>
      <c r="I17" s="368">
        <v>0</v>
      </c>
      <c r="J17" s="156"/>
      <c r="K17" s="256">
        <f t="shared" ref="K17:K22" si="0">G17</f>
        <v>924421.55024775688</v>
      </c>
      <c r="L17" s="172">
        <f t="shared" ref="L17:L48" si="1">IF(K17&lt;&gt;0,+G17-K17,0)</f>
        <v>0</v>
      </c>
      <c r="M17" s="256">
        <f t="shared" ref="M17:M22" si="2">H17</f>
        <v>924421.55024775688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5198431.6190476194</v>
      </c>
      <c r="E18" s="397">
        <v>125421.64285714286</v>
      </c>
      <c r="F18" s="396">
        <v>5073009.9761904767</v>
      </c>
      <c r="G18" s="397">
        <v>835577.50676548237</v>
      </c>
      <c r="H18" s="395">
        <v>835577.50676548237</v>
      </c>
      <c r="I18" s="398">
        <v>0</v>
      </c>
      <c r="J18" s="156"/>
      <c r="K18" s="258">
        <f t="shared" si="0"/>
        <v>835577.50676548237</v>
      </c>
      <c r="L18" s="257">
        <f t="shared" ref="L18:L23" si="6">IF(K18&lt;&gt;0,+G18-K18,0)</f>
        <v>0</v>
      </c>
      <c r="M18" s="258">
        <f t="shared" si="2"/>
        <v>835577.50676548237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96">
        <v>5073787.9761904757</v>
      </c>
      <c r="E19" s="397">
        <v>125440.16666666667</v>
      </c>
      <c r="F19" s="396">
        <v>4948347.8095238088</v>
      </c>
      <c r="G19" s="397">
        <v>793024.28464727127</v>
      </c>
      <c r="H19" s="395">
        <v>793024.28464727127</v>
      </c>
      <c r="I19" s="398">
        <v>0</v>
      </c>
      <c r="J19" s="156"/>
      <c r="K19" s="258">
        <f t="shared" si="0"/>
        <v>793024.28464727127</v>
      </c>
      <c r="L19" s="257">
        <f t="shared" si="6"/>
        <v>0</v>
      </c>
      <c r="M19" s="258">
        <f t="shared" si="2"/>
        <v>793024.28464727127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/>
      </c>
      <c r="C20" s="153">
        <f>IF(D11="","-",+C19+1)</f>
        <v>2015</v>
      </c>
      <c r="D20" s="396">
        <v>4948347.8095238088</v>
      </c>
      <c r="E20" s="397">
        <v>125440.16666666667</v>
      </c>
      <c r="F20" s="396">
        <v>4822907.6428571418</v>
      </c>
      <c r="G20" s="397">
        <v>760640.25789050967</v>
      </c>
      <c r="H20" s="395">
        <v>760640.25789050967</v>
      </c>
      <c r="I20" s="156">
        <v>0</v>
      </c>
      <c r="J20" s="156"/>
      <c r="K20" s="258">
        <f t="shared" si="0"/>
        <v>760640.25789050967</v>
      </c>
      <c r="L20" s="257">
        <f t="shared" si="6"/>
        <v>0</v>
      </c>
      <c r="M20" s="258">
        <f t="shared" si="2"/>
        <v>760640.25789050967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>IU</v>
      </c>
      <c r="C21" s="153">
        <f>IF(D12="","-",+C20+1)</f>
        <v>2016</v>
      </c>
      <c r="D21" s="396">
        <v>4822899.6428571427</v>
      </c>
      <c r="E21" s="397">
        <v>125439.97619047618</v>
      </c>
      <c r="F21" s="396">
        <v>4697459.666666667</v>
      </c>
      <c r="G21" s="397">
        <v>736485.41228285304</v>
      </c>
      <c r="H21" s="395">
        <v>736485.41228285304</v>
      </c>
      <c r="I21" s="156">
        <f t="shared" ref="I21:I48" si="9">H21-G21</f>
        <v>0</v>
      </c>
      <c r="J21" s="156"/>
      <c r="K21" s="258">
        <f t="shared" si="0"/>
        <v>736485.41228285304</v>
      </c>
      <c r="L21" s="257">
        <f t="shared" si="6"/>
        <v>0</v>
      </c>
      <c r="M21" s="258">
        <f t="shared" si="2"/>
        <v>736485.41228285304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96">
        <v>4697459.666666667</v>
      </c>
      <c r="E22" s="397">
        <v>122522.76744186046</v>
      </c>
      <c r="F22" s="396">
        <v>4574936.8992248066</v>
      </c>
      <c r="G22" s="397">
        <v>696913.1190640803</v>
      </c>
      <c r="H22" s="395">
        <v>696913.1190640803</v>
      </c>
      <c r="I22" s="156">
        <v>0</v>
      </c>
      <c r="J22" s="156"/>
      <c r="K22" s="258">
        <f t="shared" si="0"/>
        <v>696913.1190640803</v>
      </c>
      <c r="L22" s="257">
        <f t="shared" si="6"/>
        <v>0</v>
      </c>
      <c r="M22" s="258">
        <f t="shared" si="2"/>
        <v>696913.1190640803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4574936.8992248066</v>
      </c>
      <c r="E23" s="397">
        <v>128499.48780487805</v>
      </c>
      <c r="F23" s="396">
        <v>4446437.4114199281</v>
      </c>
      <c r="G23" s="397">
        <v>701781.20735784783</v>
      </c>
      <c r="H23" s="395">
        <v>701781.20735784783</v>
      </c>
      <c r="I23" s="156">
        <f t="shared" si="9"/>
        <v>0</v>
      </c>
      <c r="J23" s="156"/>
      <c r="K23" s="258">
        <f>G23</f>
        <v>701781.20735784783</v>
      </c>
      <c r="L23" s="257">
        <f t="shared" si="6"/>
        <v>0</v>
      </c>
      <c r="M23" s="258">
        <f>H23</f>
        <v>701781.20735784783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396">
        <v>4446437.4114199281</v>
      </c>
      <c r="E24" s="397">
        <v>128499.48780487805</v>
      </c>
      <c r="F24" s="396">
        <v>4317937.9236150496</v>
      </c>
      <c r="G24" s="397">
        <v>685449.68074254401</v>
      </c>
      <c r="H24" s="395">
        <v>685449.68074254401</v>
      </c>
      <c r="I24" s="156">
        <f t="shared" si="9"/>
        <v>0</v>
      </c>
      <c r="J24" s="156"/>
      <c r="K24" s="258">
        <f>G24</f>
        <v>685449.68074254401</v>
      </c>
      <c r="L24" s="257">
        <f t="shared" ref="L24" si="10">IF(K24&lt;&gt;0,+G24-K24,0)</f>
        <v>0</v>
      </c>
      <c r="M24" s="258">
        <f>H24</f>
        <v>685449.68074254401</v>
      </c>
      <c r="N24" s="158">
        <f t="shared" ref="N24" si="11">IF(M24&lt;&gt;0,+H24-M24,0)</f>
        <v>0</v>
      </c>
      <c r="O24" s="158">
        <f t="shared" ref="O24" si="12"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4317937.9236150496</v>
      </c>
      <c r="E25" s="160">
        <f>IF(+I14&lt;F24,I14,D25)</f>
        <v>128499.48780487805</v>
      </c>
      <c r="F25" s="159">
        <f t="shared" ref="F25:F48" si="13">+D25-E25</f>
        <v>4189438.4358101715</v>
      </c>
      <c r="G25" s="161">
        <f t="shared" ref="G25:G53" si="14">+I$12*((D25+F25)/2)+E25</f>
        <v>563802.60432385455</v>
      </c>
      <c r="H25" s="142">
        <f t="shared" ref="H25:H53" si="15">+I$13*((D25+F25)/2)+E25</f>
        <v>563802.60432385455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4189438.4358101715</v>
      </c>
      <c r="E26" s="160">
        <f>IF(+I14&lt;F25,I14,D26)</f>
        <v>128499.48780487805</v>
      </c>
      <c r="F26" s="159">
        <f t="shared" si="13"/>
        <v>4060938.9480052935</v>
      </c>
      <c r="G26" s="161">
        <f t="shared" si="14"/>
        <v>550652.55073522159</v>
      </c>
      <c r="H26" s="142">
        <f t="shared" si="15"/>
        <v>550652.55073522159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4060938.9480052935</v>
      </c>
      <c r="E27" s="160">
        <f>IF(+I14&lt;F26,I14,D27)</f>
        <v>128499.48780487805</v>
      </c>
      <c r="F27" s="159">
        <f t="shared" si="13"/>
        <v>3932439.4602004155</v>
      </c>
      <c r="G27" s="161">
        <f t="shared" si="14"/>
        <v>537502.49714658852</v>
      </c>
      <c r="H27" s="142">
        <f t="shared" si="15"/>
        <v>537502.49714658852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3932439.4602004155</v>
      </c>
      <c r="E28" s="160">
        <f>IF(+I14&lt;F27,I14,D28)</f>
        <v>128499.48780487805</v>
      </c>
      <c r="F28" s="159">
        <f t="shared" si="13"/>
        <v>3803939.9723955374</v>
      </c>
      <c r="G28" s="161">
        <f t="shared" si="14"/>
        <v>524352.44355795556</v>
      </c>
      <c r="H28" s="142">
        <f t="shared" si="15"/>
        <v>524352.44355795556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3803939.9723955374</v>
      </c>
      <c r="E29" s="160">
        <f>IF(+I14&lt;F28,I14,D29)</f>
        <v>128499.48780487805</v>
      </c>
      <c r="F29" s="159">
        <f t="shared" si="13"/>
        <v>3675440.4845906594</v>
      </c>
      <c r="G29" s="161">
        <f t="shared" si="14"/>
        <v>511202.38996932248</v>
      </c>
      <c r="H29" s="142">
        <f t="shared" si="15"/>
        <v>511202.38996932248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3675440.4845906594</v>
      </c>
      <c r="E30" s="160">
        <f>IF(+I14&lt;F29,I14,D30)</f>
        <v>128499.48780487805</v>
      </c>
      <c r="F30" s="159">
        <f t="shared" si="13"/>
        <v>3546940.9967857813</v>
      </c>
      <c r="G30" s="161">
        <f t="shared" si="14"/>
        <v>498052.33638068952</v>
      </c>
      <c r="H30" s="142">
        <f t="shared" si="15"/>
        <v>498052.33638068952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3546940.9967857813</v>
      </c>
      <c r="E31" s="160">
        <f>IF(+I14&lt;F30,I14,D31)</f>
        <v>128499.48780487805</v>
      </c>
      <c r="F31" s="159">
        <f t="shared" si="13"/>
        <v>3418441.5089809033</v>
      </c>
      <c r="G31" s="161">
        <f t="shared" si="14"/>
        <v>484902.28279205645</v>
      </c>
      <c r="H31" s="142">
        <f t="shared" si="15"/>
        <v>484902.28279205645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3418441.5089809033</v>
      </c>
      <c r="E32" s="160">
        <f>IF(+I14&lt;F31,I14,D32)</f>
        <v>128499.48780487805</v>
      </c>
      <c r="F32" s="159">
        <f t="shared" si="13"/>
        <v>3289942.0211760253</v>
      </c>
      <c r="G32" s="161">
        <f t="shared" si="14"/>
        <v>471752.22920342349</v>
      </c>
      <c r="H32" s="142">
        <f t="shared" si="15"/>
        <v>471752.22920342349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3289942.0211760253</v>
      </c>
      <c r="E33" s="160">
        <f>IF(+I14&lt;F32,I14,D33)</f>
        <v>128499.48780487805</v>
      </c>
      <c r="F33" s="159">
        <f t="shared" si="13"/>
        <v>3161442.5333711472</v>
      </c>
      <c r="G33" s="161">
        <f t="shared" si="14"/>
        <v>458602.17561479041</v>
      </c>
      <c r="H33" s="142">
        <f t="shared" si="15"/>
        <v>458602.17561479041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3161442.5333711472</v>
      </c>
      <c r="E34" s="160">
        <f>IF(+I14&lt;F33,I14,D34)</f>
        <v>128499.48780487805</v>
      </c>
      <c r="F34" s="159">
        <f t="shared" si="13"/>
        <v>3032943.0455662692</v>
      </c>
      <c r="G34" s="161">
        <f t="shared" si="14"/>
        <v>445452.12202615745</v>
      </c>
      <c r="H34" s="142">
        <f t="shared" si="15"/>
        <v>445452.12202615745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3032943.0455662692</v>
      </c>
      <c r="E35" s="160">
        <f>IF(+I14&lt;F34,I14,D35)</f>
        <v>128499.48780487805</v>
      </c>
      <c r="F35" s="159">
        <f t="shared" si="13"/>
        <v>2904443.5577613912</v>
      </c>
      <c r="G35" s="161">
        <f t="shared" si="14"/>
        <v>432302.06843752443</v>
      </c>
      <c r="H35" s="142">
        <f t="shared" si="15"/>
        <v>432302.06843752443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2904443.5577613912</v>
      </c>
      <c r="E36" s="160">
        <f>IF(+I14&lt;F35,I14,D36)</f>
        <v>128499.48780487805</v>
      </c>
      <c r="F36" s="159">
        <f t="shared" si="13"/>
        <v>2775944.0699565131</v>
      </c>
      <c r="G36" s="161">
        <f t="shared" si="14"/>
        <v>419152.01484889147</v>
      </c>
      <c r="H36" s="142">
        <f t="shared" si="15"/>
        <v>419152.01484889147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2775944.0699565131</v>
      </c>
      <c r="E37" s="160">
        <f>IF(+I14&lt;F36,I14,D37)</f>
        <v>128499.48780487805</v>
      </c>
      <c r="F37" s="159">
        <f t="shared" si="13"/>
        <v>2647444.5821516351</v>
      </c>
      <c r="G37" s="161">
        <f t="shared" si="14"/>
        <v>406001.96126025839</v>
      </c>
      <c r="H37" s="142">
        <f t="shared" si="15"/>
        <v>406001.96126025839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2647444.5821516351</v>
      </c>
      <c r="E38" s="160">
        <f>IF(+I14&lt;F37,I14,D38)</f>
        <v>128499.48780487805</v>
      </c>
      <c r="F38" s="159">
        <f t="shared" si="13"/>
        <v>2518945.094346757</v>
      </c>
      <c r="G38" s="161">
        <f t="shared" si="14"/>
        <v>392851.90767162543</v>
      </c>
      <c r="H38" s="142">
        <f t="shared" si="15"/>
        <v>392851.90767162543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2518945.094346757</v>
      </c>
      <c r="E39" s="160">
        <f>IF(+I14&lt;F38,I14,D39)</f>
        <v>128499.48780487805</v>
      </c>
      <c r="F39" s="159">
        <f t="shared" si="13"/>
        <v>2390445.606541879</v>
      </c>
      <c r="G39" s="161">
        <f t="shared" si="14"/>
        <v>379701.85408299242</v>
      </c>
      <c r="H39" s="142">
        <f t="shared" si="15"/>
        <v>379701.85408299242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2390445.606541879</v>
      </c>
      <c r="E40" s="160">
        <f>IF(+I14&lt;F39,I14,D40)</f>
        <v>128499.48780487805</v>
      </c>
      <c r="F40" s="159">
        <f t="shared" si="13"/>
        <v>2261946.118737001</v>
      </c>
      <c r="G40" s="161">
        <f t="shared" si="14"/>
        <v>366551.80049435946</v>
      </c>
      <c r="H40" s="142">
        <f t="shared" si="15"/>
        <v>366551.80049435946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2261946.118737001</v>
      </c>
      <c r="E41" s="160">
        <f>IF(+I14&lt;F40,I14,D41)</f>
        <v>128499.48780487805</v>
      </c>
      <c r="F41" s="159">
        <f t="shared" si="13"/>
        <v>2133446.6309321229</v>
      </c>
      <c r="G41" s="161">
        <f t="shared" si="14"/>
        <v>353401.74690572638</v>
      </c>
      <c r="H41" s="142">
        <f t="shared" si="15"/>
        <v>353401.74690572638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2133446.6309321229</v>
      </c>
      <c r="E42" s="160">
        <f>IF(+I14&lt;F41,I14,D42)</f>
        <v>128499.48780487805</v>
      </c>
      <c r="F42" s="159">
        <f t="shared" si="13"/>
        <v>2004947.1431272449</v>
      </c>
      <c r="G42" s="161">
        <f t="shared" si="14"/>
        <v>340251.69331709342</v>
      </c>
      <c r="H42" s="142">
        <f t="shared" si="15"/>
        <v>340251.69331709342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2004947.1431272449</v>
      </c>
      <c r="E43" s="160">
        <f>IF(+I14&lt;F42,I14,D43)</f>
        <v>128499.48780487805</v>
      </c>
      <c r="F43" s="159">
        <f t="shared" si="13"/>
        <v>1876447.6553223669</v>
      </c>
      <c r="G43" s="161">
        <f t="shared" si="14"/>
        <v>327101.6397284604</v>
      </c>
      <c r="H43" s="142">
        <f t="shared" si="15"/>
        <v>327101.6397284604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1876447.6553223669</v>
      </c>
      <c r="E44" s="160">
        <f>IF(+I14&lt;F43,I14,D44)</f>
        <v>128499.48780487805</v>
      </c>
      <c r="F44" s="159">
        <f t="shared" si="13"/>
        <v>1747948.1675174888</v>
      </c>
      <c r="G44" s="161">
        <f t="shared" si="14"/>
        <v>313951.58613982738</v>
      </c>
      <c r="H44" s="142">
        <f t="shared" si="15"/>
        <v>313951.58613982738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1747948.1675174888</v>
      </c>
      <c r="E45" s="160">
        <f>IF(+I14&lt;F44,I14,D45)</f>
        <v>128499.48780487805</v>
      </c>
      <c r="F45" s="159">
        <f t="shared" si="13"/>
        <v>1619448.6797126108</v>
      </c>
      <c r="G45" s="161">
        <f t="shared" si="14"/>
        <v>300801.53255119437</v>
      </c>
      <c r="H45" s="142">
        <f t="shared" si="15"/>
        <v>300801.53255119437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1619448.6797126108</v>
      </c>
      <c r="E46" s="160">
        <f>IF(+I14&lt;F45,I14,D46)</f>
        <v>128499.48780487805</v>
      </c>
      <c r="F46" s="159">
        <f t="shared" si="13"/>
        <v>1490949.1919077327</v>
      </c>
      <c r="G46" s="161">
        <f t="shared" si="14"/>
        <v>287651.47896256135</v>
      </c>
      <c r="H46" s="142">
        <f t="shared" si="15"/>
        <v>287651.47896256135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1490949.1919077327</v>
      </c>
      <c r="E47" s="160">
        <f>IF(+I14&lt;F46,I14,D47)</f>
        <v>128499.48780487805</v>
      </c>
      <c r="F47" s="159">
        <f t="shared" si="13"/>
        <v>1362449.7041028547</v>
      </c>
      <c r="G47" s="161">
        <f t="shared" si="14"/>
        <v>274501.42537392833</v>
      </c>
      <c r="H47" s="142">
        <f t="shared" si="15"/>
        <v>274501.42537392833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1362449.7041028547</v>
      </c>
      <c r="E48" s="160">
        <f>IF(+I14&lt;F47,I14,D48)</f>
        <v>128499.48780487805</v>
      </c>
      <c r="F48" s="159">
        <f t="shared" si="13"/>
        <v>1233950.2162979767</v>
      </c>
      <c r="G48" s="161">
        <f t="shared" si="14"/>
        <v>261351.37178529537</v>
      </c>
      <c r="H48" s="142">
        <f t="shared" si="15"/>
        <v>261351.37178529537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1233950.2162979767</v>
      </c>
      <c r="E49" s="160">
        <f>IF(+I14&lt;F48,I14,D49)</f>
        <v>128499.48780487805</v>
      </c>
      <c r="F49" s="159">
        <f t="shared" ref="F49:F72" si="16">+D49-E49</f>
        <v>1105450.7284930986</v>
      </c>
      <c r="G49" s="161">
        <f t="shared" si="14"/>
        <v>248201.31819666235</v>
      </c>
      <c r="H49" s="142">
        <f t="shared" si="15"/>
        <v>248201.31819666235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ref="B50:B72" si="21">IF(D50=F49,"","IU")</f>
        <v/>
      </c>
      <c r="C50" s="153">
        <f>IF(D11="","-",+C49+1)</f>
        <v>2045</v>
      </c>
      <c r="D50" s="159">
        <f>IF(F49+SUM(E$17:E49)=D$10,F49,D$10-SUM(E$17:E49))</f>
        <v>1105450.7284930986</v>
      </c>
      <c r="E50" s="160">
        <f>IF(+I14&lt;F49,I14,D50)</f>
        <v>128499.48780487805</v>
      </c>
      <c r="F50" s="159">
        <f t="shared" si="16"/>
        <v>976951.2406882206</v>
      </c>
      <c r="G50" s="161">
        <f t="shared" si="14"/>
        <v>235051.26460802933</v>
      </c>
      <c r="H50" s="142">
        <f t="shared" si="15"/>
        <v>235051.26460802933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21"/>
        <v/>
      </c>
      <c r="C51" s="153">
        <f>IF(D11="","-",+C50+1)</f>
        <v>2046</v>
      </c>
      <c r="D51" s="159">
        <f>IF(F50+SUM(E$17:E50)=D$10,F50,D$10-SUM(E$17:E50))</f>
        <v>976951.2406882206</v>
      </c>
      <c r="E51" s="160">
        <f>IF(+I14&lt;F50,I14,D51)</f>
        <v>128499.48780487805</v>
      </c>
      <c r="F51" s="159">
        <f t="shared" si="16"/>
        <v>848451.75288334256</v>
      </c>
      <c r="G51" s="161">
        <f t="shared" si="14"/>
        <v>221901.21101939632</v>
      </c>
      <c r="H51" s="142">
        <f t="shared" si="15"/>
        <v>221901.21101939632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21"/>
        <v/>
      </c>
      <c r="C52" s="153">
        <f>IF(D11="","-",+C51+1)</f>
        <v>2047</v>
      </c>
      <c r="D52" s="159">
        <f>IF(F51+SUM(E$17:E51)=D$10,F51,D$10-SUM(E$17:E51))</f>
        <v>848451.75288334256</v>
      </c>
      <c r="E52" s="160">
        <f>IF(+I14&lt;F51,I14,D52)</f>
        <v>128499.48780487805</v>
      </c>
      <c r="F52" s="159">
        <f t="shared" si="16"/>
        <v>719952.26507846452</v>
      </c>
      <c r="G52" s="161">
        <f t="shared" si="14"/>
        <v>208751.1574307633</v>
      </c>
      <c r="H52" s="142">
        <f t="shared" si="15"/>
        <v>208751.1574307633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21"/>
        <v/>
      </c>
      <c r="C53" s="153">
        <f>IF(D11="","-",+C52+1)</f>
        <v>2048</v>
      </c>
      <c r="D53" s="159">
        <f>IF(F52+SUM(E$17:E52)=D$10,F52,D$10-SUM(E$17:E52))</f>
        <v>719952.26507846452</v>
      </c>
      <c r="E53" s="160">
        <f>IF(+I14&lt;F52,I14,D53)</f>
        <v>128499.48780487805</v>
      </c>
      <c r="F53" s="159">
        <f t="shared" si="16"/>
        <v>591452.77727358649</v>
      </c>
      <c r="G53" s="161">
        <f t="shared" si="14"/>
        <v>195601.10384213031</v>
      </c>
      <c r="H53" s="142">
        <f t="shared" si="15"/>
        <v>195601.10384213031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21"/>
        <v/>
      </c>
      <c r="C54" s="153">
        <f>IF(D11="","-",+C53+1)</f>
        <v>2049</v>
      </c>
      <c r="D54" s="159">
        <f>IF(F53+SUM(E$17:E53)=D$10,F53,D$10-SUM(E$17:E53))</f>
        <v>591452.77727358649</v>
      </c>
      <c r="E54" s="160">
        <f>IF(+I14&lt;F53,I14,D54)</f>
        <v>128499.48780487805</v>
      </c>
      <c r="F54" s="159">
        <f t="shared" si="16"/>
        <v>462953.28946870845</v>
      </c>
      <c r="G54" s="161">
        <f t="shared" ref="G54:G72" si="22">+I$12*((D54+F54)/2)+E54</f>
        <v>182451.05025349729</v>
      </c>
      <c r="H54" s="142">
        <f t="shared" ref="H54:H72" si="23">+I$13*((D54+F54)/2)+E54</f>
        <v>182451.05025349729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21"/>
        <v/>
      </c>
      <c r="C55" s="153">
        <f>IF(D11="","-",+C54+1)</f>
        <v>2050</v>
      </c>
      <c r="D55" s="159">
        <f>IF(F54+SUM(E$17:E54)=D$10,F54,D$10-SUM(E$17:E54))</f>
        <v>462953.28946870845</v>
      </c>
      <c r="E55" s="160">
        <f>IF(+I14&lt;F54,I14,D55)</f>
        <v>128499.48780487805</v>
      </c>
      <c r="F55" s="159">
        <f t="shared" si="16"/>
        <v>334453.80166383041</v>
      </c>
      <c r="G55" s="161">
        <f t="shared" si="22"/>
        <v>169300.9966648643</v>
      </c>
      <c r="H55" s="142">
        <f t="shared" si="23"/>
        <v>169300.9966648643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21"/>
        <v/>
      </c>
      <c r="C56" s="153">
        <f>IF(D11="","-",+C55+1)</f>
        <v>2051</v>
      </c>
      <c r="D56" s="159">
        <f>IF(F55+SUM(E$17:E55)=D$10,F55,D$10-SUM(E$17:E55))</f>
        <v>334453.80166383041</v>
      </c>
      <c r="E56" s="160">
        <f>IF(+I14&lt;F55,I14,D56)</f>
        <v>128499.48780487805</v>
      </c>
      <c r="F56" s="159">
        <f t="shared" si="16"/>
        <v>205954.31385895237</v>
      </c>
      <c r="G56" s="161">
        <f t="shared" si="22"/>
        <v>156150.94307623128</v>
      </c>
      <c r="H56" s="142">
        <f t="shared" si="23"/>
        <v>156150.94307623128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21"/>
        <v/>
      </c>
      <c r="C57" s="153">
        <f>IF(D11="","-",+C56+1)</f>
        <v>2052</v>
      </c>
      <c r="D57" s="159">
        <f>IF(F56+SUM(E$17:E56)=D$10,F56,D$10-SUM(E$17:E56))</f>
        <v>205954.31385895237</v>
      </c>
      <c r="E57" s="160">
        <f>IF(+I14&lt;F56,I14,D57)</f>
        <v>128499.48780487805</v>
      </c>
      <c r="F57" s="159">
        <f t="shared" si="16"/>
        <v>77454.826054074321</v>
      </c>
      <c r="G57" s="161">
        <f t="shared" si="22"/>
        <v>143000.88948759827</v>
      </c>
      <c r="H57" s="142">
        <f t="shared" si="23"/>
        <v>143000.88948759827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21"/>
        <v/>
      </c>
      <c r="C58" s="153">
        <f>IF(D11="","-",+C57+1)</f>
        <v>2053</v>
      </c>
      <c r="D58" s="159">
        <f>IF(F57+SUM(E$17:E57)=D$10,F57,D$10-SUM(E$17:E57))</f>
        <v>77454.826054074321</v>
      </c>
      <c r="E58" s="160">
        <f>IF(+I14&lt;F57,I14,D58)</f>
        <v>77454.826054074321</v>
      </c>
      <c r="F58" s="159">
        <f t="shared" si="16"/>
        <v>0</v>
      </c>
      <c r="G58" s="161">
        <f t="shared" si="22"/>
        <v>81418.013498276181</v>
      </c>
      <c r="H58" s="142">
        <f t="shared" si="23"/>
        <v>81418.013498276181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21"/>
        <v/>
      </c>
      <c r="C59" s="153">
        <f>IF(D11="","-",+C58+1)</f>
        <v>2054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22"/>
        <v>0</v>
      </c>
      <c r="H59" s="142">
        <f t="shared" si="23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21"/>
        <v/>
      </c>
      <c r="C60" s="153">
        <f>IF(D11="","-",+C59+1)</f>
        <v>2055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2"/>
        <v>0</v>
      </c>
      <c r="H60" s="142">
        <f t="shared" si="23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21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2"/>
        <v>0</v>
      </c>
      <c r="H61" s="142">
        <f t="shared" si="23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21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2"/>
        <v>0</v>
      </c>
      <c r="H62" s="142">
        <f t="shared" si="23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21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2"/>
        <v>0</v>
      </c>
      <c r="H63" s="142">
        <f t="shared" si="23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21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2"/>
        <v>0</v>
      </c>
      <c r="H64" s="142">
        <f t="shared" si="23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21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2"/>
        <v>0</v>
      </c>
      <c r="H65" s="142">
        <f t="shared" si="23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21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2"/>
        <v>0</v>
      </c>
      <c r="H66" s="142">
        <f t="shared" si="23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21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2"/>
        <v>0</v>
      </c>
      <c r="H67" s="142">
        <f t="shared" si="23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21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2"/>
        <v>0</v>
      </c>
      <c r="H68" s="142">
        <f t="shared" si="23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21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2"/>
        <v>0</v>
      </c>
      <c r="H69" s="142">
        <f t="shared" si="23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21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2"/>
        <v>0</v>
      </c>
      <c r="H70" s="142">
        <f t="shared" si="23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21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2"/>
        <v>0</v>
      </c>
      <c r="H71" s="142">
        <f t="shared" si="23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21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2"/>
        <v>0</v>
      </c>
      <c r="H72" s="124">
        <f t="shared" si="23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5268479.0000000028</v>
      </c>
      <c r="F73" s="111"/>
      <c r="G73" s="111">
        <f>SUM(G17:G72)</f>
        <v>17877968.680385593</v>
      </c>
      <c r="H73" s="111">
        <f>SUM(H17:H72)</f>
        <v>17877968.680385593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28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701781.20735784783</v>
      </c>
      <c r="N87" s="198">
        <f>IF(J92&lt;D11,0,VLOOKUP(J92,C17:O72,11))</f>
        <v>701781.20735784783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602642.29693406296</v>
      </c>
      <c r="N88" s="200">
        <f>IF(J92&lt;D11,0,VLOOKUP(J92,C99:P154,7))</f>
        <v>602642.29693406296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 xml:space="preserve">Bloomburg-Texarkana Plant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-99138.910423784866</v>
      </c>
      <c r="N89" s="203">
        <f>+N88-N87</f>
        <v>-99138.910423784866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TP2008027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5268479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125439.97619047618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62710.82142857142</v>
      </c>
      <c r="F99" s="406">
        <v>5204998.1785714282</v>
      </c>
      <c r="G99" s="365">
        <v>2602499.0892857141</v>
      </c>
      <c r="H99" s="363">
        <v>445678.79491286777</v>
      </c>
      <c r="I99" s="363">
        <v>445678.79491286777</v>
      </c>
      <c r="J99" s="158">
        <f t="shared" ref="J99:J130" si="24">+I99-H99</f>
        <v>0</v>
      </c>
      <c r="K99" s="158"/>
      <c r="L99" s="256">
        <f t="shared" ref="L99:L104" si="25">H99</f>
        <v>445678.79491286777</v>
      </c>
      <c r="M99" s="172">
        <f t="shared" ref="M99:M130" si="26">IF(L99&lt;&gt;0,+H99-L99,0)</f>
        <v>0</v>
      </c>
      <c r="N99" s="256">
        <f t="shared" ref="N99:N104" si="27">I99</f>
        <v>445678.79491286777</v>
      </c>
      <c r="O99" s="157">
        <f t="shared" ref="O99:O130" si="28">IF(N99&lt;&gt;0,+I99-N99,0)</f>
        <v>0</v>
      </c>
      <c r="P99" s="157">
        <f t="shared" ref="P99:P130" si="29">+O99-M99</f>
        <v>0</v>
      </c>
      <c r="Q99" s="1"/>
    </row>
    <row r="100" spans="1:17">
      <c r="B100" s="9" t="str">
        <f t="shared" ref="B100:B131" si="30">IF(D100=F99,"","IU")</f>
        <v>IU</v>
      </c>
      <c r="C100" s="153">
        <f>IF(D93="","-",+C99+1)</f>
        <v>2013</v>
      </c>
      <c r="D100" s="357">
        <v>5205776.1785714282</v>
      </c>
      <c r="E100" s="360">
        <v>125440.16666666667</v>
      </c>
      <c r="F100" s="361">
        <v>5080336.0119047612</v>
      </c>
      <c r="G100" s="361">
        <v>5143056.0952380951</v>
      </c>
      <c r="H100" s="362">
        <v>821252.98086440889</v>
      </c>
      <c r="I100" s="363">
        <v>821252.98086440889</v>
      </c>
      <c r="J100" s="158">
        <v>0</v>
      </c>
      <c r="K100" s="158"/>
      <c r="L100" s="258">
        <f t="shared" si="25"/>
        <v>821252.98086440889</v>
      </c>
      <c r="M100" s="257">
        <f>IF(L100&lt;&gt;0,+H100-L100,0)</f>
        <v>0</v>
      </c>
      <c r="N100" s="258">
        <f t="shared" si="27"/>
        <v>821252.98086440889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30"/>
        <v/>
      </c>
      <c r="C101" s="153">
        <f>IF(D93="","-",+C100+1)</f>
        <v>2014</v>
      </c>
      <c r="D101" s="357">
        <v>5080336.0119047612</v>
      </c>
      <c r="E101" s="360">
        <v>125440.16666666667</v>
      </c>
      <c r="F101" s="361">
        <v>4954895.8452380942</v>
      </c>
      <c r="G101" s="361">
        <v>5017615.9285714272</v>
      </c>
      <c r="H101" s="362">
        <v>807451.88344744302</v>
      </c>
      <c r="I101" s="363">
        <v>807451.88344744302</v>
      </c>
      <c r="J101" s="158">
        <v>0</v>
      </c>
      <c r="K101" s="158"/>
      <c r="L101" s="258">
        <f t="shared" si="25"/>
        <v>807451.88344744302</v>
      </c>
      <c r="M101" s="257">
        <f>IF(L101&lt;&gt;0,+H101-L101,0)</f>
        <v>0</v>
      </c>
      <c r="N101" s="258">
        <f t="shared" si="27"/>
        <v>807451.88344744302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30"/>
        <v>IU</v>
      </c>
      <c r="C102" s="153">
        <f>IF(D93="","-",+C101+1)</f>
        <v>2015</v>
      </c>
      <c r="D102" s="357">
        <v>4954887.8452380951</v>
      </c>
      <c r="E102" s="360">
        <v>125439.97619047618</v>
      </c>
      <c r="F102" s="361">
        <v>4829447.8690476194</v>
      </c>
      <c r="G102" s="361">
        <v>4892167.8571428573</v>
      </c>
      <c r="H102" s="362">
        <v>770075.44510229141</v>
      </c>
      <c r="I102" s="363">
        <v>770075.44510229141</v>
      </c>
      <c r="J102" s="158">
        <f t="shared" si="24"/>
        <v>0</v>
      </c>
      <c r="K102" s="158"/>
      <c r="L102" s="258">
        <f t="shared" si="25"/>
        <v>770075.44510229141</v>
      </c>
      <c r="M102" s="257">
        <f>IF(L102&lt;&gt;0,+H102-L102,0)</f>
        <v>0</v>
      </c>
      <c r="N102" s="258">
        <f t="shared" si="27"/>
        <v>770075.44510229141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30"/>
        <v/>
      </c>
      <c r="C103" s="153">
        <f>IF(D93="","-",+C102+1)</f>
        <v>2016</v>
      </c>
      <c r="D103" s="357">
        <v>4829447.8690476194</v>
      </c>
      <c r="E103" s="360">
        <v>122522.76744186046</v>
      </c>
      <c r="F103" s="361">
        <v>4706925.101605759</v>
      </c>
      <c r="G103" s="361">
        <v>4768186.4853266887</v>
      </c>
      <c r="H103" s="362">
        <v>727843.98591080913</v>
      </c>
      <c r="I103" s="363">
        <v>727843.98591080913</v>
      </c>
      <c r="J103" s="158">
        <v>0</v>
      </c>
      <c r="K103" s="158"/>
      <c r="L103" s="258">
        <f t="shared" si="25"/>
        <v>727843.98591080913</v>
      </c>
      <c r="M103" s="257">
        <f>IF(L103&lt;&gt;0,+H103-L103,0)</f>
        <v>0</v>
      </c>
      <c r="N103" s="258">
        <f t="shared" si="27"/>
        <v>727843.98591080913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30"/>
        <v/>
      </c>
      <c r="C104" s="153">
        <f>IF(D93="","-",+C103+1)</f>
        <v>2017</v>
      </c>
      <c r="D104" s="357">
        <v>4706925.101605759</v>
      </c>
      <c r="E104" s="360">
        <v>125439.97619047618</v>
      </c>
      <c r="F104" s="361">
        <v>4581485.1254152833</v>
      </c>
      <c r="G104" s="361">
        <v>4644205.1135105211</v>
      </c>
      <c r="H104" s="362">
        <v>689578.34111200261</v>
      </c>
      <c r="I104" s="363">
        <v>689578.34111200261</v>
      </c>
      <c r="J104" s="158">
        <f t="shared" si="24"/>
        <v>0</v>
      </c>
      <c r="K104" s="158"/>
      <c r="L104" s="258">
        <f t="shared" si="25"/>
        <v>689578.34111200261</v>
      </c>
      <c r="M104" s="257">
        <f>IF(L104&lt;&gt;0,+H104-L104,0)</f>
        <v>0</v>
      </c>
      <c r="N104" s="258">
        <f t="shared" si="27"/>
        <v>689578.34111200261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30"/>
        <v/>
      </c>
      <c r="C105" s="153">
        <f>IF(D93="","-",+C104+1)</f>
        <v>2018</v>
      </c>
      <c r="D105" s="154">
        <f>IF(F104+SUM(E$99:E104)=D$92,F104,D$92-SUM(E$99:E104))</f>
        <v>4581485.1254152833</v>
      </c>
      <c r="E105" s="160">
        <f>IF(+J96&lt;F104,J96,D105)</f>
        <v>125439.97619047618</v>
      </c>
      <c r="F105" s="159">
        <f t="shared" ref="F105:F131" si="31">+D105-E105</f>
        <v>4456045.1492248075</v>
      </c>
      <c r="G105" s="159">
        <f t="shared" ref="G105:G130" si="32">+(F105+D105)/2</f>
        <v>4518765.1373200454</v>
      </c>
      <c r="H105" s="163">
        <f t="shared" ref="H105:H130" si="33">+J$94*G105+E105</f>
        <v>602642.29693406296</v>
      </c>
      <c r="I105" s="253">
        <f t="shared" ref="I105:I130" si="34">+J$95*G105+E105</f>
        <v>602642.29693406296</v>
      </c>
      <c r="J105" s="158">
        <f t="shared" si="24"/>
        <v>0</v>
      </c>
      <c r="K105" s="158"/>
      <c r="L105" s="334"/>
      <c r="M105" s="158">
        <f t="shared" si="26"/>
        <v>0</v>
      </c>
      <c r="N105" s="334"/>
      <c r="O105" s="158">
        <f t="shared" si="28"/>
        <v>0</v>
      </c>
      <c r="P105" s="158">
        <f t="shared" si="29"/>
        <v>0</v>
      </c>
      <c r="Q105" s="1"/>
    </row>
    <row r="106" spans="1:17">
      <c r="B106" s="9" t="str">
        <f t="shared" si="30"/>
        <v/>
      </c>
      <c r="C106" s="153">
        <f>IF(D93="","-",+C105+1)</f>
        <v>2019</v>
      </c>
      <c r="D106" s="154">
        <f>IF(F105+SUM(E$99:E105)=D$92,F105,D$92-SUM(E$99:E105))</f>
        <v>4456045.1492248075</v>
      </c>
      <c r="E106" s="160">
        <f>IF(+J96&lt;F105,J96,D106)</f>
        <v>125439.97619047618</v>
      </c>
      <c r="F106" s="159">
        <f t="shared" si="31"/>
        <v>4330605.1730343318</v>
      </c>
      <c r="G106" s="159">
        <f t="shared" si="32"/>
        <v>4393325.1611295696</v>
      </c>
      <c r="H106" s="163">
        <f t="shared" si="33"/>
        <v>589395.26020322356</v>
      </c>
      <c r="I106" s="253">
        <f t="shared" si="34"/>
        <v>589395.26020322356</v>
      </c>
      <c r="J106" s="158">
        <f t="shared" si="24"/>
        <v>0</v>
      </c>
      <c r="K106" s="158"/>
      <c r="L106" s="334"/>
      <c r="M106" s="158">
        <f t="shared" si="26"/>
        <v>0</v>
      </c>
      <c r="N106" s="334"/>
      <c r="O106" s="158">
        <f t="shared" si="28"/>
        <v>0</v>
      </c>
      <c r="P106" s="158">
        <f t="shared" si="29"/>
        <v>0</v>
      </c>
      <c r="Q106" s="1"/>
    </row>
    <row r="107" spans="1:17">
      <c r="B107" s="9" t="str">
        <f t="shared" si="30"/>
        <v/>
      </c>
      <c r="C107" s="153">
        <f>IF(D93="","-",+C106+1)</f>
        <v>2020</v>
      </c>
      <c r="D107" s="154">
        <f>IF(F106+SUM(E$99:E106)=D$92,F106,D$92-SUM(E$99:E106))</f>
        <v>4330605.1730343318</v>
      </c>
      <c r="E107" s="160">
        <f>IF(+J96&lt;F106,J96,D107)</f>
        <v>125439.97619047618</v>
      </c>
      <c r="F107" s="159">
        <f t="shared" si="31"/>
        <v>4205165.196843856</v>
      </c>
      <c r="G107" s="159">
        <f t="shared" si="32"/>
        <v>4267885.1849390939</v>
      </c>
      <c r="H107" s="163">
        <f t="shared" si="33"/>
        <v>576148.22347238415</v>
      </c>
      <c r="I107" s="253">
        <f t="shared" si="34"/>
        <v>576148.22347238415</v>
      </c>
      <c r="J107" s="158">
        <f t="shared" si="24"/>
        <v>0</v>
      </c>
      <c r="K107" s="158"/>
      <c r="L107" s="334"/>
      <c r="M107" s="158">
        <f t="shared" si="26"/>
        <v>0</v>
      </c>
      <c r="N107" s="334"/>
      <c r="O107" s="158">
        <f t="shared" si="28"/>
        <v>0</v>
      </c>
      <c r="P107" s="158">
        <f t="shared" si="29"/>
        <v>0</v>
      </c>
      <c r="Q107" s="1"/>
    </row>
    <row r="108" spans="1:17">
      <c r="B108" s="9" t="str">
        <f t="shared" si="30"/>
        <v/>
      </c>
      <c r="C108" s="153">
        <f>IF(D93="","-",+C107+1)</f>
        <v>2021</v>
      </c>
      <c r="D108" s="154">
        <f>IF(F107+SUM(E$99:E107)=D$92,F107,D$92-SUM(E$99:E107))</f>
        <v>4205165.196843856</v>
      </c>
      <c r="E108" s="160">
        <f>IF(+J96&lt;F107,J96,D108)</f>
        <v>125439.97619047618</v>
      </c>
      <c r="F108" s="159">
        <f t="shared" si="31"/>
        <v>4079725.2206533798</v>
      </c>
      <c r="G108" s="159">
        <f t="shared" si="32"/>
        <v>4142445.2087486181</v>
      </c>
      <c r="H108" s="163">
        <f t="shared" si="33"/>
        <v>562901.18674154475</v>
      </c>
      <c r="I108" s="253">
        <f t="shared" si="34"/>
        <v>562901.18674154475</v>
      </c>
      <c r="J108" s="158">
        <f t="shared" si="24"/>
        <v>0</v>
      </c>
      <c r="K108" s="158"/>
      <c r="L108" s="334"/>
      <c r="M108" s="158">
        <f t="shared" si="26"/>
        <v>0</v>
      </c>
      <c r="N108" s="334"/>
      <c r="O108" s="158">
        <f t="shared" si="28"/>
        <v>0</v>
      </c>
      <c r="P108" s="158">
        <f t="shared" si="29"/>
        <v>0</v>
      </c>
      <c r="Q108" s="1"/>
    </row>
    <row r="109" spans="1:17">
      <c r="B109" s="9" t="str">
        <f t="shared" si="30"/>
        <v/>
      </c>
      <c r="C109" s="153">
        <f>IF(D93="","-",+C108+1)</f>
        <v>2022</v>
      </c>
      <c r="D109" s="154">
        <f>IF(F108+SUM(E$99:E108)=D$92,F108,D$92-SUM(E$99:E108))</f>
        <v>4079725.2206533798</v>
      </c>
      <c r="E109" s="160">
        <f>IF(+J96&lt;F108,J96,D109)</f>
        <v>125439.97619047618</v>
      </c>
      <c r="F109" s="159">
        <f t="shared" si="31"/>
        <v>3954285.2444629036</v>
      </c>
      <c r="G109" s="159">
        <f t="shared" si="32"/>
        <v>4017005.2325581415</v>
      </c>
      <c r="H109" s="163">
        <f t="shared" si="33"/>
        <v>549654.15001070523</v>
      </c>
      <c r="I109" s="253">
        <f t="shared" si="34"/>
        <v>549654.15001070523</v>
      </c>
      <c r="J109" s="158">
        <f t="shared" si="24"/>
        <v>0</v>
      </c>
      <c r="K109" s="158"/>
      <c r="L109" s="334"/>
      <c r="M109" s="158">
        <f t="shared" si="26"/>
        <v>0</v>
      </c>
      <c r="N109" s="334"/>
      <c r="O109" s="158">
        <f t="shared" si="28"/>
        <v>0</v>
      </c>
      <c r="P109" s="158">
        <f t="shared" si="29"/>
        <v>0</v>
      </c>
      <c r="Q109" s="1"/>
    </row>
    <row r="110" spans="1:17">
      <c r="B110" s="9" t="str">
        <f t="shared" si="30"/>
        <v/>
      </c>
      <c r="C110" s="153">
        <f>IF(D93="","-",+C109+1)</f>
        <v>2023</v>
      </c>
      <c r="D110" s="154">
        <f>IF(F109+SUM(E$99:E109)=D$92,F109,D$92-SUM(E$99:E109))</f>
        <v>3954285.2444629036</v>
      </c>
      <c r="E110" s="160">
        <f>IF(+J96&lt;F109,J96,D110)</f>
        <v>125439.97619047618</v>
      </c>
      <c r="F110" s="159">
        <f t="shared" si="31"/>
        <v>3828845.2682724274</v>
      </c>
      <c r="G110" s="159">
        <f t="shared" si="32"/>
        <v>3891565.2563676657</v>
      </c>
      <c r="H110" s="163">
        <f t="shared" si="33"/>
        <v>536407.11327986582</v>
      </c>
      <c r="I110" s="253">
        <f t="shared" si="34"/>
        <v>536407.11327986582</v>
      </c>
      <c r="J110" s="158">
        <f t="shared" si="24"/>
        <v>0</v>
      </c>
      <c r="K110" s="158"/>
      <c r="L110" s="334"/>
      <c r="M110" s="158">
        <f t="shared" si="26"/>
        <v>0</v>
      </c>
      <c r="N110" s="334"/>
      <c r="O110" s="158">
        <f t="shared" si="28"/>
        <v>0</v>
      </c>
      <c r="P110" s="158">
        <f t="shared" si="29"/>
        <v>0</v>
      </c>
      <c r="Q110" s="1"/>
    </row>
    <row r="111" spans="1:17">
      <c r="B111" s="9" t="str">
        <f t="shared" si="30"/>
        <v/>
      </c>
      <c r="C111" s="153">
        <f>IF(D93="","-",+C110+1)</f>
        <v>2024</v>
      </c>
      <c r="D111" s="154">
        <f>IF(F110+SUM(E$99:E110)=D$92,F110,D$92-SUM(E$99:E110))</f>
        <v>3828845.2682724274</v>
      </c>
      <c r="E111" s="160">
        <f>IF(+J96&lt;F110,J96,D111)</f>
        <v>125439.97619047618</v>
      </c>
      <c r="F111" s="159">
        <f t="shared" si="31"/>
        <v>3703405.2920819512</v>
      </c>
      <c r="G111" s="159">
        <f t="shared" si="32"/>
        <v>3766125.280177189</v>
      </c>
      <c r="H111" s="163">
        <f t="shared" si="33"/>
        <v>523160.0765490263</v>
      </c>
      <c r="I111" s="253">
        <f t="shared" si="34"/>
        <v>523160.0765490263</v>
      </c>
      <c r="J111" s="158">
        <f t="shared" si="24"/>
        <v>0</v>
      </c>
      <c r="K111" s="158"/>
      <c r="L111" s="334"/>
      <c r="M111" s="158">
        <f t="shared" si="26"/>
        <v>0</v>
      </c>
      <c r="N111" s="334"/>
      <c r="O111" s="158">
        <f t="shared" si="28"/>
        <v>0</v>
      </c>
      <c r="P111" s="158">
        <f t="shared" si="29"/>
        <v>0</v>
      </c>
      <c r="Q111" s="1"/>
    </row>
    <row r="112" spans="1:17">
      <c r="B112" s="9" t="str">
        <f t="shared" si="30"/>
        <v/>
      </c>
      <c r="C112" s="153">
        <f>IF(D93="","-",+C111+1)</f>
        <v>2025</v>
      </c>
      <c r="D112" s="154">
        <f>IF(F111+SUM(E$99:E111)=D$92,F111,D$92-SUM(E$99:E111))</f>
        <v>3703405.2920819512</v>
      </c>
      <c r="E112" s="160">
        <f>IF(+J96&lt;F111,J96,D112)</f>
        <v>125439.97619047618</v>
      </c>
      <c r="F112" s="159">
        <f t="shared" si="31"/>
        <v>3577965.315891475</v>
      </c>
      <c r="G112" s="159">
        <f t="shared" si="32"/>
        <v>3640685.3039867133</v>
      </c>
      <c r="H112" s="163">
        <f t="shared" si="33"/>
        <v>509913.03981818678</v>
      </c>
      <c r="I112" s="253">
        <f t="shared" si="34"/>
        <v>509913.03981818678</v>
      </c>
      <c r="J112" s="158">
        <f t="shared" si="24"/>
        <v>0</v>
      </c>
      <c r="K112" s="158"/>
      <c r="L112" s="334"/>
      <c r="M112" s="158">
        <f t="shared" si="26"/>
        <v>0</v>
      </c>
      <c r="N112" s="334"/>
      <c r="O112" s="158">
        <f t="shared" si="28"/>
        <v>0</v>
      </c>
      <c r="P112" s="158">
        <f t="shared" si="29"/>
        <v>0</v>
      </c>
      <c r="Q112" s="1"/>
    </row>
    <row r="113" spans="2:17">
      <c r="B113" s="9" t="str">
        <f t="shared" si="30"/>
        <v/>
      </c>
      <c r="C113" s="153">
        <f>IF(D93="","-",+C112+1)</f>
        <v>2026</v>
      </c>
      <c r="D113" s="154">
        <f>IF(F112+SUM(E$99:E112)=D$92,F112,D$92-SUM(E$99:E112))</f>
        <v>3577965.315891475</v>
      </c>
      <c r="E113" s="160">
        <f>IF(+J96&lt;F112,J96,D113)</f>
        <v>125439.97619047618</v>
      </c>
      <c r="F113" s="159">
        <f t="shared" si="31"/>
        <v>3452525.3397009987</v>
      </c>
      <c r="G113" s="159">
        <f t="shared" si="32"/>
        <v>3515245.3277962366</v>
      </c>
      <c r="H113" s="163">
        <f t="shared" si="33"/>
        <v>496666.00308734726</v>
      </c>
      <c r="I113" s="253">
        <f t="shared" si="34"/>
        <v>496666.00308734726</v>
      </c>
      <c r="J113" s="158">
        <f t="shared" si="24"/>
        <v>0</v>
      </c>
      <c r="K113" s="158"/>
      <c r="L113" s="334"/>
      <c r="M113" s="158">
        <f t="shared" si="26"/>
        <v>0</v>
      </c>
      <c r="N113" s="334"/>
      <c r="O113" s="158">
        <f t="shared" si="28"/>
        <v>0</v>
      </c>
      <c r="P113" s="158">
        <f t="shared" si="29"/>
        <v>0</v>
      </c>
      <c r="Q113" s="1"/>
    </row>
    <row r="114" spans="2:17">
      <c r="B114" s="9" t="str">
        <f t="shared" si="30"/>
        <v/>
      </c>
      <c r="C114" s="153">
        <f>IF(D93="","-",+C113+1)</f>
        <v>2027</v>
      </c>
      <c r="D114" s="154">
        <f>IF(F113+SUM(E$99:E113)=D$92,F113,D$92-SUM(E$99:E113))</f>
        <v>3452525.3397009987</v>
      </c>
      <c r="E114" s="160">
        <f>IF(+J96&lt;F113,J96,D114)</f>
        <v>125439.97619047618</v>
      </c>
      <c r="F114" s="159">
        <f t="shared" si="31"/>
        <v>3327085.3635105225</v>
      </c>
      <c r="G114" s="159">
        <f t="shared" si="32"/>
        <v>3389805.3516057609</v>
      </c>
      <c r="H114" s="163">
        <f t="shared" si="33"/>
        <v>483418.96635650785</v>
      </c>
      <c r="I114" s="253">
        <f t="shared" si="34"/>
        <v>483418.96635650785</v>
      </c>
      <c r="J114" s="158">
        <f t="shared" si="24"/>
        <v>0</v>
      </c>
      <c r="K114" s="158"/>
      <c r="L114" s="334"/>
      <c r="M114" s="158">
        <f t="shared" si="26"/>
        <v>0</v>
      </c>
      <c r="N114" s="334"/>
      <c r="O114" s="158">
        <f t="shared" si="28"/>
        <v>0</v>
      </c>
      <c r="P114" s="158">
        <f t="shared" si="29"/>
        <v>0</v>
      </c>
      <c r="Q114" s="1"/>
    </row>
    <row r="115" spans="2:17">
      <c r="B115" s="9" t="str">
        <f t="shared" si="30"/>
        <v/>
      </c>
      <c r="C115" s="153">
        <f>IF(D93="","-",+C114+1)</f>
        <v>2028</v>
      </c>
      <c r="D115" s="154">
        <f>IF(F114+SUM(E$99:E114)=D$92,F114,D$92-SUM(E$99:E114))</f>
        <v>3327085.3635105225</v>
      </c>
      <c r="E115" s="160">
        <f>IF(+J96&lt;F114,J96,D115)</f>
        <v>125439.97619047618</v>
      </c>
      <c r="F115" s="159">
        <f t="shared" si="31"/>
        <v>3201645.3873200463</v>
      </c>
      <c r="G115" s="159">
        <f t="shared" si="32"/>
        <v>3264365.3754152842</v>
      </c>
      <c r="H115" s="163">
        <f t="shared" si="33"/>
        <v>470171.92962566833</v>
      </c>
      <c r="I115" s="253">
        <f t="shared" si="34"/>
        <v>470171.92962566833</v>
      </c>
      <c r="J115" s="158">
        <f t="shared" si="24"/>
        <v>0</v>
      </c>
      <c r="K115" s="158"/>
      <c r="L115" s="334"/>
      <c r="M115" s="158">
        <f t="shared" si="26"/>
        <v>0</v>
      </c>
      <c r="N115" s="334"/>
      <c r="O115" s="158">
        <f t="shared" si="28"/>
        <v>0</v>
      </c>
      <c r="P115" s="158">
        <f t="shared" si="29"/>
        <v>0</v>
      </c>
      <c r="Q115" s="1"/>
    </row>
    <row r="116" spans="2:17">
      <c r="B116" s="9" t="str">
        <f t="shared" si="30"/>
        <v/>
      </c>
      <c r="C116" s="153">
        <f>IF(D93="","-",+C115+1)</f>
        <v>2029</v>
      </c>
      <c r="D116" s="154">
        <f>IF(F115+SUM(E$99:E115)=D$92,F115,D$92-SUM(E$99:E115))</f>
        <v>3201645.3873200463</v>
      </c>
      <c r="E116" s="160">
        <f>IF(+J96&lt;F115,J96,D116)</f>
        <v>125439.97619047618</v>
      </c>
      <c r="F116" s="159">
        <f t="shared" si="31"/>
        <v>3076205.4111295701</v>
      </c>
      <c r="G116" s="159">
        <f t="shared" si="32"/>
        <v>3138925.3992248084</v>
      </c>
      <c r="H116" s="163">
        <f t="shared" si="33"/>
        <v>456924.89289482892</v>
      </c>
      <c r="I116" s="253">
        <f t="shared" si="34"/>
        <v>456924.89289482892</v>
      </c>
      <c r="J116" s="158">
        <f t="shared" si="24"/>
        <v>0</v>
      </c>
      <c r="K116" s="158"/>
      <c r="L116" s="334"/>
      <c r="M116" s="158">
        <f t="shared" si="26"/>
        <v>0</v>
      </c>
      <c r="N116" s="334"/>
      <c r="O116" s="158">
        <f t="shared" si="28"/>
        <v>0</v>
      </c>
      <c r="P116" s="158">
        <f t="shared" si="29"/>
        <v>0</v>
      </c>
      <c r="Q116" s="1"/>
    </row>
    <row r="117" spans="2:17">
      <c r="B117" s="9" t="str">
        <f t="shared" si="30"/>
        <v/>
      </c>
      <c r="C117" s="153">
        <f>IF(D93="","-",+C116+1)</f>
        <v>2030</v>
      </c>
      <c r="D117" s="154">
        <f>IF(F116+SUM(E$99:E116)=D$92,F116,D$92-SUM(E$99:E116))</f>
        <v>3076205.4111295701</v>
      </c>
      <c r="E117" s="160">
        <f>IF(+J96&lt;F116,J96,D117)</f>
        <v>125439.97619047618</v>
      </c>
      <c r="F117" s="159">
        <f t="shared" si="31"/>
        <v>2950765.4349390939</v>
      </c>
      <c r="G117" s="159">
        <f t="shared" si="32"/>
        <v>3013485.4230343318</v>
      </c>
      <c r="H117" s="163">
        <f t="shared" si="33"/>
        <v>443677.8561639894</v>
      </c>
      <c r="I117" s="253">
        <f t="shared" si="34"/>
        <v>443677.8561639894</v>
      </c>
      <c r="J117" s="158">
        <f t="shared" si="24"/>
        <v>0</v>
      </c>
      <c r="K117" s="158"/>
      <c r="L117" s="334"/>
      <c r="M117" s="158">
        <f t="shared" si="26"/>
        <v>0</v>
      </c>
      <c r="N117" s="334"/>
      <c r="O117" s="158">
        <f t="shared" si="28"/>
        <v>0</v>
      </c>
      <c r="P117" s="158">
        <f t="shared" si="29"/>
        <v>0</v>
      </c>
      <c r="Q117" s="1"/>
    </row>
    <row r="118" spans="2:17">
      <c r="B118" s="9" t="str">
        <f t="shared" si="30"/>
        <v/>
      </c>
      <c r="C118" s="153">
        <f>IF(D93="","-",+C117+1)</f>
        <v>2031</v>
      </c>
      <c r="D118" s="154">
        <f>IF(F117+SUM(E$99:E117)=D$92,F117,D$92-SUM(E$99:E117))</f>
        <v>2950765.4349390939</v>
      </c>
      <c r="E118" s="160">
        <f>IF(+J96&lt;F117,J96,D118)</f>
        <v>125439.97619047618</v>
      </c>
      <c r="F118" s="159">
        <f t="shared" si="31"/>
        <v>2825325.4587486177</v>
      </c>
      <c r="G118" s="159">
        <f t="shared" si="32"/>
        <v>2888045.446843856</v>
      </c>
      <c r="H118" s="163">
        <f t="shared" si="33"/>
        <v>430430.81943315</v>
      </c>
      <c r="I118" s="253">
        <f t="shared" si="34"/>
        <v>430430.81943315</v>
      </c>
      <c r="J118" s="158">
        <f t="shared" si="24"/>
        <v>0</v>
      </c>
      <c r="K118" s="158"/>
      <c r="L118" s="334"/>
      <c r="M118" s="158">
        <f t="shared" si="26"/>
        <v>0</v>
      </c>
      <c r="N118" s="334"/>
      <c r="O118" s="158">
        <f t="shared" si="28"/>
        <v>0</v>
      </c>
      <c r="P118" s="158">
        <f t="shared" si="29"/>
        <v>0</v>
      </c>
      <c r="Q118" s="1"/>
    </row>
    <row r="119" spans="2:17">
      <c r="B119" s="9" t="str">
        <f t="shared" si="30"/>
        <v/>
      </c>
      <c r="C119" s="153">
        <f>IF(D93="","-",+C118+1)</f>
        <v>2032</v>
      </c>
      <c r="D119" s="154">
        <f>IF(F118+SUM(E$99:E118)=D$92,F118,D$92-SUM(E$99:E118))</f>
        <v>2825325.4587486177</v>
      </c>
      <c r="E119" s="160">
        <f>IF(+J96&lt;F118,J96,D119)</f>
        <v>125439.97619047618</v>
      </c>
      <c r="F119" s="159">
        <f t="shared" si="31"/>
        <v>2699885.4825581415</v>
      </c>
      <c r="G119" s="159">
        <f t="shared" si="32"/>
        <v>2762605.4706533793</v>
      </c>
      <c r="H119" s="163">
        <f t="shared" si="33"/>
        <v>417183.78270231048</v>
      </c>
      <c r="I119" s="253">
        <f t="shared" si="34"/>
        <v>417183.78270231048</v>
      </c>
      <c r="J119" s="158">
        <f t="shared" si="24"/>
        <v>0</v>
      </c>
      <c r="K119" s="158"/>
      <c r="L119" s="334"/>
      <c r="M119" s="158">
        <f t="shared" si="26"/>
        <v>0</v>
      </c>
      <c r="N119" s="334"/>
      <c r="O119" s="158">
        <f t="shared" si="28"/>
        <v>0</v>
      </c>
      <c r="P119" s="158">
        <f t="shared" si="29"/>
        <v>0</v>
      </c>
      <c r="Q119" s="1"/>
    </row>
    <row r="120" spans="2:17">
      <c r="B120" s="9" t="str">
        <f t="shared" si="30"/>
        <v/>
      </c>
      <c r="C120" s="153">
        <f>IF(D93="","-",+C119+1)</f>
        <v>2033</v>
      </c>
      <c r="D120" s="154">
        <f>IF(F119+SUM(E$99:E119)=D$92,F119,D$92-SUM(E$99:E119))</f>
        <v>2699885.4825581415</v>
      </c>
      <c r="E120" s="160">
        <f>IF(+J96&lt;F119,J96,D120)</f>
        <v>125439.97619047618</v>
      </c>
      <c r="F120" s="159">
        <f t="shared" si="31"/>
        <v>2574445.5063676652</v>
      </c>
      <c r="G120" s="159">
        <f t="shared" si="32"/>
        <v>2637165.4944629036</v>
      </c>
      <c r="H120" s="163">
        <f t="shared" si="33"/>
        <v>403936.74597147107</v>
      </c>
      <c r="I120" s="253">
        <f t="shared" si="34"/>
        <v>403936.74597147107</v>
      </c>
      <c r="J120" s="158">
        <f t="shared" si="24"/>
        <v>0</v>
      </c>
      <c r="K120" s="158"/>
      <c r="L120" s="334"/>
      <c r="M120" s="158">
        <f t="shared" si="26"/>
        <v>0</v>
      </c>
      <c r="N120" s="334"/>
      <c r="O120" s="158">
        <f t="shared" si="28"/>
        <v>0</v>
      </c>
      <c r="P120" s="158">
        <f t="shared" si="29"/>
        <v>0</v>
      </c>
      <c r="Q120" s="1"/>
    </row>
    <row r="121" spans="2:17">
      <c r="B121" s="9" t="str">
        <f t="shared" si="30"/>
        <v/>
      </c>
      <c r="C121" s="153">
        <f>IF(D93="","-",+C120+1)</f>
        <v>2034</v>
      </c>
      <c r="D121" s="154">
        <f>IF(F120+SUM(E$99:E120)=D$92,F120,D$92-SUM(E$99:E120))</f>
        <v>2574445.5063676652</v>
      </c>
      <c r="E121" s="160">
        <f>IF(+J96&lt;F120,J96,D121)</f>
        <v>125439.97619047618</v>
      </c>
      <c r="F121" s="159">
        <f t="shared" si="31"/>
        <v>2449005.530177189</v>
      </c>
      <c r="G121" s="159">
        <f t="shared" si="32"/>
        <v>2511725.5182724269</v>
      </c>
      <c r="H121" s="163">
        <f t="shared" si="33"/>
        <v>390689.70924063155</v>
      </c>
      <c r="I121" s="253">
        <f t="shared" si="34"/>
        <v>390689.70924063155</v>
      </c>
      <c r="J121" s="158">
        <f t="shared" si="24"/>
        <v>0</v>
      </c>
      <c r="K121" s="158"/>
      <c r="L121" s="334"/>
      <c r="M121" s="158">
        <f t="shared" si="26"/>
        <v>0</v>
      </c>
      <c r="N121" s="334"/>
      <c r="O121" s="158">
        <f t="shared" si="28"/>
        <v>0</v>
      </c>
      <c r="P121" s="158">
        <f t="shared" si="29"/>
        <v>0</v>
      </c>
      <c r="Q121" s="1"/>
    </row>
    <row r="122" spans="2:17">
      <c r="B122" s="9" t="str">
        <f t="shared" si="30"/>
        <v/>
      </c>
      <c r="C122" s="153">
        <f>IF(D93="","-",+C121+1)</f>
        <v>2035</v>
      </c>
      <c r="D122" s="154">
        <f>IF(F121+SUM(E$99:E121)=D$92,F121,D$92-SUM(E$99:E121))</f>
        <v>2449005.530177189</v>
      </c>
      <c r="E122" s="160">
        <f>IF(+J96&lt;F121,J96,D122)</f>
        <v>125439.97619047618</v>
      </c>
      <c r="F122" s="159">
        <f t="shared" si="31"/>
        <v>2323565.5539867128</v>
      </c>
      <c r="G122" s="159">
        <f t="shared" si="32"/>
        <v>2386285.5420819512</v>
      </c>
      <c r="H122" s="163">
        <f t="shared" si="33"/>
        <v>377442.67250979209</v>
      </c>
      <c r="I122" s="253">
        <f t="shared" si="34"/>
        <v>377442.67250979209</v>
      </c>
      <c r="J122" s="158">
        <f t="shared" si="24"/>
        <v>0</v>
      </c>
      <c r="K122" s="158"/>
      <c r="L122" s="334"/>
      <c r="M122" s="158">
        <f t="shared" si="26"/>
        <v>0</v>
      </c>
      <c r="N122" s="334"/>
      <c r="O122" s="158">
        <f t="shared" si="28"/>
        <v>0</v>
      </c>
      <c r="P122" s="158">
        <f t="shared" si="29"/>
        <v>0</v>
      </c>
      <c r="Q122" s="1"/>
    </row>
    <row r="123" spans="2:17">
      <c r="B123" s="9" t="str">
        <f t="shared" si="30"/>
        <v/>
      </c>
      <c r="C123" s="153">
        <f>IF(D93="","-",+C122+1)</f>
        <v>2036</v>
      </c>
      <c r="D123" s="154">
        <f>IF(F122+SUM(E$99:E122)=D$92,F122,D$92-SUM(E$99:E122))</f>
        <v>2323565.5539867128</v>
      </c>
      <c r="E123" s="160">
        <f>IF(+J96&lt;F122,J96,D123)</f>
        <v>125439.97619047618</v>
      </c>
      <c r="F123" s="159">
        <f t="shared" si="31"/>
        <v>2198125.5777962366</v>
      </c>
      <c r="G123" s="159">
        <f t="shared" si="32"/>
        <v>2260845.5658914745</v>
      </c>
      <c r="H123" s="163">
        <f t="shared" si="33"/>
        <v>364195.63577895256</v>
      </c>
      <c r="I123" s="253">
        <f t="shared" si="34"/>
        <v>364195.63577895256</v>
      </c>
      <c r="J123" s="158">
        <f t="shared" si="24"/>
        <v>0</v>
      </c>
      <c r="K123" s="158"/>
      <c r="L123" s="334"/>
      <c r="M123" s="158">
        <f t="shared" si="26"/>
        <v>0</v>
      </c>
      <c r="N123" s="334"/>
      <c r="O123" s="158">
        <f t="shared" si="28"/>
        <v>0</v>
      </c>
      <c r="P123" s="158">
        <f t="shared" si="29"/>
        <v>0</v>
      </c>
      <c r="Q123" s="1"/>
    </row>
    <row r="124" spans="2:17">
      <c r="B124" s="9" t="str">
        <f t="shared" si="30"/>
        <v/>
      </c>
      <c r="C124" s="153">
        <f>IF(D93="","-",+C123+1)</f>
        <v>2037</v>
      </c>
      <c r="D124" s="154">
        <f>IF(F123+SUM(E$99:E123)=D$92,F123,D$92-SUM(E$99:E123))</f>
        <v>2198125.5777962366</v>
      </c>
      <c r="E124" s="160">
        <f>IF(+J96&lt;F123,J96,D124)</f>
        <v>125439.97619047618</v>
      </c>
      <c r="F124" s="159">
        <f t="shared" si="31"/>
        <v>2072685.6016057604</v>
      </c>
      <c r="G124" s="159">
        <f t="shared" si="32"/>
        <v>2135405.5897009987</v>
      </c>
      <c r="H124" s="163">
        <f t="shared" si="33"/>
        <v>350948.5990481131</v>
      </c>
      <c r="I124" s="253">
        <f t="shared" si="34"/>
        <v>350948.5990481131</v>
      </c>
      <c r="J124" s="158">
        <f t="shared" si="24"/>
        <v>0</v>
      </c>
      <c r="K124" s="158"/>
      <c r="L124" s="334"/>
      <c r="M124" s="158">
        <f t="shared" si="26"/>
        <v>0</v>
      </c>
      <c r="N124" s="334"/>
      <c r="O124" s="158">
        <f t="shared" si="28"/>
        <v>0</v>
      </c>
      <c r="P124" s="158">
        <f t="shared" si="29"/>
        <v>0</v>
      </c>
      <c r="Q124" s="1"/>
    </row>
    <row r="125" spans="2:17">
      <c r="B125" s="9" t="str">
        <f t="shared" si="30"/>
        <v/>
      </c>
      <c r="C125" s="153">
        <f>IF(D93="","-",+C124+1)</f>
        <v>2038</v>
      </c>
      <c r="D125" s="154">
        <f>IF(F124+SUM(E$99:E124)=D$92,F124,D$92-SUM(E$99:E124))</f>
        <v>2072685.6016057604</v>
      </c>
      <c r="E125" s="160">
        <f>IF(+J96&lt;F124,J96,D125)</f>
        <v>125439.97619047618</v>
      </c>
      <c r="F125" s="159">
        <f t="shared" si="31"/>
        <v>1947245.6254152842</v>
      </c>
      <c r="G125" s="159">
        <f t="shared" si="32"/>
        <v>2009965.6135105223</v>
      </c>
      <c r="H125" s="163">
        <f t="shared" si="33"/>
        <v>337701.56231727364</v>
      </c>
      <c r="I125" s="253">
        <f t="shared" si="34"/>
        <v>337701.56231727364</v>
      </c>
      <c r="J125" s="158">
        <f t="shared" si="24"/>
        <v>0</v>
      </c>
      <c r="K125" s="158"/>
      <c r="L125" s="334"/>
      <c r="M125" s="158">
        <f t="shared" si="26"/>
        <v>0</v>
      </c>
      <c r="N125" s="334"/>
      <c r="O125" s="158">
        <f t="shared" si="28"/>
        <v>0</v>
      </c>
      <c r="P125" s="158">
        <f t="shared" si="29"/>
        <v>0</v>
      </c>
      <c r="Q125" s="1"/>
    </row>
    <row r="126" spans="2:17">
      <c r="B126" s="9" t="str">
        <f t="shared" si="30"/>
        <v/>
      </c>
      <c r="C126" s="153">
        <f>IF(D93="","-",+C125+1)</f>
        <v>2039</v>
      </c>
      <c r="D126" s="154">
        <f>IF(F125+SUM(E$99:E125)=D$92,F125,D$92-SUM(E$99:E125))</f>
        <v>1947245.6254152842</v>
      </c>
      <c r="E126" s="160">
        <f>IF(+J96&lt;F125,J96,D126)</f>
        <v>125439.97619047618</v>
      </c>
      <c r="F126" s="159">
        <f t="shared" si="31"/>
        <v>1821805.649224808</v>
      </c>
      <c r="G126" s="159">
        <f t="shared" si="32"/>
        <v>1884525.6373200461</v>
      </c>
      <c r="H126" s="163">
        <f t="shared" si="33"/>
        <v>324454.52558643417</v>
      </c>
      <c r="I126" s="253">
        <f t="shared" si="34"/>
        <v>324454.52558643417</v>
      </c>
      <c r="J126" s="158">
        <f t="shared" si="24"/>
        <v>0</v>
      </c>
      <c r="K126" s="158"/>
      <c r="L126" s="334"/>
      <c r="M126" s="158">
        <f t="shared" si="26"/>
        <v>0</v>
      </c>
      <c r="N126" s="334"/>
      <c r="O126" s="158">
        <f t="shared" si="28"/>
        <v>0</v>
      </c>
      <c r="P126" s="158">
        <f t="shared" si="29"/>
        <v>0</v>
      </c>
      <c r="Q126" s="1"/>
    </row>
    <row r="127" spans="2:17">
      <c r="B127" s="9" t="str">
        <f t="shared" si="30"/>
        <v/>
      </c>
      <c r="C127" s="153">
        <f>IF(D93="","-",+C126+1)</f>
        <v>2040</v>
      </c>
      <c r="D127" s="154">
        <f>IF(F126+SUM(E$99:E126)=D$92,F126,D$92-SUM(E$99:E126))</f>
        <v>1821805.649224808</v>
      </c>
      <c r="E127" s="160">
        <f>IF(+J96&lt;F126,J96,D127)</f>
        <v>125439.97619047618</v>
      </c>
      <c r="F127" s="159">
        <f t="shared" si="31"/>
        <v>1696365.6730343318</v>
      </c>
      <c r="G127" s="159">
        <f t="shared" si="32"/>
        <v>1759085.6611295699</v>
      </c>
      <c r="H127" s="163">
        <f t="shared" si="33"/>
        <v>311207.48885559465</v>
      </c>
      <c r="I127" s="253">
        <f t="shared" si="34"/>
        <v>311207.48885559465</v>
      </c>
      <c r="J127" s="158">
        <f t="shared" si="24"/>
        <v>0</v>
      </c>
      <c r="K127" s="158"/>
      <c r="L127" s="334"/>
      <c r="M127" s="158">
        <f t="shared" si="26"/>
        <v>0</v>
      </c>
      <c r="N127" s="334"/>
      <c r="O127" s="158">
        <f t="shared" si="28"/>
        <v>0</v>
      </c>
      <c r="P127" s="158">
        <f t="shared" si="29"/>
        <v>0</v>
      </c>
      <c r="Q127" s="1"/>
    </row>
    <row r="128" spans="2:17">
      <c r="B128" s="9" t="str">
        <f t="shared" si="30"/>
        <v/>
      </c>
      <c r="C128" s="153">
        <f>IF(D93="","-",+C127+1)</f>
        <v>2041</v>
      </c>
      <c r="D128" s="154">
        <f>IF(F127+SUM(E$99:E127)=D$92,F127,D$92-SUM(E$99:E127))</f>
        <v>1696365.6730343318</v>
      </c>
      <c r="E128" s="160">
        <f>IF(+J96&lt;F127,J96,D128)</f>
        <v>125439.97619047618</v>
      </c>
      <c r="F128" s="159">
        <f t="shared" si="31"/>
        <v>1570925.6968438555</v>
      </c>
      <c r="G128" s="159">
        <f t="shared" si="32"/>
        <v>1633645.6849390937</v>
      </c>
      <c r="H128" s="163">
        <f t="shared" si="33"/>
        <v>297960.45212475525</v>
      </c>
      <c r="I128" s="253">
        <f t="shared" si="34"/>
        <v>297960.45212475525</v>
      </c>
      <c r="J128" s="158">
        <f t="shared" si="24"/>
        <v>0</v>
      </c>
      <c r="K128" s="158"/>
      <c r="L128" s="334"/>
      <c r="M128" s="158">
        <f t="shared" si="26"/>
        <v>0</v>
      </c>
      <c r="N128" s="334"/>
      <c r="O128" s="158">
        <f t="shared" si="28"/>
        <v>0</v>
      </c>
      <c r="P128" s="158">
        <f t="shared" si="29"/>
        <v>0</v>
      </c>
      <c r="Q128" s="1"/>
    </row>
    <row r="129" spans="2:17">
      <c r="B129" s="9" t="str">
        <f t="shared" si="30"/>
        <v/>
      </c>
      <c r="C129" s="153">
        <f>IF(D93="","-",+C128+1)</f>
        <v>2042</v>
      </c>
      <c r="D129" s="154">
        <f>IF(F128+SUM(E$99:E128)=D$92,F128,D$92-SUM(E$99:E128))</f>
        <v>1570925.6968438555</v>
      </c>
      <c r="E129" s="160">
        <f>IF(+J96&lt;F128,J96,D129)</f>
        <v>125439.97619047618</v>
      </c>
      <c r="F129" s="159">
        <f t="shared" si="31"/>
        <v>1445485.7206533793</v>
      </c>
      <c r="G129" s="159">
        <f t="shared" si="32"/>
        <v>1508205.7087486174</v>
      </c>
      <c r="H129" s="163">
        <f t="shared" si="33"/>
        <v>284713.41539391573</v>
      </c>
      <c r="I129" s="253">
        <f t="shared" si="34"/>
        <v>284713.41539391573</v>
      </c>
      <c r="J129" s="158">
        <f t="shared" si="24"/>
        <v>0</v>
      </c>
      <c r="K129" s="158"/>
      <c r="L129" s="334"/>
      <c r="M129" s="158">
        <f t="shared" si="26"/>
        <v>0</v>
      </c>
      <c r="N129" s="334"/>
      <c r="O129" s="158">
        <f t="shared" si="28"/>
        <v>0</v>
      </c>
      <c r="P129" s="158">
        <f t="shared" si="29"/>
        <v>0</v>
      </c>
      <c r="Q129" s="1"/>
    </row>
    <row r="130" spans="2:17">
      <c r="B130" s="9" t="str">
        <f t="shared" si="30"/>
        <v/>
      </c>
      <c r="C130" s="153">
        <f>IF(D93="","-",+C129+1)</f>
        <v>2043</v>
      </c>
      <c r="D130" s="154">
        <f>IF(F129+SUM(E$99:E129)=D$92,F129,D$92-SUM(E$99:E129))</f>
        <v>1445485.7206533793</v>
      </c>
      <c r="E130" s="160">
        <f>IF(+J96&lt;F129,J96,D130)</f>
        <v>125439.97619047618</v>
      </c>
      <c r="F130" s="159">
        <f t="shared" si="31"/>
        <v>1320045.7444629031</v>
      </c>
      <c r="G130" s="159">
        <f t="shared" si="32"/>
        <v>1382765.7325581412</v>
      </c>
      <c r="H130" s="163">
        <f t="shared" si="33"/>
        <v>271466.37866307626</v>
      </c>
      <c r="I130" s="253">
        <f t="shared" si="34"/>
        <v>271466.37866307626</v>
      </c>
      <c r="J130" s="158">
        <f t="shared" si="24"/>
        <v>0</v>
      </c>
      <c r="K130" s="158"/>
      <c r="L130" s="334"/>
      <c r="M130" s="158">
        <f t="shared" si="26"/>
        <v>0</v>
      </c>
      <c r="N130" s="334"/>
      <c r="O130" s="158">
        <f t="shared" si="28"/>
        <v>0</v>
      </c>
      <c r="P130" s="158">
        <f t="shared" si="29"/>
        <v>0</v>
      </c>
      <c r="Q130" s="1"/>
    </row>
    <row r="131" spans="2:17">
      <c r="B131" s="9" t="str">
        <f t="shared" si="30"/>
        <v/>
      </c>
      <c r="C131" s="153">
        <f>IF(D93="","-",+C130+1)</f>
        <v>2044</v>
      </c>
      <c r="D131" s="154">
        <f>IF(F130+SUM(E$99:E130)=D$92,F130,D$92-SUM(E$99:E130))</f>
        <v>1320045.7444629031</v>
      </c>
      <c r="E131" s="160">
        <f>IF(+J96&lt;F130,J96,D131)</f>
        <v>125439.97619047618</v>
      </c>
      <c r="F131" s="159">
        <f t="shared" si="31"/>
        <v>1194605.7682724269</v>
      </c>
      <c r="G131" s="159">
        <f t="shared" ref="G131:G154" si="35">+(F131+D131)/2</f>
        <v>1257325.756367665</v>
      </c>
      <c r="H131" s="163">
        <f t="shared" ref="H131:H154" si="36">+J$94*G131+E131</f>
        <v>258219.34193223677</v>
      </c>
      <c r="I131" s="253">
        <f t="shared" ref="I131:I154" si="37">+J$95*G131+E131</f>
        <v>258219.34193223677</v>
      </c>
      <c r="J131" s="158">
        <f t="shared" ref="J131:J154" si="38">+I131-H131</f>
        <v>0</v>
      </c>
      <c r="K131" s="158"/>
      <c r="L131" s="334"/>
      <c r="M131" s="158">
        <f t="shared" ref="M131:M154" si="39">IF(L131&lt;&gt;0,+H131-L131,0)</f>
        <v>0</v>
      </c>
      <c r="N131" s="334"/>
      <c r="O131" s="158">
        <f t="shared" ref="O131:O154" si="40">IF(N131&lt;&gt;0,+I131-N131,0)</f>
        <v>0</v>
      </c>
      <c r="P131" s="158">
        <f t="shared" ref="P131:P154" si="41">+O131-M131</f>
        <v>0</v>
      </c>
      <c r="Q131" s="1"/>
    </row>
    <row r="132" spans="2:17">
      <c r="B132" s="9" t="str">
        <f t="shared" ref="B132:B154" si="42">IF(D132=F131,"","IU")</f>
        <v/>
      </c>
      <c r="C132" s="153">
        <f>IF(D93="","-",+C131+1)</f>
        <v>2045</v>
      </c>
      <c r="D132" s="154">
        <f>IF(F131+SUM(E$99:E131)=D$92,F131,D$92-SUM(E$99:E131))</f>
        <v>1194605.7682724269</v>
      </c>
      <c r="E132" s="160">
        <f>IF(+J96&lt;F131,J96,D132)</f>
        <v>125439.97619047618</v>
      </c>
      <c r="F132" s="159">
        <f t="shared" ref="F132:F154" si="43">+D132-E132</f>
        <v>1069165.7920819507</v>
      </c>
      <c r="G132" s="159">
        <f t="shared" si="35"/>
        <v>1131885.7801771888</v>
      </c>
      <c r="H132" s="163">
        <f t="shared" si="36"/>
        <v>244972.30520139731</v>
      </c>
      <c r="I132" s="253">
        <f t="shared" si="37"/>
        <v>244972.30520139731</v>
      </c>
      <c r="J132" s="158">
        <f t="shared" si="38"/>
        <v>0</v>
      </c>
      <c r="K132" s="158"/>
      <c r="L132" s="334"/>
      <c r="M132" s="158">
        <f t="shared" si="39"/>
        <v>0</v>
      </c>
      <c r="N132" s="334"/>
      <c r="O132" s="158">
        <f t="shared" si="40"/>
        <v>0</v>
      </c>
      <c r="P132" s="158">
        <f t="shared" si="41"/>
        <v>0</v>
      </c>
      <c r="Q132" s="1"/>
    </row>
    <row r="133" spans="2:17">
      <c r="B133" s="9" t="str">
        <f t="shared" si="42"/>
        <v/>
      </c>
      <c r="C133" s="153">
        <f>IF(D93="","-",+C132+1)</f>
        <v>2046</v>
      </c>
      <c r="D133" s="154">
        <f>IF(F132+SUM(E$99:E132)=D$92,F132,D$92-SUM(E$99:E132))</f>
        <v>1069165.7920819507</v>
      </c>
      <c r="E133" s="160">
        <f>IF(+J96&lt;F132,J96,D133)</f>
        <v>125439.97619047618</v>
      </c>
      <c r="F133" s="159">
        <f t="shared" si="43"/>
        <v>943725.81589147449</v>
      </c>
      <c r="G133" s="159">
        <f t="shared" si="35"/>
        <v>1006445.8039867126</v>
      </c>
      <c r="H133" s="163">
        <f t="shared" si="36"/>
        <v>231725.26847055781</v>
      </c>
      <c r="I133" s="253">
        <f t="shared" si="37"/>
        <v>231725.26847055781</v>
      </c>
      <c r="J133" s="158">
        <f t="shared" si="38"/>
        <v>0</v>
      </c>
      <c r="K133" s="158"/>
      <c r="L133" s="334"/>
      <c r="M133" s="158">
        <f t="shared" si="39"/>
        <v>0</v>
      </c>
      <c r="N133" s="334"/>
      <c r="O133" s="158">
        <f t="shared" si="40"/>
        <v>0</v>
      </c>
      <c r="P133" s="158">
        <f t="shared" si="41"/>
        <v>0</v>
      </c>
      <c r="Q133" s="1"/>
    </row>
    <row r="134" spans="2:17">
      <c r="B134" s="9" t="str">
        <f t="shared" si="42"/>
        <v/>
      </c>
      <c r="C134" s="153">
        <f>IF(D93="","-",+C133+1)</f>
        <v>2047</v>
      </c>
      <c r="D134" s="154">
        <f>IF(F133+SUM(E$99:E133)=D$92,F133,D$92-SUM(E$99:E133))</f>
        <v>943725.81589147449</v>
      </c>
      <c r="E134" s="160">
        <f>IF(+J96&lt;F133,J96,D134)</f>
        <v>125439.97619047618</v>
      </c>
      <c r="F134" s="159">
        <f t="shared" si="43"/>
        <v>818285.83970099827</v>
      </c>
      <c r="G134" s="159">
        <f t="shared" si="35"/>
        <v>881005.82779623638</v>
      </c>
      <c r="H134" s="163">
        <f t="shared" si="36"/>
        <v>218478.23173971835</v>
      </c>
      <c r="I134" s="253">
        <f t="shared" si="37"/>
        <v>218478.23173971835</v>
      </c>
      <c r="J134" s="158">
        <f t="shared" si="38"/>
        <v>0</v>
      </c>
      <c r="K134" s="158"/>
      <c r="L134" s="334"/>
      <c r="M134" s="158">
        <f t="shared" si="39"/>
        <v>0</v>
      </c>
      <c r="N134" s="334"/>
      <c r="O134" s="158">
        <f t="shared" si="40"/>
        <v>0</v>
      </c>
      <c r="P134" s="158">
        <f t="shared" si="41"/>
        <v>0</v>
      </c>
      <c r="Q134" s="1"/>
    </row>
    <row r="135" spans="2:17">
      <c r="B135" s="9" t="str">
        <f t="shared" si="42"/>
        <v/>
      </c>
      <c r="C135" s="153">
        <f>IF(D93="","-",+C134+1)</f>
        <v>2048</v>
      </c>
      <c r="D135" s="154">
        <f>IF(F134+SUM(E$99:E134)=D$92,F134,D$92-SUM(E$99:E134))</f>
        <v>818285.83970099827</v>
      </c>
      <c r="E135" s="160">
        <f>IF(+J96&lt;F134,J96,D135)</f>
        <v>125439.97619047618</v>
      </c>
      <c r="F135" s="159">
        <f t="shared" si="43"/>
        <v>692845.86351052206</v>
      </c>
      <c r="G135" s="159">
        <f t="shared" si="35"/>
        <v>755565.85160576017</v>
      </c>
      <c r="H135" s="163">
        <f t="shared" si="36"/>
        <v>205231.19500887889</v>
      </c>
      <c r="I135" s="253">
        <f t="shared" si="37"/>
        <v>205231.19500887889</v>
      </c>
      <c r="J135" s="158">
        <f t="shared" si="38"/>
        <v>0</v>
      </c>
      <c r="K135" s="158"/>
      <c r="L135" s="334"/>
      <c r="M135" s="158">
        <f t="shared" si="39"/>
        <v>0</v>
      </c>
      <c r="N135" s="334"/>
      <c r="O135" s="158">
        <f t="shared" si="40"/>
        <v>0</v>
      </c>
      <c r="P135" s="158">
        <f t="shared" si="41"/>
        <v>0</v>
      </c>
      <c r="Q135" s="1"/>
    </row>
    <row r="136" spans="2:17">
      <c r="B136" s="9" t="str">
        <f t="shared" si="42"/>
        <v/>
      </c>
      <c r="C136" s="153">
        <f>IF(D93="","-",+C135+1)</f>
        <v>2049</v>
      </c>
      <c r="D136" s="154">
        <f>IF(F135+SUM(E$99:E135)=D$92,F135,D$92-SUM(E$99:E135))</f>
        <v>692845.86351052206</v>
      </c>
      <c r="E136" s="160">
        <f>IF(+J96&lt;F135,J96,D136)</f>
        <v>125439.97619047618</v>
      </c>
      <c r="F136" s="159">
        <f t="shared" si="43"/>
        <v>567405.88732004585</v>
      </c>
      <c r="G136" s="159">
        <f t="shared" si="35"/>
        <v>630125.87541528395</v>
      </c>
      <c r="H136" s="163">
        <f t="shared" si="36"/>
        <v>191984.15827803942</v>
      </c>
      <c r="I136" s="253">
        <f t="shared" si="37"/>
        <v>191984.15827803942</v>
      </c>
      <c r="J136" s="158">
        <f t="shared" si="38"/>
        <v>0</v>
      </c>
      <c r="K136" s="158"/>
      <c r="L136" s="334"/>
      <c r="M136" s="158">
        <f t="shared" si="39"/>
        <v>0</v>
      </c>
      <c r="N136" s="334"/>
      <c r="O136" s="158">
        <f t="shared" si="40"/>
        <v>0</v>
      </c>
      <c r="P136" s="158">
        <f t="shared" si="41"/>
        <v>0</v>
      </c>
      <c r="Q136" s="1"/>
    </row>
    <row r="137" spans="2:17">
      <c r="B137" s="9" t="str">
        <f t="shared" si="42"/>
        <v/>
      </c>
      <c r="C137" s="153">
        <f>IF(D93="","-",+C136+1)</f>
        <v>2050</v>
      </c>
      <c r="D137" s="154">
        <f>IF(F136+SUM(E$99:E136)=D$92,F136,D$92-SUM(E$99:E136))</f>
        <v>567405.88732004585</v>
      </c>
      <c r="E137" s="160">
        <f>IF(+J96&lt;F136,J96,D137)</f>
        <v>125439.97619047618</v>
      </c>
      <c r="F137" s="159">
        <f t="shared" si="43"/>
        <v>441965.91112956963</v>
      </c>
      <c r="G137" s="159">
        <f t="shared" si="35"/>
        <v>504685.89922480774</v>
      </c>
      <c r="H137" s="163">
        <f t="shared" si="36"/>
        <v>178737.12154719993</v>
      </c>
      <c r="I137" s="253">
        <f t="shared" si="37"/>
        <v>178737.12154719993</v>
      </c>
      <c r="J137" s="158">
        <f t="shared" si="38"/>
        <v>0</v>
      </c>
      <c r="K137" s="158"/>
      <c r="L137" s="334"/>
      <c r="M137" s="158">
        <f t="shared" si="39"/>
        <v>0</v>
      </c>
      <c r="N137" s="334"/>
      <c r="O137" s="158">
        <f t="shared" si="40"/>
        <v>0</v>
      </c>
      <c r="P137" s="158">
        <f t="shared" si="41"/>
        <v>0</v>
      </c>
      <c r="Q137" s="1"/>
    </row>
    <row r="138" spans="2:17">
      <c r="B138" s="9" t="str">
        <f t="shared" si="42"/>
        <v/>
      </c>
      <c r="C138" s="153">
        <f>IF(D93="","-",+C137+1)</f>
        <v>2051</v>
      </c>
      <c r="D138" s="154">
        <f>IF(F137+SUM(E$99:E137)=D$92,F137,D$92-SUM(E$99:E137))</f>
        <v>441965.91112956963</v>
      </c>
      <c r="E138" s="160">
        <f>IF(+J96&lt;F137,J96,D138)</f>
        <v>125439.97619047618</v>
      </c>
      <c r="F138" s="159">
        <f t="shared" si="43"/>
        <v>316525.93493909342</v>
      </c>
      <c r="G138" s="159">
        <f t="shared" si="35"/>
        <v>379245.92303433153</v>
      </c>
      <c r="H138" s="163">
        <f t="shared" si="36"/>
        <v>165490.08481636047</v>
      </c>
      <c r="I138" s="253">
        <f t="shared" si="37"/>
        <v>165490.08481636047</v>
      </c>
      <c r="J138" s="158">
        <f t="shared" si="38"/>
        <v>0</v>
      </c>
      <c r="K138" s="158"/>
      <c r="L138" s="334"/>
      <c r="M138" s="158">
        <f t="shared" si="39"/>
        <v>0</v>
      </c>
      <c r="N138" s="334"/>
      <c r="O138" s="158">
        <f t="shared" si="40"/>
        <v>0</v>
      </c>
      <c r="P138" s="158">
        <f t="shared" si="41"/>
        <v>0</v>
      </c>
      <c r="Q138" s="1"/>
    </row>
    <row r="139" spans="2:17">
      <c r="B139" s="9" t="str">
        <f t="shared" si="42"/>
        <v/>
      </c>
      <c r="C139" s="153">
        <f>IF(D93="","-",+C138+1)</f>
        <v>2052</v>
      </c>
      <c r="D139" s="154">
        <f>IF(F138+SUM(E$99:E138)=D$92,F138,D$92-SUM(E$99:E138))</f>
        <v>316525.93493909342</v>
      </c>
      <c r="E139" s="160">
        <f>IF(+J96&lt;F138,J96,D139)</f>
        <v>125439.97619047618</v>
      </c>
      <c r="F139" s="159">
        <f t="shared" si="43"/>
        <v>191085.95874861724</v>
      </c>
      <c r="G139" s="159">
        <f t="shared" si="35"/>
        <v>253805.94684385532</v>
      </c>
      <c r="H139" s="163">
        <f t="shared" si="36"/>
        <v>152243.04808552098</v>
      </c>
      <c r="I139" s="253">
        <f t="shared" si="37"/>
        <v>152243.04808552098</v>
      </c>
      <c r="J139" s="158">
        <f t="shared" si="38"/>
        <v>0</v>
      </c>
      <c r="K139" s="158"/>
      <c r="L139" s="334"/>
      <c r="M139" s="158">
        <f t="shared" si="39"/>
        <v>0</v>
      </c>
      <c r="N139" s="334"/>
      <c r="O139" s="158">
        <f t="shared" si="40"/>
        <v>0</v>
      </c>
      <c r="P139" s="158">
        <f t="shared" si="41"/>
        <v>0</v>
      </c>
      <c r="Q139" s="1"/>
    </row>
    <row r="140" spans="2:17">
      <c r="B140" s="9" t="str">
        <f t="shared" si="42"/>
        <v/>
      </c>
      <c r="C140" s="153">
        <f>IF(D93="","-",+C139+1)</f>
        <v>2053</v>
      </c>
      <c r="D140" s="154">
        <f>IF(F139+SUM(E$99:E139)=D$92,F139,D$92-SUM(E$99:E139))</f>
        <v>191085.95874861724</v>
      </c>
      <c r="E140" s="160">
        <f>IF(+J96&lt;F139,J96,D140)</f>
        <v>125439.97619047618</v>
      </c>
      <c r="F140" s="159">
        <f t="shared" si="43"/>
        <v>65645.982558141055</v>
      </c>
      <c r="G140" s="159">
        <f t="shared" si="35"/>
        <v>128365.97065337915</v>
      </c>
      <c r="H140" s="163">
        <f t="shared" si="36"/>
        <v>138996.01135468151</v>
      </c>
      <c r="I140" s="253">
        <f t="shared" si="37"/>
        <v>138996.01135468151</v>
      </c>
      <c r="J140" s="158">
        <f t="shared" si="38"/>
        <v>0</v>
      </c>
      <c r="K140" s="158"/>
      <c r="L140" s="334"/>
      <c r="M140" s="158">
        <f t="shared" si="39"/>
        <v>0</v>
      </c>
      <c r="N140" s="334"/>
      <c r="O140" s="158">
        <f t="shared" si="40"/>
        <v>0</v>
      </c>
      <c r="P140" s="158">
        <f t="shared" si="41"/>
        <v>0</v>
      </c>
      <c r="Q140" s="1"/>
    </row>
    <row r="141" spans="2:17">
      <c r="B141" s="9" t="str">
        <f t="shared" si="42"/>
        <v/>
      </c>
      <c r="C141" s="153">
        <f>IF(D93="","-",+C140+1)</f>
        <v>2054</v>
      </c>
      <c r="D141" s="154">
        <f>IF(F140+SUM(E$99:E140)=D$92,F140,D$92-SUM(E$99:E140))</f>
        <v>65645.982558141055</v>
      </c>
      <c r="E141" s="160">
        <f>IF(+J96&lt;F140,J96,D141)</f>
        <v>65645.982558141055</v>
      </c>
      <c r="F141" s="159">
        <f t="shared" si="43"/>
        <v>0</v>
      </c>
      <c r="G141" s="159">
        <f t="shared" si="35"/>
        <v>32822.991279070528</v>
      </c>
      <c r="H141" s="163">
        <f t="shared" si="36"/>
        <v>69112.240957533853</v>
      </c>
      <c r="I141" s="253">
        <f t="shared" si="37"/>
        <v>69112.240957533853</v>
      </c>
      <c r="J141" s="158">
        <f t="shared" si="38"/>
        <v>0</v>
      </c>
      <c r="K141" s="158"/>
      <c r="L141" s="334"/>
      <c r="M141" s="158">
        <f t="shared" si="39"/>
        <v>0</v>
      </c>
      <c r="N141" s="334"/>
      <c r="O141" s="158">
        <f t="shared" si="40"/>
        <v>0</v>
      </c>
      <c r="P141" s="158">
        <f t="shared" si="41"/>
        <v>0</v>
      </c>
      <c r="Q141" s="1"/>
    </row>
    <row r="142" spans="2:17">
      <c r="B142" s="9" t="str">
        <f t="shared" si="42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3"/>
        <v>0</v>
      </c>
      <c r="G142" s="159">
        <f t="shared" si="35"/>
        <v>0</v>
      </c>
      <c r="H142" s="163">
        <f t="shared" si="36"/>
        <v>0</v>
      </c>
      <c r="I142" s="253">
        <f t="shared" si="37"/>
        <v>0</v>
      </c>
      <c r="J142" s="158">
        <f t="shared" si="38"/>
        <v>0</v>
      </c>
      <c r="K142" s="158"/>
      <c r="L142" s="334"/>
      <c r="M142" s="158">
        <f t="shared" si="39"/>
        <v>0</v>
      </c>
      <c r="N142" s="334"/>
      <c r="O142" s="158">
        <f t="shared" si="40"/>
        <v>0</v>
      </c>
      <c r="P142" s="158">
        <f t="shared" si="41"/>
        <v>0</v>
      </c>
      <c r="Q142" s="1"/>
    </row>
    <row r="143" spans="2:17">
      <c r="B143" s="9" t="str">
        <f t="shared" si="42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3"/>
        <v>0</v>
      </c>
      <c r="G143" s="159">
        <f t="shared" si="35"/>
        <v>0</v>
      </c>
      <c r="H143" s="163">
        <f t="shared" si="36"/>
        <v>0</v>
      </c>
      <c r="I143" s="253">
        <f t="shared" si="37"/>
        <v>0</v>
      </c>
      <c r="J143" s="158">
        <f t="shared" si="38"/>
        <v>0</v>
      </c>
      <c r="K143" s="158"/>
      <c r="L143" s="334"/>
      <c r="M143" s="158">
        <f t="shared" si="39"/>
        <v>0</v>
      </c>
      <c r="N143" s="334"/>
      <c r="O143" s="158">
        <f t="shared" si="40"/>
        <v>0</v>
      </c>
      <c r="P143" s="158">
        <f t="shared" si="41"/>
        <v>0</v>
      </c>
      <c r="Q143" s="1"/>
    </row>
    <row r="144" spans="2:17">
      <c r="B144" s="9" t="str">
        <f t="shared" si="42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3"/>
        <v>0</v>
      </c>
      <c r="G144" s="159">
        <f t="shared" si="35"/>
        <v>0</v>
      </c>
      <c r="H144" s="163">
        <f t="shared" si="36"/>
        <v>0</v>
      </c>
      <c r="I144" s="253">
        <f t="shared" si="37"/>
        <v>0</v>
      </c>
      <c r="J144" s="158">
        <f t="shared" si="38"/>
        <v>0</v>
      </c>
      <c r="K144" s="158"/>
      <c r="L144" s="334"/>
      <c r="M144" s="158">
        <f t="shared" si="39"/>
        <v>0</v>
      </c>
      <c r="N144" s="334"/>
      <c r="O144" s="158">
        <f t="shared" si="40"/>
        <v>0</v>
      </c>
      <c r="P144" s="158">
        <f t="shared" si="41"/>
        <v>0</v>
      </c>
      <c r="Q144" s="1"/>
    </row>
    <row r="145" spans="2:17">
      <c r="B145" s="9" t="str">
        <f t="shared" si="42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3"/>
        <v>0</v>
      </c>
      <c r="G145" s="159">
        <f t="shared" si="35"/>
        <v>0</v>
      </c>
      <c r="H145" s="163">
        <f t="shared" si="36"/>
        <v>0</v>
      </c>
      <c r="I145" s="253">
        <f t="shared" si="37"/>
        <v>0</v>
      </c>
      <c r="J145" s="158">
        <f t="shared" si="38"/>
        <v>0</v>
      </c>
      <c r="K145" s="158"/>
      <c r="L145" s="334"/>
      <c r="M145" s="158">
        <f t="shared" si="39"/>
        <v>0</v>
      </c>
      <c r="N145" s="334"/>
      <c r="O145" s="158">
        <f t="shared" si="40"/>
        <v>0</v>
      </c>
      <c r="P145" s="158">
        <f t="shared" si="41"/>
        <v>0</v>
      </c>
      <c r="Q145" s="1"/>
    </row>
    <row r="146" spans="2:17">
      <c r="B146" s="9" t="str">
        <f t="shared" si="42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3"/>
        <v>0</v>
      </c>
      <c r="G146" s="159">
        <f t="shared" si="35"/>
        <v>0</v>
      </c>
      <c r="H146" s="163">
        <f t="shared" si="36"/>
        <v>0</v>
      </c>
      <c r="I146" s="253">
        <f t="shared" si="37"/>
        <v>0</v>
      </c>
      <c r="J146" s="158">
        <f t="shared" si="38"/>
        <v>0</v>
      </c>
      <c r="K146" s="158"/>
      <c r="L146" s="334"/>
      <c r="M146" s="158">
        <f t="shared" si="39"/>
        <v>0</v>
      </c>
      <c r="N146" s="334"/>
      <c r="O146" s="158">
        <f t="shared" si="40"/>
        <v>0</v>
      </c>
      <c r="P146" s="158">
        <f t="shared" si="41"/>
        <v>0</v>
      </c>
      <c r="Q146" s="1"/>
    </row>
    <row r="147" spans="2:17">
      <c r="B147" s="9" t="str">
        <f t="shared" si="42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3"/>
        <v>0</v>
      </c>
      <c r="G147" s="159">
        <f t="shared" si="35"/>
        <v>0</v>
      </c>
      <c r="H147" s="163">
        <f t="shared" si="36"/>
        <v>0</v>
      </c>
      <c r="I147" s="253">
        <f t="shared" si="37"/>
        <v>0</v>
      </c>
      <c r="J147" s="158">
        <f t="shared" si="38"/>
        <v>0</v>
      </c>
      <c r="K147" s="158"/>
      <c r="L147" s="334"/>
      <c r="M147" s="158">
        <f t="shared" si="39"/>
        <v>0</v>
      </c>
      <c r="N147" s="334"/>
      <c r="O147" s="158">
        <f t="shared" si="40"/>
        <v>0</v>
      </c>
      <c r="P147" s="158">
        <f t="shared" si="41"/>
        <v>0</v>
      </c>
      <c r="Q147" s="1"/>
    </row>
    <row r="148" spans="2:17">
      <c r="B148" s="9" t="str">
        <f t="shared" si="42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3"/>
        <v>0</v>
      </c>
      <c r="G148" s="159">
        <f t="shared" si="35"/>
        <v>0</v>
      </c>
      <c r="H148" s="163">
        <f t="shared" si="36"/>
        <v>0</v>
      </c>
      <c r="I148" s="253">
        <f t="shared" si="37"/>
        <v>0</v>
      </c>
      <c r="J148" s="158">
        <f t="shared" si="38"/>
        <v>0</v>
      </c>
      <c r="K148" s="158"/>
      <c r="L148" s="334"/>
      <c r="M148" s="158">
        <f t="shared" si="39"/>
        <v>0</v>
      </c>
      <c r="N148" s="334"/>
      <c r="O148" s="158">
        <f t="shared" si="40"/>
        <v>0</v>
      </c>
      <c r="P148" s="158">
        <f t="shared" si="41"/>
        <v>0</v>
      </c>
      <c r="Q148" s="1"/>
    </row>
    <row r="149" spans="2:17">
      <c r="B149" s="9" t="str">
        <f t="shared" si="42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3"/>
        <v>0</v>
      </c>
      <c r="G149" s="159">
        <f t="shared" si="35"/>
        <v>0</v>
      </c>
      <c r="H149" s="163">
        <f t="shared" si="36"/>
        <v>0</v>
      </c>
      <c r="I149" s="253">
        <f t="shared" si="37"/>
        <v>0</v>
      </c>
      <c r="J149" s="158">
        <f t="shared" si="38"/>
        <v>0</v>
      </c>
      <c r="K149" s="158"/>
      <c r="L149" s="334"/>
      <c r="M149" s="158">
        <f t="shared" si="39"/>
        <v>0</v>
      </c>
      <c r="N149" s="334"/>
      <c r="O149" s="158">
        <f t="shared" si="40"/>
        <v>0</v>
      </c>
      <c r="P149" s="158">
        <f t="shared" si="41"/>
        <v>0</v>
      </c>
      <c r="Q149" s="1"/>
    </row>
    <row r="150" spans="2:17">
      <c r="B150" s="9" t="str">
        <f t="shared" si="42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3"/>
        <v>0</v>
      </c>
      <c r="G150" s="159">
        <f t="shared" si="35"/>
        <v>0</v>
      </c>
      <c r="H150" s="163">
        <f t="shared" si="36"/>
        <v>0</v>
      </c>
      <c r="I150" s="253">
        <f t="shared" si="37"/>
        <v>0</v>
      </c>
      <c r="J150" s="158">
        <f t="shared" si="38"/>
        <v>0</v>
      </c>
      <c r="K150" s="158"/>
      <c r="L150" s="334"/>
      <c r="M150" s="158">
        <f t="shared" si="39"/>
        <v>0</v>
      </c>
      <c r="N150" s="334"/>
      <c r="O150" s="158">
        <f t="shared" si="40"/>
        <v>0</v>
      </c>
      <c r="P150" s="158">
        <f t="shared" si="41"/>
        <v>0</v>
      </c>
      <c r="Q150" s="1"/>
    </row>
    <row r="151" spans="2:17">
      <c r="B151" s="9" t="str">
        <f t="shared" si="42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3"/>
        <v>0</v>
      </c>
      <c r="G151" s="159">
        <f t="shared" si="35"/>
        <v>0</v>
      </c>
      <c r="H151" s="163">
        <f t="shared" si="36"/>
        <v>0</v>
      </c>
      <c r="I151" s="253">
        <f t="shared" si="37"/>
        <v>0</v>
      </c>
      <c r="J151" s="158">
        <f t="shared" si="38"/>
        <v>0</v>
      </c>
      <c r="K151" s="158"/>
      <c r="L151" s="334"/>
      <c r="M151" s="158">
        <f t="shared" si="39"/>
        <v>0</v>
      </c>
      <c r="N151" s="334"/>
      <c r="O151" s="158">
        <f t="shared" si="40"/>
        <v>0</v>
      </c>
      <c r="P151" s="158">
        <f t="shared" si="41"/>
        <v>0</v>
      </c>
      <c r="Q151" s="1"/>
    </row>
    <row r="152" spans="2:17">
      <c r="B152" s="9" t="str">
        <f t="shared" si="42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3"/>
        <v>0</v>
      </c>
      <c r="G152" s="159">
        <f t="shared" si="35"/>
        <v>0</v>
      </c>
      <c r="H152" s="163">
        <f t="shared" si="36"/>
        <v>0</v>
      </c>
      <c r="I152" s="253">
        <f t="shared" si="37"/>
        <v>0</v>
      </c>
      <c r="J152" s="158">
        <f t="shared" si="38"/>
        <v>0</v>
      </c>
      <c r="K152" s="158"/>
      <c r="L152" s="334"/>
      <c r="M152" s="158">
        <f t="shared" si="39"/>
        <v>0</v>
      </c>
      <c r="N152" s="334"/>
      <c r="O152" s="158">
        <f t="shared" si="40"/>
        <v>0</v>
      </c>
      <c r="P152" s="158">
        <f t="shared" si="41"/>
        <v>0</v>
      </c>
      <c r="Q152" s="1"/>
    </row>
    <row r="153" spans="2:17">
      <c r="B153" s="9" t="str">
        <f t="shared" si="42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3"/>
        <v>0</v>
      </c>
      <c r="G153" s="159">
        <f t="shared" si="35"/>
        <v>0</v>
      </c>
      <c r="H153" s="163">
        <f t="shared" si="36"/>
        <v>0</v>
      </c>
      <c r="I153" s="253">
        <f t="shared" si="37"/>
        <v>0</v>
      </c>
      <c r="J153" s="158">
        <f t="shared" si="38"/>
        <v>0</v>
      </c>
      <c r="K153" s="158"/>
      <c r="L153" s="334"/>
      <c r="M153" s="158">
        <f t="shared" si="39"/>
        <v>0</v>
      </c>
      <c r="N153" s="334"/>
      <c r="O153" s="158">
        <f t="shared" si="40"/>
        <v>0</v>
      </c>
      <c r="P153" s="158">
        <f t="shared" si="41"/>
        <v>0</v>
      </c>
      <c r="Q153" s="1"/>
    </row>
    <row r="154" spans="2:17" ht="13.5" thickBot="1">
      <c r="B154" s="9" t="str">
        <f t="shared" si="42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3"/>
        <v>0</v>
      </c>
      <c r="G154" s="165">
        <f t="shared" si="35"/>
        <v>0</v>
      </c>
      <c r="H154" s="167">
        <f t="shared" si="36"/>
        <v>0</v>
      </c>
      <c r="I154" s="254">
        <f t="shared" si="37"/>
        <v>0</v>
      </c>
      <c r="J154" s="169">
        <f t="shared" si="38"/>
        <v>0</v>
      </c>
      <c r="K154" s="158"/>
      <c r="L154" s="335"/>
      <c r="M154" s="169">
        <f t="shared" si="39"/>
        <v>0</v>
      </c>
      <c r="N154" s="335"/>
      <c r="O154" s="169">
        <f t="shared" si="40"/>
        <v>0</v>
      </c>
      <c r="P154" s="169">
        <f t="shared" si="41"/>
        <v>0</v>
      </c>
      <c r="Q154" s="1"/>
    </row>
    <row r="155" spans="2:17">
      <c r="C155" s="154" t="s">
        <v>73</v>
      </c>
      <c r="D155" s="111"/>
      <c r="E155" s="111">
        <f>SUM(E99:E154)</f>
        <v>5268478.9999999991</v>
      </c>
      <c r="F155" s="111"/>
      <c r="G155" s="111"/>
      <c r="H155" s="111">
        <f>SUM(H99:H154)</f>
        <v>17680483.221504759</v>
      </c>
      <c r="I155" s="111">
        <f>SUM(I99:I154)</f>
        <v>17680483.221504759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2" priority="1" stopIfTrue="1" operator="equal">
      <formula>$I$10</formula>
    </cfRule>
  </conditionalFormatting>
  <conditionalFormatting sqref="C99:C154">
    <cfRule type="cellIs" dxfId="11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Q162"/>
  <sheetViews>
    <sheetView view="pageBreakPreview" topLeftCell="A61" zoomScale="75" zoomScaleNormal="100" zoomScaleSheetLayoutView="75" workbookViewId="0">
      <selection activeCell="D17" sqref="D17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29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203908.67428410932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203908.67428410932</v>
      </c>
      <c r="O6" s="1"/>
      <c r="P6" s="1"/>
    </row>
    <row r="7" spans="1:17" ht="13.5" thickBot="1">
      <c r="C7" s="121" t="s">
        <v>44</v>
      </c>
      <c r="D7" s="274" t="s">
        <v>270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269</v>
      </c>
      <c r="E9" s="401" t="s">
        <v>419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1881887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45899.682926829271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1521900</v>
      </c>
      <c r="E17" s="358">
        <v>0</v>
      </c>
      <c r="F17" s="357">
        <v>1521900</v>
      </c>
      <c r="G17" s="358">
        <v>226337.18116854847</v>
      </c>
      <c r="H17" s="359">
        <v>226337.18116854847</v>
      </c>
      <c r="I17" s="368">
        <v>0</v>
      </c>
      <c r="J17" s="156"/>
      <c r="K17" s="256">
        <f t="shared" ref="K17:K22" si="0">G17</f>
        <v>226337.18116854847</v>
      </c>
      <c r="L17" s="172">
        <f t="shared" ref="L17:L48" si="1">IF(K17&lt;&gt;0,+G17-K17,0)</f>
        <v>0</v>
      </c>
      <c r="M17" s="256">
        <f t="shared" ref="M17:M22" si="2">H17</f>
        <v>226337.18116854847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1886753</v>
      </c>
      <c r="E18" s="397">
        <v>44922.690476190473</v>
      </c>
      <c r="F18" s="396">
        <v>1841830.3095238095</v>
      </c>
      <c r="G18" s="397">
        <v>302755.14118520013</v>
      </c>
      <c r="H18" s="395">
        <v>302755.14118520013</v>
      </c>
      <c r="I18" s="398">
        <v>0</v>
      </c>
      <c r="J18" s="156"/>
      <c r="K18" s="258">
        <f t="shared" si="0"/>
        <v>302755.14118520013</v>
      </c>
      <c r="L18" s="257">
        <f t="shared" ref="L18:L23" si="6">IF(K18&lt;&gt;0,+G18-K18,0)</f>
        <v>0</v>
      </c>
      <c r="M18" s="258">
        <f t="shared" si="2"/>
        <v>302755.14118520013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96">
        <v>1836964.3095238095</v>
      </c>
      <c r="E19" s="397">
        <v>44806.833333333336</v>
      </c>
      <c r="F19" s="396">
        <v>1792157.4761904762</v>
      </c>
      <c r="G19" s="397">
        <v>286587.70931021811</v>
      </c>
      <c r="H19" s="395">
        <v>286587.70931021811</v>
      </c>
      <c r="I19" s="398">
        <v>0</v>
      </c>
      <c r="J19" s="156"/>
      <c r="K19" s="258">
        <f t="shared" si="0"/>
        <v>286587.70931021811</v>
      </c>
      <c r="L19" s="257">
        <f t="shared" si="6"/>
        <v>0</v>
      </c>
      <c r="M19" s="258">
        <f t="shared" si="2"/>
        <v>286587.70931021811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/>
      </c>
      <c r="C20" s="153">
        <f>IF(D11="","-",+C19+1)</f>
        <v>2015</v>
      </c>
      <c r="D20" s="396">
        <v>1792157.4761904762</v>
      </c>
      <c r="E20" s="397">
        <v>44806.833333333336</v>
      </c>
      <c r="F20" s="396">
        <v>1747350.642857143</v>
      </c>
      <c r="G20" s="397">
        <v>274941.30198456615</v>
      </c>
      <c r="H20" s="395">
        <v>274941.30198456615</v>
      </c>
      <c r="I20" s="156">
        <v>0</v>
      </c>
      <c r="J20" s="156"/>
      <c r="K20" s="258">
        <f t="shared" si="0"/>
        <v>274941.30198456615</v>
      </c>
      <c r="L20" s="257">
        <f t="shared" si="6"/>
        <v>0</v>
      </c>
      <c r="M20" s="258">
        <f t="shared" si="2"/>
        <v>274941.30198456615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96">
        <v>1747350.642857143</v>
      </c>
      <c r="E21" s="397">
        <v>44806.833333333336</v>
      </c>
      <c r="F21" s="396">
        <v>1702543.8095238097</v>
      </c>
      <c r="G21" s="397">
        <v>266273.68954480469</v>
      </c>
      <c r="H21" s="395">
        <v>266273.68954480469</v>
      </c>
      <c r="I21" s="156">
        <f t="shared" ref="I21:I48" si="9">H21-G21</f>
        <v>0</v>
      </c>
      <c r="J21" s="156"/>
      <c r="K21" s="258">
        <f t="shared" si="0"/>
        <v>266273.68954480469</v>
      </c>
      <c r="L21" s="257">
        <f t="shared" si="6"/>
        <v>0</v>
      </c>
      <c r="M21" s="258">
        <f t="shared" si="2"/>
        <v>266273.68954480469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96">
        <v>1702543.8095238097</v>
      </c>
      <c r="E22" s="397">
        <v>43764.813953488374</v>
      </c>
      <c r="F22" s="396">
        <v>1658778.9955703213</v>
      </c>
      <c r="G22" s="397">
        <v>251986.21326636171</v>
      </c>
      <c r="H22" s="395">
        <v>251986.21326636171</v>
      </c>
      <c r="I22" s="156">
        <v>0</v>
      </c>
      <c r="J22" s="156"/>
      <c r="K22" s="258">
        <f t="shared" si="0"/>
        <v>251986.21326636171</v>
      </c>
      <c r="L22" s="257">
        <f t="shared" si="6"/>
        <v>0</v>
      </c>
      <c r="M22" s="258">
        <f t="shared" si="2"/>
        <v>251986.21326636171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1658778.9955703213</v>
      </c>
      <c r="E23" s="397">
        <v>45899.682926829271</v>
      </c>
      <c r="F23" s="396">
        <v>1612879.3126434921</v>
      </c>
      <c r="G23" s="397">
        <v>253803.9152686233</v>
      </c>
      <c r="H23" s="395">
        <v>253803.9152686233</v>
      </c>
      <c r="I23" s="156">
        <f t="shared" si="9"/>
        <v>0</v>
      </c>
      <c r="J23" s="156"/>
      <c r="K23" s="258">
        <f>G23</f>
        <v>253803.9152686233</v>
      </c>
      <c r="L23" s="257">
        <f t="shared" si="6"/>
        <v>0</v>
      </c>
      <c r="M23" s="258">
        <f>H23</f>
        <v>253803.9152686233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396">
        <v>1612879.3126434921</v>
      </c>
      <c r="E24" s="397">
        <v>45899.682926829271</v>
      </c>
      <c r="F24" s="396">
        <v>1566979.6297166629</v>
      </c>
      <c r="G24" s="397">
        <v>247970.33642594516</v>
      </c>
      <c r="H24" s="395">
        <v>247970.33642594516</v>
      </c>
      <c r="I24" s="156">
        <f t="shared" si="9"/>
        <v>0</v>
      </c>
      <c r="J24" s="156"/>
      <c r="K24" s="258">
        <f>G24</f>
        <v>247970.33642594516</v>
      </c>
      <c r="L24" s="257">
        <f t="shared" ref="L24" si="10">IF(K24&lt;&gt;0,+G24-K24,0)</f>
        <v>0</v>
      </c>
      <c r="M24" s="258">
        <f>H24</f>
        <v>247970.33642594516</v>
      </c>
      <c r="N24" s="158">
        <f t="shared" ref="N24" si="11">IF(M24&lt;&gt;0,+H24-M24,0)</f>
        <v>0</v>
      </c>
      <c r="O24" s="158">
        <f t="shared" ref="O24" si="12"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1566979.6297166629</v>
      </c>
      <c r="E25" s="160">
        <f>IF(+I14&lt;F24,I14,D25)</f>
        <v>45899.682926829271</v>
      </c>
      <c r="F25" s="159">
        <f t="shared" ref="F25:F48" si="13">+D25-E25</f>
        <v>1521079.9467898337</v>
      </c>
      <c r="G25" s="161">
        <f t="shared" ref="G25:G53" si="14">+I$12*((D25+F25)/2)+E25</f>
        <v>203908.67428410932</v>
      </c>
      <c r="H25" s="142">
        <f t="shared" ref="H25:H53" si="15">+I$13*((D25+F25)/2)+E25</f>
        <v>203908.67428410932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1521079.9467898337</v>
      </c>
      <c r="E26" s="160">
        <f>IF(+I14&lt;F25,I14,D26)</f>
        <v>45899.682926829271</v>
      </c>
      <c r="F26" s="159">
        <f t="shared" si="13"/>
        <v>1475180.2638630045</v>
      </c>
      <c r="G26" s="161">
        <f t="shared" si="14"/>
        <v>199211.50933427244</v>
      </c>
      <c r="H26" s="142">
        <f t="shared" si="15"/>
        <v>199211.50933427244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1475180.2638630045</v>
      </c>
      <c r="E27" s="160">
        <f>IF(+I14&lt;F26,I14,D27)</f>
        <v>45899.682926829271</v>
      </c>
      <c r="F27" s="159">
        <f t="shared" si="13"/>
        <v>1429280.5809361753</v>
      </c>
      <c r="G27" s="161">
        <f t="shared" si="14"/>
        <v>194514.34438443554</v>
      </c>
      <c r="H27" s="142">
        <f t="shared" si="15"/>
        <v>194514.34438443554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1429280.5809361753</v>
      </c>
      <c r="E28" s="160">
        <f>IF(+I14&lt;F27,I14,D28)</f>
        <v>45899.682926829271</v>
      </c>
      <c r="F28" s="159">
        <f t="shared" si="13"/>
        <v>1383380.8980093461</v>
      </c>
      <c r="G28" s="161">
        <f t="shared" si="14"/>
        <v>189817.17943459866</v>
      </c>
      <c r="H28" s="142">
        <f t="shared" si="15"/>
        <v>189817.17943459866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1383380.8980093461</v>
      </c>
      <c r="E29" s="160">
        <f>IF(+I14&lt;F28,I14,D29)</f>
        <v>45899.682926829271</v>
      </c>
      <c r="F29" s="159">
        <f t="shared" si="13"/>
        <v>1337481.2150825169</v>
      </c>
      <c r="G29" s="161">
        <f t="shared" si="14"/>
        <v>185120.01448476172</v>
      </c>
      <c r="H29" s="142">
        <f t="shared" si="15"/>
        <v>185120.01448476172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1337481.2150825169</v>
      </c>
      <c r="E30" s="160">
        <f>IF(+I14&lt;F29,I14,D30)</f>
        <v>45899.682926829271</v>
      </c>
      <c r="F30" s="159">
        <f t="shared" si="13"/>
        <v>1291581.5321556877</v>
      </c>
      <c r="G30" s="161">
        <f t="shared" si="14"/>
        <v>180422.84953492484</v>
      </c>
      <c r="H30" s="142">
        <f t="shared" si="15"/>
        <v>180422.84953492484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1291581.5321556877</v>
      </c>
      <c r="E31" s="160">
        <f>IF(+I14&lt;F30,I14,D31)</f>
        <v>45899.682926829271</v>
      </c>
      <c r="F31" s="159">
        <f t="shared" si="13"/>
        <v>1245681.8492288585</v>
      </c>
      <c r="G31" s="161">
        <f t="shared" si="14"/>
        <v>175725.68458508793</v>
      </c>
      <c r="H31" s="142">
        <f t="shared" si="15"/>
        <v>175725.68458508793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1245681.8492288585</v>
      </c>
      <c r="E32" s="160">
        <f>IF(+I14&lt;F31,I14,D32)</f>
        <v>45899.682926829271</v>
      </c>
      <c r="F32" s="159">
        <f t="shared" si="13"/>
        <v>1199782.1663020293</v>
      </c>
      <c r="G32" s="161">
        <f t="shared" si="14"/>
        <v>171028.51963525105</v>
      </c>
      <c r="H32" s="142">
        <f t="shared" si="15"/>
        <v>171028.51963525105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1199782.1663020293</v>
      </c>
      <c r="E33" s="160">
        <f>IF(+I14&lt;F32,I14,D33)</f>
        <v>45899.682926829271</v>
      </c>
      <c r="F33" s="159">
        <f t="shared" si="13"/>
        <v>1153882.4833752001</v>
      </c>
      <c r="G33" s="161">
        <f t="shared" si="14"/>
        <v>166331.35468541412</v>
      </c>
      <c r="H33" s="142">
        <f t="shared" si="15"/>
        <v>166331.35468541412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1153882.4833752001</v>
      </c>
      <c r="E34" s="160">
        <f>IF(+I14&lt;F33,I14,D34)</f>
        <v>45899.682926829271</v>
      </c>
      <c r="F34" s="159">
        <f t="shared" si="13"/>
        <v>1107982.8004483709</v>
      </c>
      <c r="G34" s="161">
        <f t="shared" si="14"/>
        <v>161634.18973557724</v>
      </c>
      <c r="H34" s="142">
        <f t="shared" si="15"/>
        <v>161634.18973557724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1107982.8004483709</v>
      </c>
      <c r="E35" s="160">
        <f>IF(+I14&lt;F34,I14,D35)</f>
        <v>45899.682926829271</v>
      </c>
      <c r="F35" s="159">
        <f t="shared" si="13"/>
        <v>1062083.1175215417</v>
      </c>
      <c r="G35" s="161">
        <f t="shared" si="14"/>
        <v>156937.02478574033</v>
      </c>
      <c r="H35" s="142">
        <f t="shared" si="15"/>
        <v>156937.02478574033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1062083.1175215417</v>
      </c>
      <c r="E36" s="160">
        <f>IF(+I14&lt;F35,I14,D36)</f>
        <v>45899.682926829271</v>
      </c>
      <c r="F36" s="159">
        <f t="shared" si="13"/>
        <v>1016183.4345947123</v>
      </c>
      <c r="G36" s="161">
        <f t="shared" si="14"/>
        <v>152239.85983590342</v>
      </c>
      <c r="H36" s="142">
        <f t="shared" si="15"/>
        <v>152239.85983590342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1016183.4345947123</v>
      </c>
      <c r="E37" s="160">
        <f>IF(+I14&lt;F36,I14,D37)</f>
        <v>45899.682926829271</v>
      </c>
      <c r="F37" s="159">
        <f t="shared" si="13"/>
        <v>970283.75166788301</v>
      </c>
      <c r="G37" s="161">
        <f t="shared" si="14"/>
        <v>147542.69488606651</v>
      </c>
      <c r="H37" s="142">
        <f t="shared" si="15"/>
        <v>147542.69488606651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970283.75166788301</v>
      </c>
      <c r="E38" s="160">
        <f>IF(+I14&lt;F37,I14,D38)</f>
        <v>45899.682926829271</v>
      </c>
      <c r="F38" s="159">
        <f t="shared" si="13"/>
        <v>924384.06874105369</v>
      </c>
      <c r="G38" s="161">
        <f t="shared" si="14"/>
        <v>142845.52993622958</v>
      </c>
      <c r="H38" s="142">
        <f t="shared" si="15"/>
        <v>142845.52993622958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924384.06874105369</v>
      </c>
      <c r="E39" s="160">
        <f>IF(+I14&lt;F38,I14,D39)</f>
        <v>45899.682926829271</v>
      </c>
      <c r="F39" s="159">
        <f t="shared" si="13"/>
        <v>878484.38581422437</v>
      </c>
      <c r="G39" s="161">
        <f t="shared" si="14"/>
        <v>138148.3649863927</v>
      </c>
      <c r="H39" s="142">
        <f t="shared" si="15"/>
        <v>138148.3649863927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878484.38581422437</v>
      </c>
      <c r="E40" s="160">
        <f>IF(+I14&lt;F39,I14,D40)</f>
        <v>45899.682926829271</v>
      </c>
      <c r="F40" s="159">
        <f t="shared" si="13"/>
        <v>832584.70288739505</v>
      </c>
      <c r="G40" s="161">
        <f t="shared" si="14"/>
        <v>133451.20003655576</v>
      </c>
      <c r="H40" s="142">
        <f t="shared" si="15"/>
        <v>133451.20003655576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832584.70288739505</v>
      </c>
      <c r="E41" s="160">
        <f>IF(+I14&lt;F40,I14,D41)</f>
        <v>45899.682926829271</v>
      </c>
      <c r="F41" s="159">
        <f t="shared" si="13"/>
        <v>786685.01996056573</v>
      </c>
      <c r="G41" s="161">
        <f t="shared" si="14"/>
        <v>128754.03508671885</v>
      </c>
      <c r="H41" s="142">
        <f t="shared" si="15"/>
        <v>128754.03508671885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786685.01996056573</v>
      </c>
      <c r="E42" s="160">
        <f>IF(+I14&lt;F41,I14,D42)</f>
        <v>45899.682926829271</v>
      </c>
      <c r="F42" s="159">
        <f t="shared" si="13"/>
        <v>740785.3370337364</v>
      </c>
      <c r="G42" s="161">
        <f t="shared" si="14"/>
        <v>124056.87013688192</v>
      </c>
      <c r="H42" s="142">
        <f t="shared" si="15"/>
        <v>124056.87013688192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740785.3370337364</v>
      </c>
      <c r="E43" s="160">
        <f>IF(+I14&lt;F42,I14,D43)</f>
        <v>45899.682926829271</v>
      </c>
      <c r="F43" s="159">
        <f t="shared" si="13"/>
        <v>694885.65410690708</v>
      </c>
      <c r="G43" s="161">
        <f t="shared" si="14"/>
        <v>119359.70518704504</v>
      </c>
      <c r="H43" s="142">
        <f t="shared" si="15"/>
        <v>119359.70518704504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694885.65410690708</v>
      </c>
      <c r="E44" s="160">
        <f>IF(+I14&lt;F43,I14,D44)</f>
        <v>45899.682926829271</v>
      </c>
      <c r="F44" s="159">
        <f t="shared" si="13"/>
        <v>648985.97118007776</v>
      </c>
      <c r="G44" s="161">
        <f t="shared" si="14"/>
        <v>114662.5402372081</v>
      </c>
      <c r="H44" s="142">
        <f t="shared" si="15"/>
        <v>114662.5402372081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648985.97118007776</v>
      </c>
      <c r="E45" s="160">
        <f>IF(+I14&lt;F44,I14,D45)</f>
        <v>45899.682926829271</v>
      </c>
      <c r="F45" s="159">
        <f t="shared" si="13"/>
        <v>603086.28825324844</v>
      </c>
      <c r="G45" s="161">
        <f t="shared" si="14"/>
        <v>109965.37528737119</v>
      </c>
      <c r="H45" s="142">
        <f t="shared" si="15"/>
        <v>109965.37528737119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603086.28825324844</v>
      </c>
      <c r="E46" s="160">
        <f>IF(+I14&lt;F45,I14,D46)</f>
        <v>45899.682926829271</v>
      </c>
      <c r="F46" s="159">
        <f t="shared" si="13"/>
        <v>557186.60532641911</v>
      </c>
      <c r="G46" s="161">
        <f t="shared" si="14"/>
        <v>105268.21033753427</v>
      </c>
      <c r="H46" s="142">
        <f t="shared" si="15"/>
        <v>105268.21033753427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557186.60532641911</v>
      </c>
      <c r="E47" s="160">
        <f>IF(+I14&lt;F46,I14,D47)</f>
        <v>45899.682926829271</v>
      </c>
      <c r="F47" s="159">
        <f t="shared" si="13"/>
        <v>511286.92239958985</v>
      </c>
      <c r="G47" s="161">
        <f t="shared" si="14"/>
        <v>100571.04538769738</v>
      </c>
      <c r="H47" s="142">
        <f t="shared" si="15"/>
        <v>100571.04538769738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511286.92239958985</v>
      </c>
      <c r="E48" s="160">
        <f>IF(+I14&lt;F47,I14,D48)</f>
        <v>45899.682926829271</v>
      </c>
      <c r="F48" s="159">
        <f t="shared" si="13"/>
        <v>465387.23947276059</v>
      </c>
      <c r="G48" s="161">
        <f t="shared" si="14"/>
        <v>95873.880437860455</v>
      </c>
      <c r="H48" s="142">
        <f t="shared" si="15"/>
        <v>95873.880437860455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465387.23947276059</v>
      </c>
      <c r="E49" s="160">
        <f>IF(+I14&lt;F48,I14,D49)</f>
        <v>45899.682926829271</v>
      </c>
      <c r="F49" s="159">
        <f t="shared" ref="F49:F72" si="16">+D49-E49</f>
        <v>419487.55654593132</v>
      </c>
      <c r="G49" s="161">
        <f t="shared" si="14"/>
        <v>91176.715488023561</v>
      </c>
      <c r="H49" s="142">
        <f t="shared" si="15"/>
        <v>91176.715488023561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ref="B50:B72" si="21">IF(D50=F49,"","IU")</f>
        <v/>
      </c>
      <c r="C50" s="153">
        <f>IF(D11="","-",+C49+1)</f>
        <v>2045</v>
      </c>
      <c r="D50" s="159">
        <f>IF(F49+SUM(E$17:E49)=D$10,F49,D$10-SUM(E$17:E49))</f>
        <v>419487.55654593132</v>
      </c>
      <c r="E50" s="160">
        <f>IF(+I14&lt;F49,I14,D50)</f>
        <v>45899.682926829271</v>
      </c>
      <c r="F50" s="159">
        <f t="shared" si="16"/>
        <v>373587.87361910206</v>
      </c>
      <c r="G50" s="161">
        <f t="shared" si="14"/>
        <v>86479.550538186639</v>
      </c>
      <c r="H50" s="142">
        <f t="shared" si="15"/>
        <v>86479.550538186639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21"/>
        <v/>
      </c>
      <c r="C51" s="153">
        <f>IF(D11="","-",+C50+1)</f>
        <v>2046</v>
      </c>
      <c r="D51" s="159">
        <f>IF(F50+SUM(E$17:E50)=D$10,F50,D$10-SUM(E$17:E50))</f>
        <v>373587.87361910206</v>
      </c>
      <c r="E51" s="160">
        <f>IF(+I14&lt;F50,I14,D51)</f>
        <v>45899.682926829271</v>
      </c>
      <c r="F51" s="159">
        <f t="shared" si="16"/>
        <v>327688.19069227279</v>
      </c>
      <c r="G51" s="161">
        <f t="shared" si="14"/>
        <v>81782.385588349745</v>
      </c>
      <c r="H51" s="142">
        <f t="shared" si="15"/>
        <v>81782.385588349745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21"/>
        <v/>
      </c>
      <c r="C52" s="153">
        <f>IF(D11="","-",+C51+1)</f>
        <v>2047</v>
      </c>
      <c r="D52" s="159">
        <f>IF(F51+SUM(E$17:E51)=D$10,F51,D$10-SUM(E$17:E51))</f>
        <v>327688.19069227279</v>
      </c>
      <c r="E52" s="160">
        <f>IF(+I14&lt;F51,I14,D52)</f>
        <v>45899.682926829271</v>
      </c>
      <c r="F52" s="159">
        <f t="shared" si="16"/>
        <v>281788.50776544353</v>
      </c>
      <c r="G52" s="161">
        <f t="shared" si="14"/>
        <v>77085.220638512823</v>
      </c>
      <c r="H52" s="142">
        <f t="shared" si="15"/>
        <v>77085.220638512823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21"/>
        <v/>
      </c>
      <c r="C53" s="153">
        <f>IF(D11="","-",+C52+1)</f>
        <v>2048</v>
      </c>
      <c r="D53" s="159">
        <f>IF(F52+SUM(E$17:E52)=D$10,F52,D$10-SUM(E$17:E52))</f>
        <v>281788.50776544353</v>
      </c>
      <c r="E53" s="160">
        <f>IF(+I14&lt;F52,I14,D53)</f>
        <v>45899.682926829271</v>
      </c>
      <c r="F53" s="159">
        <f t="shared" si="16"/>
        <v>235888.82483861427</v>
      </c>
      <c r="G53" s="161">
        <f t="shared" si="14"/>
        <v>72388.055688675915</v>
      </c>
      <c r="H53" s="142">
        <f t="shared" si="15"/>
        <v>72388.055688675915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21"/>
        <v/>
      </c>
      <c r="C54" s="153">
        <f>IF(D11="","-",+C53+1)</f>
        <v>2049</v>
      </c>
      <c r="D54" s="159">
        <f>IF(F53+SUM(E$17:E53)=D$10,F53,D$10-SUM(E$17:E53))</f>
        <v>235888.82483861427</v>
      </c>
      <c r="E54" s="160">
        <f>IF(+I14&lt;F53,I14,D54)</f>
        <v>45899.682926829271</v>
      </c>
      <c r="F54" s="159">
        <f t="shared" si="16"/>
        <v>189989.141911785</v>
      </c>
      <c r="G54" s="161">
        <f t="shared" ref="G54:G72" si="22">+I$12*((D54+F54)/2)+E54</f>
        <v>67690.890738839007</v>
      </c>
      <c r="H54" s="142">
        <f t="shared" ref="H54:H72" si="23">+I$13*((D54+F54)/2)+E54</f>
        <v>67690.890738839007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21"/>
        <v/>
      </c>
      <c r="C55" s="153">
        <f>IF(D11="","-",+C54+1)</f>
        <v>2050</v>
      </c>
      <c r="D55" s="159">
        <f>IF(F54+SUM(E$17:E54)=D$10,F54,D$10-SUM(E$17:E54))</f>
        <v>189989.141911785</v>
      </c>
      <c r="E55" s="160">
        <f>IF(+I14&lt;F54,I14,D55)</f>
        <v>45899.682926829271</v>
      </c>
      <c r="F55" s="159">
        <f t="shared" si="16"/>
        <v>144089.45898495574</v>
      </c>
      <c r="G55" s="161">
        <f t="shared" si="22"/>
        <v>62993.725789002099</v>
      </c>
      <c r="H55" s="142">
        <f t="shared" si="23"/>
        <v>62993.725789002099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21"/>
        <v/>
      </c>
      <c r="C56" s="153">
        <f>IF(D11="","-",+C55+1)</f>
        <v>2051</v>
      </c>
      <c r="D56" s="159">
        <f>IF(F55+SUM(E$17:E55)=D$10,F55,D$10-SUM(E$17:E55))</f>
        <v>144089.45898495574</v>
      </c>
      <c r="E56" s="160">
        <f>IF(+I14&lt;F55,I14,D56)</f>
        <v>45899.682926829271</v>
      </c>
      <c r="F56" s="159">
        <f t="shared" si="16"/>
        <v>98189.776058126474</v>
      </c>
      <c r="G56" s="161">
        <f t="shared" si="22"/>
        <v>58296.560839165191</v>
      </c>
      <c r="H56" s="142">
        <f t="shared" si="23"/>
        <v>58296.560839165191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21"/>
        <v/>
      </c>
      <c r="C57" s="153">
        <f>IF(D11="","-",+C56+1)</f>
        <v>2052</v>
      </c>
      <c r="D57" s="159">
        <f>IF(F56+SUM(E$17:E56)=D$10,F56,D$10-SUM(E$17:E56))</f>
        <v>98189.776058126474</v>
      </c>
      <c r="E57" s="160">
        <f>IF(+I14&lt;F56,I14,D57)</f>
        <v>45899.682926829271</v>
      </c>
      <c r="F57" s="159">
        <f t="shared" si="16"/>
        <v>52290.093131297202</v>
      </c>
      <c r="G57" s="161">
        <f t="shared" si="22"/>
        <v>53599.395889328283</v>
      </c>
      <c r="H57" s="142">
        <f t="shared" si="23"/>
        <v>53599.395889328283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21"/>
        <v/>
      </c>
      <c r="C58" s="153">
        <f>IF(D11="","-",+C57+1)</f>
        <v>2053</v>
      </c>
      <c r="D58" s="159">
        <f>IF(F57+SUM(E$17:E57)=D$10,F57,D$10-SUM(E$17:E57))</f>
        <v>52290.093131297202</v>
      </c>
      <c r="E58" s="160">
        <f>IF(+I14&lt;F57,I14,D58)</f>
        <v>45899.682926829271</v>
      </c>
      <c r="F58" s="159">
        <f t="shared" si="16"/>
        <v>6390.4102044679312</v>
      </c>
      <c r="G58" s="161">
        <f t="shared" si="22"/>
        <v>48902.230939491375</v>
      </c>
      <c r="H58" s="142">
        <f t="shared" si="23"/>
        <v>48902.230939491375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21"/>
        <v/>
      </c>
      <c r="C59" s="153">
        <f>IF(D11="","-",+C58+1)</f>
        <v>2054</v>
      </c>
      <c r="D59" s="159">
        <f>IF(F58+SUM(E$17:E58)=D$10,F58,D$10-SUM(E$17:E58))</f>
        <v>6390.4102044679312</v>
      </c>
      <c r="E59" s="160">
        <f>IF(+I14&lt;F58,I14,D59)</f>
        <v>6390.4102044679312</v>
      </c>
      <c r="F59" s="159">
        <f t="shared" si="16"/>
        <v>0</v>
      </c>
      <c r="G59" s="161">
        <f t="shared" si="22"/>
        <v>6717.3929733397554</v>
      </c>
      <c r="H59" s="142">
        <f t="shared" si="23"/>
        <v>6717.3929733397554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21"/>
        <v/>
      </c>
      <c r="C60" s="153">
        <f>IF(D11="","-",+C59+1)</f>
        <v>2055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2"/>
        <v>0</v>
      </c>
      <c r="H60" s="142">
        <f t="shared" si="23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21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2"/>
        <v>0</v>
      </c>
      <c r="H61" s="142">
        <f t="shared" si="23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21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2"/>
        <v>0</v>
      </c>
      <c r="H62" s="142">
        <f t="shared" si="23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21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2"/>
        <v>0</v>
      </c>
      <c r="H63" s="142">
        <f t="shared" si="23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21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2"/>
        <v>0</v>
      </c>
      <c r="H64" s="142">
        <f t="shared" si="23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21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2"/>
        <v>0</v>
      </c>
      <c r="H65" s="142">
        <f t="shared" si="23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21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2"/>
        <v>0</v>
      </c>
      <c r="H66" s="142">
        <f t="shared" si="23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21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2"/>
        <v>0</v>
      </c>
      <c r="H67" s="142">
        <f t="shared" si="23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21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2"/>
        <v>0</v>
      </c>
      <c r="H68" s="142">
        <f t="shared" si="23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21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2"/>
        <v>0</v>
      </c>
      <c r="H69" s="142">
        <f t="shared" si="23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21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2"/>
        <v>0</v>
      </c>
      <c r="H70" s="142">
        <f t="shared" si="23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21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2"/>
        <v>0</v>
      </c>
      <c r="H71" s="142">
        <f t="shared" si="23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21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2"/>
        <v>0</v>
      </c>
      <c r="H72" s="124">
        <f t="shared" si="23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1881886.9999999998</v>
      </c>
      <c r="F73" s="111"/>
      <c r="G73" s="111">
        <f>SUM(G17:G72)</f>
        <v>6415158.2699288204</v>
      </c>
      <c r="H73" s="111">
        <f>SUM(H17:H72)</f>
        <v>6415158.2699288204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29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253803.9152686233</v>
      </c>
      <c r="N87" s="198">
        <f>IF(J92&lt;D11,0,VLOOKUP(J92,C17:O72,11))</f>
        <v>253803.9152686233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217627.83363465747</v>
      </c>
      <c r="N88" s="200">
        <f>IF(J92&lt;D11,0,VLOOKUP(J92,C99:P154,7))</f>
        <v>217627.83363465747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 xml:space="preserve">Knox Lee - Pirkey 138 kV / Pirkey - Whitney 138 kV - Replace Breaker,  Wavetraps, and reset relays and CT's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-36176.081633965834</v>
      </c>
      <c r="N89" s="203">
        <f>+N88-N87</f>
        <v>-36176.081633965834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TP2010062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1881887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44806.833333333336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0</v>
      </c>
      <c r="F99" s="361">
        <v>1886753</v>
      </c>
      <c r="G99" s="365">
        <v>943376.5</v>
      </c>
      <c r="H99" s="362">
        <v>138821.56113909211</v>
      </c>
      <c r="I99" s="363">
        <v>138821.56113909211</v>
      </c>
      <c r="J99" s="403">
        <f t="shared" ref="J99:J130" si="24">+I99-H99</f>
        <v>0</v>
      </c>
      <c r="K99" s="158"/>
      <c r="L99" s="256">
        <f t="shared" ref="L99:L104" si="25">H99</f>
        <v>138821.56113909211</v>
      </c>
      <c r="M99" s="172">
        <f t="shared" ref="M99:M130" si="26">IF(L99&lt;&gt;0,+H99-L99,0)</f>
        <v>0</v>
      </c>
      <c r="N99" s="256">
        <f t="shared" ref="N99:N104" si="27">I99</f>
        <v>138821.56113909211</v>
      </c>
      <c r="O99" s="157">
        <f t="shared" ref="O99:O130" si="28">IF(N99&lt;&gt;0,+I99-N99,0)</f>
        <v>0</v>
      </c>
      <c r="P99" s="157">
        <f t="shared" ref="P99:P130" si="29">+O99-M99</f>
        <v>0</v>
      </c>
      <c r="Q99" s="1"/>
    </row>
    <row r="100" spans="1:17">
      <c r="B100" s="9" t="str">
        <f t="shared" ref="B100:B131" si="30">IF(D100=F99,"","IU")</f>
        <v>IU</v>
      </c>
      <c r="C100" s="153">
        <f>IF(D93="","-",+C99+1)</f>
        <v>2013</v>
      </c>
      <c r="D100" s="357">
        <v>1881887</v>
      </c>
      <c r="E100" s="360">
        <v>44806.833333333336</v>
      </c>
      <c r="F100" s="361">
        <v>1837080.1666666667</v>
      </c>
      <c r="G100" s="361">
        <v>1859483.5833333335</v>
      </c>
      <c r="H100" s="362">
        <v>296379.53273897158</v>
      </c>
      <c r="I100" s="363">
        <v>296379.53273897158</v>
      </c>
      <c r="J100" s="403">
        <v>0</v>
      </c>
      <c r="K100" s="158"/>
      <c r="L100" s="258">
        <f t="shared" si="25"/>
        <v>296379.53273897158</v>
      </c>
      <c r="M100" s="257">
        <f>IF(L100&lt;&gt;0,+H100-L100,0)</f>
        <v>0</v>
      </c>
      <c r="N100" s="258">
        <f t="shared" si="27"/>
        <v>296379.53273897158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30"/>
        <v/>
      </c>
      <c r="C101" s="153">
        <f>IF(D93="","-",+C100+1)</f>
        <v>2014</v>
      </c>
      <c r="D101" s="357">
        <v>1837080.1666666667</v>
      </c>
      <c r="E101" s="360">
        <v>44806.833333333336</v>
      </c>
      <c r="F101" s="361">
        <v>1792273.3333333335</v>
      </c>
      <c r="G101" s="361">
        <v>1814676.75</v>
      </c>
      <c r="H101" s="362">
        <v>291463.97554748988</v>
      </c>
      <c r="I101" s="363">
        <v>291463.97554748988</v>
      </c>
      <c r="J101" s="158">
        <v>0</v>
      </c>
      <c r="K101" s="158"/>
      <c r="L101" s="258">
        <f t="shared" si="25"/>
        <v>291463.97554748988</v>
      </c>
      <c r="M101" s="257">
        <f>IF(L101&lt;&gt;0,+H101-L101,0)</f>
        <v>0</v>
      </c>
      <c r="N101" s="258">
        <f t="shared" si="27"/>
        <v>291463.97554748988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30"/>
        <v/>
      </c>
      <c r="C102" s="153">
        <f>IF(D93="","-",+C101+1)</f>
        <v>2015</v>
      </c>
      <c r="D102" s="357">
        <v>1792273.3333333335</v>
      </c>
      <c r="E102" s="360">
        <v>44806.833333333336</v>
      </c>
      <c r="F102" s="361">
        <v>1747466.5000000002</v>
      </c>
      <c r="G102" s="361">
        <v>1769869.916666667</v>
      </c>
      <c r="H102" s="362">
        <v>278020.60623720445</v>
      </c>
      <c r="I102" s="363">
        <v>278020.60623720445</v>
      </c>
      <c r="J102" s="158">
        <f t="shared" si="24"/>
        <v>0</v>
      </c>
      <c r="K102" s="158"/>
      <c r="L102" s="258">
        <f t="shared" si="25"/>
        <v>278020.60623720445</v>
      </c>
      <c r="M102" s="257">
        <f>IF(L102&lt;&gt;0,+H102-L102,0)</f>
        <v>0</v>
      </c>
      <c r="N102" s="258">
        <f t="shared" si="27"/>
        <v>278020.60623720445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30"/>
        <v/>
      </c>
      <c r="C103" s="153">
        <f>IF(D93="","-",+C102+1)</f>
        <v>2016</v>
      </c>
      <c r="D103" s="357">
        <v>1747466.5000000002</v>
      </c>
      <c r="E103" s="360">
        <v>43764.813953488374</v>
      </c>
      <c r="F103" s="361">
        <v>1703701.6860465119</v>
      </c>
      <c r="G103" s="361">
        <v>1725584.0930232559</v>
      </c>
      <c r="H103" s="362">
        <v>262827.69435337436</v>
      </c>
      <c r="I103" s="363">
        <v>262827.69435337436</v>
      </c>
      <c r="J103" s="158">
        <v>0</v>
      </c>
      <c r="K103" s="158"/>
      <c r="L103" s="258">
        <f t="shared" si="25"/>
        <v>262827.69435337436</v>
      </c>
      <c r="M103" s="257">
        <f>IF(L103&lt;&gt;0,+H103-L103,0)</f>
        <v>0</v>
      </c>
      <c r="N103" s="258">
        <f t="shared" si="27"/>
        <v>262827.69435337436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30"/>
        <v/>
      </c>
      <c r="C104" s="153">
        <f>IF(D93="","-",+C103+1)</f>
        <v>2017</v>
      </c>
      <c r="D104" s="357">
        <v>1703701.6860465119</v>
      </c>
      <c r="E104" s="360">
        <v>44806.833333333336</v>
      </c>
      <c r="F104" s="361">
        <v>1658894.8527131786</v>
      </c>
      <c r="G104" s="361">
        <v>1681298.2693798454</v>
      </c>
      <c r="H104" s="362">
        <v>249036.58491645948</v>
      </c>
      <c r="I104" s="363">
        <v>249036.58491645948</v>
      </c>
      <c r="J104" s="158">
        <f t="shared" si="24"/>
        <v>0</v>
      </c>
      <c r="K104" s="158"/>
      <c r="L104" s="258">
        <f t="shared" si="25"/>
        <v>249036.58491645948</v>
      </c>
      <c r="M104" s="257">
        <f>IF(L104&lt;&gt;0,+H104-L104,0)</f>
        <v>0</v>
      </c>
      <c r="N104" s="258">
        <f t="shared" si="27"/>
        <v>249036.58491645948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30"/>
        <v/>
      </c>
      <c r="C105" s="153">
        <f>IF(D93="","-",+C104+1)</f>
        <v>2018</v>
      </c>
      <c r="D105" s="154">
        <f>IF(F104+SUM(E$99:E104)=D$92,F104,D$92-SUM(E$99:E104))</f>
        <v>1658894.8527131786</v>
      </c>
      <c r="E105" s="160">
        <f>IF(+J96&lt;F104,J96,D105)</f>
        <v>44806.833333333336</v>
      </c>
      <c r="F105" s="159">
        <f t="shared" ref="F105:F131" si="31">+D105-E105</f>
        <v>1614088.0193798454</v>
      </c>
      <c r="G105" s="159">
        <f t="shared" ref="G105:G130" si="32">+(F105+D105)/2</f>
        <v>1636491.4360465119</v>
      </c>
      <c r="H105" s="163">
        <f t="shared" ref="H105:H130" si="33">+J$94*G105+E105</f>
        <v>217627.83363465747</v>
      </c>
      <c r="I105" s="253">
        <f t="shared" ref="I105:I130" si="34">+J$95*G105+E105</f>
        <v>217627.83363465747</v>
      </c>
      <c r="J105" s="158">
        <f t="shared" si="24"/>
        <v>0</v>
      </c>
      <c r="K105" s="158"/>
      <c r="L105" s="334"/>
      <c r="M105" s="158">
        <f t="shared" si="26"/>
        <v>0</v>
      </c>
      <c r="N105" s="334"/>
      <c r="O105" s="158">
        <f t="shared" si="28"/>
        <v>0</v>
      </c>
      <c r="P105" s="158">
        <f t="shared" si="29"/>
        <v>0</v>
      </c>
      <c r="Q105" s="1"/>
    </row>
    <row r="106" spans="1:17">
      <c r="B106" s="9" t="str">
        <f t="shared" si="30"/>
        <v/>
      </c>
      <c r="C106" s="153">
        <f>IF(D93="","-",+C105+1)</f>
        <v>2019</v>
      </c>
      <c r="D106" s="154">
        <f>IF(F105+SUM(E$99:E105)=D$92,F105,D$92-SUM(E$99:E105))</f>
        <v>1614088.0193798454</v>
      </c>
      <c r="E106" s="160">
        <f>IF(+J96&lt;F105,J96,D106)</f>
        <v>44806.833333333336</v>
      </c>
      <c r="F106" s="159">
        <f t="shared" si="31"/>
        <v>1569281.1860465121</v>
      </c>
      <c r="G106" s="159">
        <f t="shared" si="32"/>
        <v>1591684.6027131788</v>
      </c>
      <c r="H106" s="163">
        <f t="shared" si="33"/>
        <v>212896.02655859452</v>
      </c>
      <c r="I106" s="253">
        <f t="shared" si="34"/>
        <v>212896.02655859452</v>
      </c>
      <c r="J106" s="158">
        <f t="shared" si="24"/>
        <v>0</v>
      </c>
      <c r="K106" s="158"/>
      <c r="L106" s="334"/>
      <c r="M106" s="158">
        <f t="shared" si="26"/>
        <v>0</v>
      </c>
      <c r="N106" s="334"/>
      <c r="O106" s="158">
        <f t="shared" si="28"/>
        <v>0</v>
      </c>
      <c r="P106" s="158">
        <f t="shared" si="29"/>
        <v>0</v>
      </c>
      <c r="Q106" s="1"/>
    </row>
    <row r="107" spans="1:17">
      <c r="B107" s="9" t="str">
        <f t="shared" si="30"/>
        <v/>
      </c>
      <c r="C107" s="153">
        <f>IF(D93="","-",+C106+1)</f>
        <v>2020</v>
      </c>
      <c r="D107" s="154">
        <f>IF(F106+SUM(E$99:E106)=D$92,F106,D$92-SUM(E$99:E106))</f>
        <v>1569281.1860465121</v>
      </c>
      <c r="E107" s="160">
        <f>IF(+J96&lt;F106,J96,D107)</f>
        <v>44806.833333333336</v>
      </c>
      <c r="F107" s="159">
        <f t="shared" si="31"/>
        <v>1524474.3527131788</v>
      </c>
      <c r="G107" s="159">
        <f t="shared" si="32"/>
        <v>1546877.7693798454</v>
      </c>
      <c r="H107" s="163">
        <f t="shared" si="33"/>
        <v>208164.21948253151</v>
      </c>
      <c r="I107" s="253">
        <f t="shared" si="34"/>
        <v>208164.21948253151</v>
      </c>
      <c r="J107" s="158">
        <f t="shared" si="24"/>
        <v>0</v>
      </c>
      <c r="K107" s="158"/>
      <c r="L107" s="334"/>
      <c r="M107" s="158">
        <f t="shared" si="26"/>
        <v>0</v>
      </c>
      <c r="N107" s="334"/>
      <c r="O107" s="158">
        <f t="shared" si="28"/>
        <v>0</v>
      </c>
      <c r="P107" s="158">
        <f t="shared" si="29"/>
        <v>0</v>
      </c>
      <c r="Q107" s="1"/>
    </row>
    <row r="108" spans="1:17">
      <c r="B108" s="9" t="str">
        <f t="shared" si="30"/>
        <v/>
      </c>
      <c r="C108" s="153">
        <f>IF(D93="","-",+C107+1)</f>
        <v>2021</v>
      </c>
      <c r="D108" s="154">
        <f>IF(F107+SUM(E$99:E107)=D$92,F107,D$92-SUM(E$99:E107))</f>
        <v>1524474.3527131788</v>
      </c>
      <c r="E108" s="160">
        <f>IF(+J96&lt;F107,J96,D108)</f>
        <v>44806.833333333336</v>
      </c>
      <c r="F108" s="159">
        <f t="shared" si="31"/>
        <v>1479667.5193798456</v>
      </c>
      <c r="G108" s="159">
        <f t="shared" si="32"/>
        <v>1502070.9360465123</v>
      </c>
      <c r="H108" s="163">
        <f t="shared" si="33"/>
        <v>203432.41240646853</v>
      </c>
      <c r="I108" s="253">
        <f t="shared" si="34"/>
        <v>203432.41240646853</v>
      </c>
      <c r="J108" s="158">
        <f t="shared" si="24"/>
        <v>0</v>
      </c>
      <c r="K108" s="158"/>
      <c r="L108" s="334"/>
      <c r="M108" s="158">
        <f t="shared" si="26"/>
        <v>0</v>
      </c>
      <c r="N108" s="334"/>
      <c r="O108" s="158">
        <f t="shared" si="28"/>
        <v>0</v>
      </c>
      <c r="P108" s="158">
        <f t="shared" si="29"/>
        <v>0</v>
      </c>
      <c r="Q108" s="1"/>
    </row>
    <row r="109" spans="1:17">
      <c r="B109" s="9" t="str">
        <f t="shared" si="30"/>
        <v/>
      </c>
      <c r="C109" s="153">
        <f>IF(D93="","-",+C108+1)</f>
        <v>2022</v>
      </c>
      <c r="D109" s="154">
        <f>IF(F108+SUM(E$99:E108)=D$92,F108,D$92-SUM(E$99:E108))</f>
        <v>1479667.5193798456</v>
      </c>
      <c r="E109" s="160">
        <f>IF(+J96&lt;F108,J96,D109)</f>
        <v>44806.833333333336</v>
      </c>
      <c r="F109" s="159">
        <f t="shared" si="31"/>
        <v>1434860.6860465123</v>
      </c>
      <c r="G109" s="159">
        <f t="shared" si="32"/>
        <v>1457264.1027131788</v>
      </c>
      <c r="H109" s="163">
        <f t="shared" si="33"/>
        <v>198700.60533040552</v>
      </c>
      <c r="I109" s="253">
        <f t="shared" si="34"/>
        <v>198700.60533040552</v>
      </c>
      <c r="J109" s="158">
        <f t="shared" si="24"/>
        <v>0</v>
      </c>
      <c r="K109" s="158"/>
      <c r="L109" s="334"/>
      <c r="M109" s="158">
        <f t="shared" si="26"/>
        <v>0</v>
      </c>
      <c r="N109" s="334"/>
      <c r="O109" s="158">
        <f t="shared" si="28"/>
        <v>0</v>
      </c>
      <c r="P109" s="158">
        <f t="shared" si="29"/>
        <v>0</v>
      </c>
      <c r="Q109" s="1"/>
    </row>
    <row r="110" spans="1:17">
      <c r="B110" s="9" t="str">
        <f t="shared" si="30"/>
        <v/>
      </c>
      <c r="C110" s="153">
        <f>IF(D93="","-",+C109+1)</f>
        <v>2023</v>
      </c>
      <c r="D110" s="154">
        <f>IF(F109+SUM(E$99:E109)=D$92,F109,D$92-SUM(E$99:E109))</f>
        <v>1434860.6860465123</v>
      </c>
      <c r="E110" s="160">
        <f>IF(+J96&lt;F109,J96,D110)</f>
        <v>44806.833333333336</v>
      </c>
      <c r="F110" s="159">
        <f t="shared" si="31"/>
        <v>1390053.8527131791</v>
      </c>
      <c r="G110" s="159">
        <f t="shared" si="32"/>
        <v>1412457.2693798458</v>
      </c>
      <c r="H110" s="163">
        <f t="shared" si="33"/>
        <v>193968.79825434255</v>
      </c>
      <c r="I110" s="253">
        <f t="shared" si="34"/>
        <v>193968.79825434255</v>
      </c>
      <c r="J110" s="158">
        <f t="shared" si="24"/>
        <v>0</v>
      </c>
      <c r="K110" s="158"/>
      <c r="L110" s="334"/>
      <c r="M110" s="158">
        <f t="shared" si="26"/>
        <v>0</v>
      </c>
      <c r="N110" s="334"/>
      <c r="O110" s="158">
        <f t="shared" si="28"/>
        <v>0</v>
      </c>
      <c r="P110" s="158">
        <f t="shared" si="29"/>
        <v>0</v>
      </c>
      <c r="Q110" s="1"/>
    </row>
    <row r="111" spans="1:17">
      <c r="B111" s="9" t="str">
        <f t="shared" si="30"/>
        <v/>
      </c>
      <c r="C111" s="153">
        <f>IF(D93="","-",+C110+1)</f>
        <v>2024</v>
      </c>
      <c r="D111" s="154">
        <f>IF(F110+SUM(E$99:E110)=D$92,F110,D$92-SUM(E$99:E110))</f>
        <v>1390053.8527131791</v>
      </c>
      <c r="E111" s="160">
        <f>IF(+J96&lt;F110,J96,D111)</f>
        <v>44806.833333333336</v>
      </c>
      <c r="F111" s="159">
        <f t="shared" si="31"/>
        <v>1345247.0193798458</v>
      </c>
      <c r="G111" s="159">
        <f t="shared" si="32"/>
        <v>1367650.4360465123</v>
      </c>
      <c r="H111" s="163">
        <f t="shared" si="33"/>
        <v>189236.99117827954</v>
      </c>
      <c r="I111" s="253">
        <f t="shared" si="34"/>
        <v>189236.99117827954</v>
      </c>
      <c r="J111" s="158">
        <f t="shared" si="24"/>
        <v>0</v>
      </c>
      <c r="K111" s="158"/>
      <c r="L111" s="334"/>
      <c r="M111" s="158">
        <f t="shared" si="26"/>
        <v>0</v>
      </c>
      <c r="N111" s="334"/>
      <c r="O111" s="158">
        <f t="shared" si="28"/>
        <v>0</v>
      </c>
      <c r="P111" s="158">
        <f t="shared" si="29"/>
        <v>0</v>
      </c>
      <c r="Q111" s="1"/>
    </row>
    <row r="112" spans="1:17">
      <c r="B112" s="9" t="str">
        <f t="shared" si="30"/>
        <v/>
      </c>
      <c r="C112" s="153">
        <f>IF(D93="","-",+C111+1)</f>
        <v>2025</v>
      </c>
      <c r="D112" s="154">
        <f>IF(F111+SUM(E$99:E111)=D$92,F111,D$92-SUM(E$99:E111))</f>
        <v>1345247.0193798458</v>
      </c>
      <c r="E112" s="160">
        <f>IF(+J96&lt;F111,J96,D112)</f>
        <v>44806.833333333336</v>
      </c>
      <c r="F112" s="159">
        <f t="shared" si="31"/>
        <v>1300440.1860465126</v>
      </c>
      <c r="G112" s="159">
        <f t="shared" si="32"/>
        <v>1322843.6027131793</v>
      </c>
      <c r="H112" s="163">
        <f t="shared" si="33"/>
        <v>184505.18410221659</v>
      </c>
      <c r="I112" s="253">
        <f t="shared" si="34"/>
        <v>184505.18410221659</v>
      </c>
      <c r="J112" s="158">
        <f t="shared" si="24"/>
        <v>0</v>
      </c>
      <c r="K112" s="158"/>
      <c r="L112" s="334"/>
      <c r="M112" s="158">
        <f t="shared" si="26"/>
        <v>0</v>
      </c>
      <c r="N112" s="334"/>
      <c r="O112" s="158">
        <f t="shared" si="28"/>
        <v>0</v>
      </c>
      <c r="P112" s="158">
        <f t="shared" si="29"/>
        <v>0</v>
      </c>
      <c r="Q112" s="1"/>
    </row>
    <row r="113" spans="2:17">
      <c r="B113" s="9" t="str">
        <f t="shared" si="30"/>
        <v/>
      </c>
      <c r="C113" s="153">
        <f>IF(D93="","-",+C112+1)</f>
        <v>2026</v>
      </c>
      <c r="D113" s="154">
        <f>IF(F112+SUM(E$99:E112)=D$92,F112,D$92-SUM(E$99:E112))</f>
        <v>1300440.1860465126</v>
      </c>
      <c r="E113" s="160">
        <f>IF(+J96&lt;F112,J96,D113)</f>
        <v>44806.833333333336</v>
      </c>
      <c r="F113" s="159">
        <f t="shared" si="31"/>
        <v>1255633.3527131793</v>
      </c>
      <c r="G113" s="159">
        <f t="shared" si="32"/>
        <v>1278036.7693798458</v>
      </c>
      <c r="H113" s="163">
        <f t="shared" si="33"/>
        <v>179773.37702615355</v>
      </c>
      <c r="I113" s="253">
        <f t="shared" si="34"/>
        <v>179773.37702615355</v>
      </c>
      <c r="J113" s="158">
        <f t="shared" si="24"/>
        <v>0</v>
      </c>
      <c r="K113" s="158"/>
      <c r="L113" s="334"/>
      <c r="M113" s="158">
        <f t="shared" si="26"/>
        <v>0</v>
      </c>
      <c r="N113" s="334"/>
      <c r="O113" s="158">
        <f t="shared" si="28"/>
        <v>0</v>
      </c>
      <c r="P113" s="158">
        <f t="shared" si="29"/>
        <v>0</v>
      </c>
      <c r="Q113" s="1"/>
    </row>
    <row r="114" spans="2:17">
      <c r="B114" s="9" t="str">
        <f t="shared" si="30"/>
        <v/>
      </c>
      <c r="C114" s="153">
        <f>IF(D93="","-",+C113+1)</f>
        <v>2027</v>
      </c>
      <c r="D114" s="154">
        <f>IF(F113+SUM(E$99:E113)=D$92,F113,D$92-SUM(E$99:E113))</f>
        <v>1255633.3527131793</v>
      </c>
      <c r="E114" s="160">
        <f>IF(+J96&lt;F113,J96,D114)</f>
        <v>44806.833333333336</v>
      </c>
      <c r="F114" s="159">
        <f t="shared" si="31"/>
        <v>1210826.5193798461</v>
      </c>
      <c r="G114" s="159">
        <f t="shared" si="32"/>
        <v>1233229.9360465128</v>
      </c>
      <c r="H114" s="163">
        <f t="shared" si="33"/>
        <v>175041.5699500906</v>
      </c>
      <c r="I114" s="253">
        <f t="shared" si="34"/>
        <v>175041.5699500906</v>
      </c>
      <c r="J114" s="158">
        <f t="shared" si="24"/>
        <v>0</v>
      </c>
      <c r="K114" s="158"/>
      <c r="L114" s="334"/>
      <c r="M114" s="158">
        <f t="shared" si="26"/>
        <v>0</v>
      </c>
      <c r="N114" s="334"/>
      <c r="O114" s="158">
        <f t="shared" si="28"/>
        <v>0</v>
      </c>
      <c r="P114" s="158">
        <f t="shared" si="29"/>
        <v>0</v>
      </c>
      <c r="Q114" s="1"/>
    </row>
    <row r="115" spans="2:17">
      <c r="B115" s="9" t="str">
        <f t="shared" si="30"/>
        <v/>
      </c>
      <c r="C115" s="153">
        <f>IF(D93="","-",+C114+1)</f>
        <v>2028</v>
      </c>
      <c r="D115" s="154">
        <f>IF(F114+SUM(E$99:E114)=D$92,F114,D$92-SUM(E$99:E114))</f>
        <v>1210826.5193798461</v>
      </c>
      <c r="E115" s="160">
        <f>IF(+J96&lt;F114,J96,D115)</f>
        <v>44806.833333333336</v>
      </c>
      <c r="F115" s="159">
        <f t="shared" si="31"/>
        <v>1166019.6860465128</v>
      </c>
      <c r="G115" s="159">
        <f t="shared" si="32"/>
        <v>1188423.1027131793</v>
      </c>
      <c r="H115" s="163">
        <f t="shared" si="33"/>
        <v>170309.76287402757</v>
      </c>
      <c r="I115" s="253">
        <f t="shared" si="34"/>
        <v>170309.76287402757</v>
      </c>
      <c r="J115" s="158">
        <f t="shared" si="24"/>
        <v>0</v>
      </c>
      <c r="K115" s="158"/>
      <c r="L115" s="334"/>
      <c r="M115" s="158">
        <f t="shared" si="26"/>
        <v>0</v>
      </c>
      <c r="N115" s="334"/>
      <c r="O115" s="158">
        <f t="shared" si="28"/>
        <v>0</v>
      </c>
      <c r="P115" s="158">
        <f t="shared" si="29"/>
        <v>0</v>
      </c>
      <c r="Q115" s="1"/>
    </row>
    <row r="116" spans="2:17">
      <c r="B116" s="9" t="str">
        <f t="shared" si="30"/>
        <v/>
      </c>
      <c r="C116" s="153">
        <f>IF(D93="","-",+C115+1)</f>
        <v>2029</v>
      </c>
      <c r="D116" s="154">
        <f>IF(F115+SUM(E$99:E115)=D$92,F115,D$92-SUM(E$99:E115))</f>
        <v>1166019.6860465128</v>
      </c>
      <c r="E116" s="160">
        <f>IF(+J96&lt;F115,J96,D116)</f>
        <v>44806.833333333336</v>
      </c>
      <c r="F116" s="159">
        <f t="shared" si="31"/>
        <v>1121212.8527131795</v>
      </c>
      <c r="G116" s="159">
        <f t="shared" si="32"/>
        <v>1143616.2693798463</v>
      </c>
      <c r="H116" s="163">
        <f t="shared" si="33"/>
        <v>165577.95579796462</v>
      </c>
      <c r="I116" s="253">
        <f t="shared" si="34"/>
        <v>165577.95579796462</v>
      </c>
      <c r="J116" s="158">
        <f t="shared" si="24"/>
        <v>0</v>
      </c>
      <c r="K116" s="158"/>
      <c r="L116" s="334"/>
      <c r="M116" s="158">
        <f t="shared" si="26"/>
        <v>0</v>
      </c>
      <c r="N116" s="334"/>
      <c r="O116" s="158">
        <f t="shared" si="28"/>
        <v>0</v>
      </c>
      <c r="P116" s="158">
        <f t="shared" si="29"/>
        <v>0</v>
      </c>
      <c r="Q116" s="1"/>
    </row>
    <row r="117" spans="2:17">
      <c r="B117" s="9" t="str">
        <f t="shared" si="30"/>
        <v/>
      </c>
      <c r="C117" s="153">
        <f>IF(D93="","-",+C116+1)</f>
        <v>2030</v>
      </c>
      <c r="D117" s="154">
        <f>IF(F116+SUM(E$99:E116)=D$92,F116,D$92-SUM(E$99:E116))</f>
        <v>1121212.8527131795</v>
      </c>
      <c r="E117" s="160">
        <f>IF(+J96&lt;F116,J96,D117)</f>
        <v>44806.833333333336</v>
      </c>
      <c r="F117" s="159">
        <f t="shared" si="31"/>
        <v>1076406.0193798463</v>
      </c>
      <c r="G117" s="159">
        <f t="shared" si="32"/>
        <v>1098809.4360465128</v>
      </c>
      <c r="H117" s="163">
        <f t="shared" si="33"/>
        <v>160846.14872190161</v>
      </c>
      <c r="I117" s="253">
        <f t="shared" si="34"/>
        <v>160846.14872190161</v>
      </c>
      <c r="J117" s="158">
        <f t="shared" si="24"/>
        <v>0</v>
      </c>
      <c r="K117" s="158"/>
      <c r="L117" s="334"/>
      <c r="M117" s="158">
        <f t="shared" si="26"/>
        <v>0</v>
      </c>
      <c r="N117" s="334"/>
      <c r="O117" s="158">
        <f t="shared" si="28"/>
        <v>0</v>
      </c>
      <c r="P117" s="158">
        <f t="shared" si="29"/>
        <v>0</v>
      </c>
      <c r="Q117" s="1"/>
    </row>
    <row r="118" spans="2:17">
      <c r="B118" s="9" t="str">
        <f t="shared" si="30"/>
        <v/>
      </c>
      <c r="C118" s="153">
        <f>IF(D93="","-",+C117+1)</f>
        <v>2031</v>
      </c>
      <c r="D118" s="154">
        <f>IF(F117+SUM(E$99:E117)=D$92,F117,D$92-SUM(E$99:E117))</f>
        <v>1076406.0193798463</v>
      </c>
      <c r="E118" s="160">
        <f>IF(+J96&lt;F117,J96,D118)</f>
        <v>44806.833333333336</v>
      </c>
      <c r="F118" s="159">
        <f t="shared" si="31"/>
        <v>1031599.1860465129</v>
      </c>
      <c r="G118" s="159">
        <f t="shared" si="32"/>
        <v>1054002.6027131795</v>
      </c>
      <c r="H118" s="163">
        <f t="shared" si="33"/>
        <v>156114.34164583861</v>
      </c>
      <c r="I118" s="253">
        <f t="shared" si="34"/>
        <v>156114.34164583861</v>
      </c>
      <c r="J118" s="158">
        <f t="shared" si="24"/>
        <v>0</v>
      </c>
      <c r="K118" s="158"/>
      <c r="L118" s="334"/>
      <c r="M118" s="158">
        <f t="shared" si="26"/>
        <v>0</v>
      </c>
      <c r="N118" s="334"/>
      <c r="O118" s="158">
        <f t="shared" si="28"/>
        <v>0</v>
      </c>
      <c r="P118" s="158">
        <f t="shared" si="29"/>
        <v>0</v>
      </c>
      <c r="Q118" s="1"/>
    </row>
    <row r="119" spans="2:17">
      <c r="B119" s="9" t="str">
        <f t="shared" si="30"/>
        <v/>
      </c>
      <c r="C119" s="153">
        <f>IF(D93="","-",+C118+1)</f>
        <v>2032</v>
      </c>
      <c r="D119" s="154">
        <f>IF(F118+SUM(E$99:E118)=D$92,F118,D$92-SUM(E$99:E118))</f>
        <v>1031599.1860465129</v>
      </c>
      <c r="E119" s="160">
        <f>IF(+J96&lt;F118,J96,D119)</f>
        <v>44806.833333333336</v>
      </c>
      <c r="F119" s="159">
        <f t="shared" si="31"/>
        <v>986792.35271317954</v>
      </c>
      <c r="G119" s="159">
        <f t="shared" si="32"/>
        <v>1009195.7693798463</v>
      </c>
      <c r="H119" s="163">
        <f t="shared" si="33"/>
        <v>151382.53456977563</v>
      </c>
      <c r="I119" s="253">
        <f t="shared" si="34"/>
        <v>151382.53456977563</v>
      </c>
      <c r="J119" s="158">
        <f t="shared" si="24"/>
        <v>0</v>
      </c>
      <c r="K119" s="158"/>
      <c r="L119" s="334"/>
      <c r="M119" s="158">
        <f t="shared" si="26"/>
        <v>0</v>
      </c>
      <c r="N119" s="334"/>
      <c r="O119" s="158">
        <f t="shared" si="28"/>
        <v>0</v>
      </c>
      <c r="P119" s="158">
        <f t="shared" si="29"/>
        <v>0</v>
      </c>
      <c r="Q119" s="1"/>
    </row>
    <row r="120" spans="2:17">
      <c r="B120" s="9" t="str">
        <f t="shared" si="30"/>
        <v/>
      </c>
      <c r="C120" s="153">
        <f>IF(D93="","-",+C119+1)</f>
        <v>2033</v>
      </c>
      <c r="D120" s="154">
        <f>IF(F119+SUM(E$99:E119)=D$92,F119,D$92-SUM(E$99:E119))</f>
        <v>986792.35271317954</v>
      </c>
      <c r="E120" s="160">
        <f>IF(+J96&lt;F119,J96,D120)</f>
        <v>44806.833333333336</v>
      </c>
      <c r="F120" s="159">
        <f t="shared" si="31"/>
        <v>941985.51937984617</v>
      </c>
      <c r="G120" s="159">
        <f t="shared" si="32"/>
        <v>964388.9360465128</v>
      </c>
      <c r="H120" s="163">
        <f t="shared" si="33"/>
        <v>146650.72749371262</v>
      </c>
      <c r="I120" s="253">
        <f t="shared" si="34"/>
        <v>146650.72749371262</v>
      </c>
      <c r="J120" s="158">
        <f t="shared" si="24"/>
        <v>0</v>
      </c>
      <c r="K120" s="158"/>
      <c r="L120" s="334"/>
      <c r="M120" s="158">
        <f t="shared" si="26"/>
        <v>0</v>
      </c>
      <c r="N120" s="334"/>
      <c r="O120" s="158">
        <f t="shared" si="28"/>
        <v>0</v>
      </c>
      <c r="P120" s="158">
        <f t="shared" si="29"/>
        <v>0</v>
      </c>
      <c r="Q120" s="1"/>
    </row>
    <row r="121" spans="2:17">
      <c r="B121" s="9" t="str">
        <f t="shared" si="30"/>
        <v/>
      </c>
      <c r="C121" s="153">
        <f>IF(D93="","-",+C120+1)</f>
        <v>2034</v>
      </c>
      <c r="D121" s="154">
        <f>IF(F120+SUM(E$99:E120)=D$92,F120,D$92-SUM(E$99:E120))</f>
        <v>941985.51937984617</v>
      </c>
      <c r="E121" s="160">
        <f>IF(+J96&lt;F120,J96,D121)</f>
        <v>44806.833333333336</v>
      </c>
      <c r="F121" s="159">
        <f t="shared" si="31"/>
        <v>897178.6860465128</v>
      </c>
      <c r="G121" s="159">
        <f t="shared" si="32"/>
        <v>919582.10271317954</v>
      </c>
      <c r="H121" s="163">
        <f t="shared" si="33"/>
        <v>141918.92041764961</v>
      </c>
      <c r="I121" s="253">
        <f t="shared" si="34"/>
        <v>141918.92041764961</v>
      </c>
      <c r="J121" s="158">
        <f t="shared" si="24"/>
        <v>0</v>
      </c>
      <c r="K121" s="158"/>
      <c r="L121" s="334"/>
      <c r="M121" s="158">
        <f t="shared" si="26"/>
        <v>0</v>
      </c>
      <c r="N121" s="334"/>
      <c r="O121" s="158">
        <f t="shared" si="28"/>
        <v>0</v>
      </c>
      <c r="P121" s="158">
        <f t="shared" si="29"/>
        <v>0</v>
      </c>
      <c r="Q121" s="1"/>
    </row>
    <row r="122" spans="2:17">
      <c r="B122" s="9" t="str">
        <f t="shared" si="30"/>
        <v/>
      </c>
      <c r="C122" s="153">
        <f>IF(D93="","-",+C121+1)</f>
        <v>2035</v>
      </c>
      <c r="D122" s="154">
        <f>IF(F121+SUM(E$99:E121)=D$92,F121,D$92-SUM(E$99:E121))</f>
        <v>897178.6860465128</v>
      </c>
      <c r="E122" s="160">
        <f>IF(+J96&lt;F121,J96,D122)</f>
        <v>44806.833333333336</v>
      </c>
      <c r="F122" s="159">
        <f t="shared" si="31"/>
        <v>852371.85271317943</v>
      </c>
      <c r="G122" s="159">
        <f t="shared" si="32"/>
        <v>874775.26937984605</v>
      </c>
      <c r="H122" s="163">
        <f t="shared" si="33"/>
        <v>137187.11334158661</v>
      </c>
      <c r="I122" s="253">
        <f t="shared" si="34"/>
        <v>137187.11334158661</v>
      </c>
      <c r="J122" s="158">
        <f t="shared" si="24"/>
        <v>0</v>
      </c>
      <c r="K122" s="158"/>
      <c r="L122" s="334"/>
      <c r="M122" s="158">
        <f t="shared" si="26"/>
        <v>0</v>
      </c>
      <c r="N122" s="334"/>
      <c r="O122" s="158">
        <f t="shared" si="28"/>
        <v>0</v>
      </c>
      <c r="P122" s="158">
        <f t="shared" si="29"/>
        <v>0</v>
      </c>
      <c r="Q122" s="1"/>
    </row>
    <row r="123" spans="2:17">
      <c r="B123" s="9" t="str">
        <f t="shared" si="30"/>
        <v/>
      </c>
      <c r="C123" s="153">
        <f>IF(D93="","-",+C122+1)</f>
        <v>2036</v>
      </c>
      <c r="D123" s="154">
        <f>IF(F122+SUM(E$99:E122)=D$92,F122,D$92-SUM(E$99:E122))</f>
        <v>852371.85271317943</v>
      </c>
      <c r="E123" s="160">
        <f>IF(+J96&lt;F122,J96,D123)</f>
        <v>44806.833333333336</v>
      </c>
      <c r="F123" s="159">
        <f t="shared" si="31"/>
        <v>807565.01937984605</v>
      </c>
      <c r="G123" s="159">
        <f t="shared" si="32"/>
        <v>829968.4360465128</v>
      </c>
      <c r="H123" s="163">
        <f t="shared" si="33"/>
        <v>132455.30626552363</v>
      </c>
      <c r="I123" s="253">
        <f t="shared" si="34"/>
        <v>132455.30626552363</v>
      </c>
      <c r="J123" s="158">
        <f t="shared" si="24"/>
        <v>0</v>
      </c>
      <c r="K123" s="158"/>
      <c r="L123" s="334"/>
      <c r="M123" s="158">
        <f t="shared" si="26"/>
        <v>0</v>
      </c>
      <c r="N123" s="334"/>
      <c r="O123" s="158">
        <f t="shared" si="28"/>
        <v>0</v>
      </c>
      <c r="P123" s="158">
        <f t="shared" si="29"/>
        <v>0</v>
      </c>
      <c r="Q123" s="1"/>
    </row>
    <row r="124" spans="2:17">
      <c r="B124" s="9" t="str">
        <f t="shared" si="30"/>
        <v/>
      </c>
      <c r="C124" s="153">
        <f>IF(D93="","-",+C123+1)</f>
        <v>2037</v>
      </c>
      <c r="D124" s="154">
        <f>IF(F123+SUM(E$99:E123)=D$92,F123,D$92-SUM(E$99:E123))</f>
        <v>807565.01937984605</v>
      </c>
      <c r="E124" s="160">
        <f>IF(+J96&lt;F123,J96,D124)</f>
        <v>44806.833333333336</v>
      </c>
      <c r="F124" s="159">
        <f t="shared" si="31"/>
        <v>762758.18604651268</v>
      </c>
      <c r="G124" s="159">
        <f t="shared" si="32"/>
        <v>785161.60271317931</v>
      </c>
      <c r="H124" s="163">
        <f t="shared" si="33"/>
        <v>127723.49918946062</v>
      </c>
      <c r="I124" s="253">
        <f t="shared" si="34"/>
        <v>127723.49918946062</v>
      </c>
      <c r="J124" s="158">
        <f t="shared" si="24"/>
        <v>0</v>
      </c>
      <c r="K124" s="158"/>
      <c r="L124" s="334"/>
      <c r="M124" s="158">
        <f t="shared" si="26"/>
        <v>0</v>
      </c>
      <c r="N124" s="334"/>
      <c r="O124" s="158">
        <f t="shared" si="28"/>
        <v>0</v>
      </c>
      <c r="P124" s="158">
        <f t="shared" si="29"/>
        <v>0</v>
      </c>
      <c r="Q124" s="1"/>
    </row>
    <row r="125" spans="2:17">
      <c r="B125" s="9" t="str">
        <f t="shared" si="30"/>
        <v/>
      </c>
      <c r="C125" s="153">
        <f>IF(D93="","-",+C124+1)</f>
        <v>2038</v>
      </c>
      <c r="D125" s="154">
        <f>IF(F124+SUM(E$99:E124)=D$92,F124,D$92-SUM(E$99:E124))</f>
        <v>762758.18604651268</v>
      </c>
      <c r="E125" s="160">
        <f>IF(+J96&lt;F124,J96,D125)</f>
        <v>44806.833333333336</v>
      </c>
      <c r="F125" s="159">
        <f t="shared" si="31"/>
        <v>717951.35271317931</v>
      </c>
      <c r="G125" s="159">
        <f t="shared" si="32"/>
        <v>740354.76937984605</v>
      </c>
      <c r="H125" s="163">
        <f t="shared" si="33"/>
        <v>122991.69211339761</v>
      </c>
      <c r="I125" s="253">
        <f t="shared" si="34"/>
        <v>122991.69211339761</v>
      </c>
      <c r="J125" s="158">
        <f t="shared" si="24"/>
        <v>0</v>
      </c>
      <c r="K125" s="158"/>
      <c r="L125" s="334"/>
      <c r="M125" s="158">
        <f t="shared" si="26"/>
        <v>0</v>
      </c>
      <c r="N125" s="334"/>
      <c r="O125" s="158">
        <f t="shared" si="28"/>
        <v>0</v>
      </c>
      <c r="P125" s="158">
        <f t="shared" si="29"/>
        <v>0</v>
      </c>
      <c r="Q125" s="1"/>
    </row>
    <row r="126" spans="2:17">
      <c r="B126" s="9" t="str">
        <f t="shared" si="30"/>
        <v/>
      </c>
      <c r="C126" s="153">
        <f>IF(D93="","-",+C125+1)</f>
        <v>2039</v>
      </c>
      <c r="D126" s="154">
        <f>IF(F125+SUM(E$99:E125)=D$92,F125,D$92-SUM(E$99:E125))</f>
        <v>717951.35271317931</v>
      </c>
      <c r="E126" s="160">
        <f>IF(+J96&lt;F125,J96,D126)</f>
        <v>44806.833333333336</v>
      </c>
      <c r="F126" s="159">
        <f t="shared" si="31"/>
        <v>673144.51937984594</v>
      </c>
      <c r="G126" s="159">
        <f t="shared" si="32"/>
        <v>695547.93604651256</v>
      </c>
      <c r="H126" s="163">
        <f t="shared" si="33"/>
        <v>118259.88503733461</v>
      </c>
      <c r="I126" s="253">
        <f t="shared" si="34"/>
        <v>118259.88503733461</v>
      </c>
      <c r="J126" s="158">
        <f t="shared" si="24"/>
        <v>0</v>
      </c>
      <c r="K126" s="158"/>
      <c r="L126" s="334"/>
      <c r="M126" s="158">
        <f t="shared" si="26"/>
        <v>0</v>
      </c>
      <c r="N126" s="334"/>
      <c r="O126" s="158">
        <f t="shared" si="28"/>
        <v>0</v>
      </c>
      <c r="P126" s="158">
        <f t="shared" si="29"/>
        <v>0</v>
      </c>
      <c r="Q126" s="1"/>
    </row>
    <row r="127" spans="2:17">
      <c r="B127" s="9" t="str">
        <f t="shared" si="30"/>
        <v/>
      </c>
      <c r="C127" s="153">
        <f>IF(D93="","-",+C126+1)</f>
        <v>2040</v>
      </c>
      <c r="D127" s="154">
        <f>IF(F126+SUM(E$99:E126)=D$92,F126,D$92-SUM(E$99:E126))</f>
        <v>673144.51937984594</v>
      </c>
      <c r="E127" s="160">
        <f>IF(+J96&lt;F126,J96,D127)</f>
        <v>44806.833333333336</v>
      </c>
      <c r="F127" s="159">
        <f t="shared" si="31"/>
        <v>628337.68604651256</v>
      </c>
      <c r="G127" s="159">
        <f t="shared" si="32"/>
        <v>650741.10271317931</v>
      </c>
      <c r="H127" s="163">
        <f t="shared" si="33"/>
        <v>113528.07796127163</v>
      </c>
      <c r="I127" s="253">
        <f t="shared" si="34"/>
        <v>113528.07796127163</v>
      </c>
      <c r="J127" s="158">
        <f t="shared" si="24"/>
        <v>0</v>
      </c>
      <c r="K127" s="158"/>
      <c r="L127" s="334"/>
      <c r="M127" s="158">
        <f t="shared" si="26"/>
        <v>0</v>
      </c>
      <c r="N127" s="334"/>
      <c r="O127" s="158">
        <f t="shared" si="28"/>
        <v>0</v>
      </c>
      <c r="P127" s="158">
        <f t="shared" si="29"/>
        <v>0</v>
      </c>
      <c r="Q127" s="1"/>
    </row>
    <row r="128" spans="2:17">
      <c r="B128" s="9" t="str">
        <f t="shared" si="30"/>
        <v/>
      </c>
      <c r="C128" s="153">
        <f>IF(D93="","-",+C127+1)</f>
        <v>2041</v>
      </c>
      <c r="D128" s="154">
        <f>IF(F127+SUM(E$99:E127)=D$92,F127,D$92-SUM(E$99:E127))</f>
        <v>628337.68604651256</v>
      </c>
      <c r="E128" s="160">
        <f>IF(+J96&lt;F127,J96,D128)</f>
        <v>44806.833333333336</v>
      </c>
      <c r="F128" s="159">
        <f t="shared" si="31"/>
        <v>583530.85271317919</v>
      </c>
      <c r="G128" s="159">
        <f t="shared" si="32"/>
        <v>605934.26937984582</v>
      </c>
      <c r="H128" s="163">
        <f t="shared" si="33"/>
        <v>108796.27088520861</v>
      </c>
      <c r="I128" s="253">
        <f t="shared" si="34"/>
        <v>108796.27088520861</v>
      </c>
      <c r="J128" s="158">
        <f t="shared" si="24"/>
        <v>0</v>
      </c>
      <c r="K128" s="158"/>
      <c r="L128" s="334"/>
      <c r="M128" s="158">
        <f t="shared" si="26"/>
        <v>0</v>
      </c>
      <c r="N128" s="334"/>
      <c r="O128" s="158">
        <f t="shared" si="28"/>
        <v>0</v>
      </c>
      <c r="P128" s="158">
        <f t="shared" si="29"/>
        <v>0</v>
      </c>
      <c r="Q128" s="1"/>
    </row>
    <row r="129" spans="2:17">
      <c r="B129" s="9" t="str">
        <f t="shared" si="30"/>
        <v/>
      </c>
      <c r="C129" s="153">
        <f>IF(D93="","-",+C128+1)</f>
        <v>2042</v>
      </c>
      <c r="D129" s="154">
        <f>IF(F128+SUM(E$99:E128)=D$92,F128,D$92-SUM(E$99:E128))</f>
        <v>583530.85271317919</v>
      </c>
      <c r="E129" s="160">
        <f>IF(+J96&lt;F128,J96,D129)</f>
        <v>44806.833333333336</v>
      </c>
      <c r="F129" s="159">
        <f t="shared" si="31"/>
        <v>538724.01937984582</v>
      </c>
      <c r="G129" s="159">
        <f t="shared" si="32"/>
        <v>561127.43604651256</v>
      </c>
      <c r="H129" s="163">
        <f t="shared" si="33"/>
        <v>104064.46380914561</v>
      </c>
      <c r="I129" s="253">
        <f t="shared" si="34"/>
        <v>104064.46380914561</v>
      </c>
      <c r="J129" s="158">
        <f t="shared" si="24"/>
        <v>0</v>
      </c>
      <c r="K129" s="158"/>
      <c r="L129" s="334"/>
      <c r="M129" s="158">
        <f t="shared" si="26"/>
        <v>0</v>
      </c>
      <c r="N129" s="334"/>
      <c r="O129" s="158">
        <f t="shared" si="28"/>
        <v>0</v>
      </c>
      <c r="P129" s="158">
        <f t="shared" si="29"/>
        <v>0</v>
      </c>
      <c r="Q129" s="1"/>
    </row>
    <row r="130" spans="2:17">
      <c r="B130" s="9" t="str">
        <f t="shared" si="30"/>
        <v/>
      </c>
      <c r="C130" s="153">
        <f>IF(D93="","-",+C129+1)</f>
        <v>2043</v>
      </c>
      <c r="D130" s="154">
        <f>IF(F129+SUM(E$99:E129)=D$92,F129,D$92-SUM(E$99:E129))</f>
        <v>538724.01937984582</v>
      </c>
      <c r="E130" s="160">
        <f>IF(+J96&lt;F129,J96,D130)</f>
        <v>44806.833333333336</v>
      </c>
      <c r="F130" s="159">
        <f t="shared" si="31"/>
        <v>493917.18604651251</v>
      </c>
      <c r="G130" s="159">
        <f t="shared" si="32"/>
        <v>516320.60271317919</v>
      </c>
      <c r="H130" s="163">
        <f t="shared" si="33"/>
        <v>99332.656733082607</v>
      </c>
      <c r="I130" s="253">
        <f t="shared" si="34"/>
        <v>99332.656733082607</v>
      </c>
      <c r="J130" s="158">
        <f t="shared" si="24"/>
        <v>0</v>
      </c>
      <c r="K130" s="158"/>
      <c r="L130" s="334"/>
      <c r="M130" s="158">
        <f t="shared" si="26"/>
        <v>0</v>
      </c>
      <c r="N130" s="334"/>
      <c r="O130" s="158">
        <f t="shared" si="28"/>
        <v>0</v>
      </c>
      <c r="P130" s="158">
        <f t="shared" si="29"/>
        <v>0</v>
      </c>
      <c r="Q130" s="1"/>
    </row>
    <row r="131" spans="2:17">
      <c r="B131" s="9" t="str">
        <f t="shared" si="30"/>
        <v/>
      </c>
      <c r="C131" s="153">
        <f>IF(D93="","-",+C130+1)</f>
        <v>2044</v>
      </c>
      <c r="D131" s="154">
        <f>IF(F130+SUM(E$99:E130)=D$92,F130,D$92-SUM(E$99:E130))</f>
        <v>493917.18604651251</v>
      </c>
      <c r="E131" s="160">
        <f>IF(+J96&lt;F130,J96,D131)</f>
        <v>44806.833333333336</v>
      </c>
      <c r="F131" s="159">
        <f t="shared" si="31"/>
        <v>449110.35271317919</v>
      </c>
      <c r="G131" s="159">
        <f t="shared" ref="G131:G154" si="35">+(F131+D131)/2</f>
        <v>471513.76937984582</v>
      </c>
      <c r="H131" s="163">
        <f t="shared" ref="H131:H154" si="36">+J$94*G131+E131</f>
        <v>94600.849657019615</v>
      </c>
      <c r="I131" s="253">
        <f t="shared" ref="I131:I154" si="37">+J$95*G131+E131</f>
        <v>94600.849657019615</v>
      </c>
      <c r="J131" s="158">
        <f t="shared" ref="J131:J154" si="38">+I131-H131</f>
        <v>0</v>
      </c>
      <c r="K131" s="158"/>
      <c r="L131" s="334"/>
      <c r="M131" s="158">
        <f t="shared" ref="M131:M154" si="39">IF(L131&lt;&gt;0,+H131-L131,0)</f>
        <v>0</v>
      </c>
      <c r="N131" s="334"/>
      <c r="O131" s="158">
        <f t="shared" ref="O131:O154" si="40">IF(N131&lt;&gt;0,+I131-N131,0)</f>
        <v>0</v>
      </c>
      <c r="P131" s="158">
        <f t="shared" ref="P131:P154" si="41">+O131-M131</f>
        <v>0</v>
      </c>
      <c r="Q131" s="1"/>
    </row>
    <row r="132" spans="2:17">
      <c r="B132" s="9" t="str">
        <f t="shared" ref="B132:B154" si="42">IF(D132=F131,"","IU")</f>
        <v/>
      </c>
      <c r="C132" s="153">
        <f>IF(D93="","-",+C131+1)</f>
        <v>2045</v>
      </c>
      <c r="D132" s="154">
        <f>IF(F131+SUM(E$99:E131)=D$92,F131,D$92-SUM(E$99:E131))</f>
        <v>449110.35271317919</v>
      </c>
      <c r="E132" s="160">
        <f>IF(+J96&lt;F131,J96,D132)</f>
        <v>44806.833333333336</v>
      </c>
      <c r="F132" s="159">
        <f t="shared" ref="F132:F154" si="43">+D132-E132</f>
        <v>404303.51937984588</v>
      </c>
      <c r="G132" s="159">
        <f t="shared" si="35"/>
        <v>426706.93604651256</v>
      </c>
      <c r="H132" s="163">
        <f t="shared" si="36"/>
        <v>89869.042580956622</v>
      </c>
      <c r="I132" s="253">
        <f t="shared" si="37"/>
        <v>89869.042580956622</v>
      </c>
      <c r="J132" s="158">
        <f t="shared" si="38"/>
        <v>0</v>
      </c>
      <c r="K132" s="158"/>
      <c r="L132" s="334"/>
      <c r="M132" s="158">
        <f t="shared" si="39"/>
        <v>0</v>
      </c>
      <c r="N132" s="334"/>
      <c r="O132" s="158">
        <f t="shared" si="40"/>
        <v>0</v>
      </c>
      <c r="P132" s="158">
        <f t="shared" si="41"/>
        <v>0</v>
      </c>
      <c r="Q132" s="1"/>
    </row>
    <row r="133" spans="2:17">
      <c r="B133" s="9" t="str">
        <f t="shared" si="42"/>
        <v/>
      </c>
      <c r="C133" s="153">
        <f>IF(D93="","-",+C132+1)</f>
        <v>2046</v>
      </c>
      <c r="D133" s="154">
        <f>IF(F132+SUM(E$99:E132)=D$92,F132,D$92-SUM(E$99:E132))</f>
        <v>404303.51937984588</v>
      </c>
      <c r="E133" s="160">
        <f>IF(+J96&lt;F132,J96,D133)</f>
        <v>44806.833333333336</v>
      </c>
      <c r="F133" s="159">
        <f t="shared" si="43"/>
        <v>359496.68604651256</v>
      </c>
      <c r="G133" s="159">
        <f t="shared" si="35"/>
        <v>381900.10271317919</v>
      </c>
      <c r="H133" s="163">
        <f t="shared" si="36"/>
        <v>85137.235504893615</v>
      </c>
      <c r="I133" s="253">
        <f t="shared" si="37"/>
        <v>85137.235504893615</v>
      </c>
      <c r="J133" s="158">
        <f t="shared" si="38"/>
        <v>0</v>
      </c>
      <c r="K133" s="158"/>
      <c r="L133" s="334"/>
      <c r="M133" s="158">
        <f t="shared" si="39"/>
        <v>0</v>
      </c>
      <c r="N133" s="334"/>
      <c r="O133" s="158">
        <f t="shared" si="40"/>
        <v>0</v>
      </c>
      <c r="P133" s="158">
        <f t="shared" si="41"/>
        <v>0</v>
      </c>
      <c r="Q133" s="1"/>
    </row>
    <row r="134" spans="2:17">
      <c r="B134" s="9" t="str">
        <f t="shared" si="42"/>
        <v/>
      </c>
      <c r="C134" s="153">
        <f>IF(D93="","-",+C133+1)</f>
        <v>2047</v>
      </c>
      <c r="D134" s="154">
        <f>IF(F133+SUM(E$99:E133)=D$92,F133,D$92-SUM(E$99:E133))</f>
        <v>359496.68604651256</v>
      </c>
      <c r="E134" s="160">
        <f>IF(+J96&lt;F133,J96,D134)</f>
        <v>44806.833333333336</v>
      </c>
      <c r="F134" s="159">
        <f t="shared" si="43"/>
        <v>314689.85271317925</v>
      </c>
      <c r="G134" s="159">
        <f t="shared" si="35"/>
        <v>337093.26937984594</v>
      </c>
      <c r="H134" s="163">
        <f t="shared" si="36"/>
        <v>80405.428428830637</v>
      </c>
      <c r="I134" s="253">
        <f t="shared" si="37"/>
        <v>80405.428428830637</v>
      </c>
      <c r="J134" s="158">
        <f t="shared" si="38"/>
        <v>0</v>
      </c>
      <c r="K134" s="158"/>
      <c r="L134" s="334"/>
      <c r="M134" s="158">
        <f t="shared" si="39"/>
        <v>0</v>
      </c>
      <c r="N134" s="334"/>
      <c r="O134" s="158">
        <f t="shared" si="40"/>
        <v>0</v>
      </c>
      <c r="P134" s="158">
        <f t="shared" si="41"/>
        <v>0</v>
      </c>
      <c r="Q134" s="1"/>
    </row>
    <row r="135" spans="2:17">
      <c r="B135" s="9" t="str">
        <f t="shared" si="42"/>
        <v/>
      </c>
      <c r="C135" s="153">
        <f>IF(D93="","-",+C134+1)</f>
        <v>2048</v>
      </c>
      <c r="D135" s="154">
        <f>IF(F134+SUM(E$99:E134)=D$92,F134,D$92-SUM(E$99:E134))</f>
        <v>314689.85271317925</v>
      </c>
      <c r="E135" s="160">
        <f>IF(+J96&lt;F134,J96,D135)</f>
        <v>44806.833333333336</v>
      </c>
      <c r="F135" s="159">
        <f t="shared" si="43"/>
        <v>269883.01937984594</v>
      </c>
      <c r="G135" s="159">
        <f t="shared" si="35"/>
        <v>292286.43604651256</v>
      </c>
      <c r="H135" s="163">
        <f t="shared" si="36"/>
        <v>75673.62135276763</v>
      </c>
      <c r="I135" s="253">
        <f t="shared" si="37"/>
        <v>75673.62135276763</v>
      </c>
      <c r="J135" s="158">
        <f t="shared" si="38"/>
        <v>0</v>
      </c>
      <c r="K135" s="158"/>
      <c r="L135" s="334"/>
      <c r="M135" s="158">
        <f t="shared" si="39"/>
        <v>0</v>
      </c>
      <c r="N135" s="334"/>
      <c r="O135" s="158">
        <f t="shared" si="40"/>
        <v>0</v>
      </c>
      <c r="P135" s="158">
        <f t="shared" si="41"/>
        <v>0</v>
      </c>
      <c r="Q135" s="1"/>
    </row>
    <row r="136" spans="2:17">
      <c r="B136" s="9" t="str">
        <f t="shared" si="42"/>
        <v/>
      </c>
      <c r="C136" s="153">
        <f>IF(D93="","-",+C135+1)</f>
        <v>2049</v>
      </c>
      <c r="D136" s="154">
        <f>IF(F135+SUM(E$99:E135)=D$92,F135,D$92-SUM(E$99:E135))</f>
        <v>269883.01937984594</v>
      </c>
      <c r="E136" s="160">
        <f>IF(+J96&lt;F135,J96,D136)</f>
        <v>44806.833333333336</v>
      </c>
      <c r="F136" s="159">
        <f t="shared" si="43"/>
        <v>225076.18604651259</v>
      </c>
      <c r="G136" s="159">
        <f t="shared" si="35"/>
        <v>247479.60271317925</v>
      </c>
      <c r="H136" s="163">
        <f t="shared" si="36"/>
        <v>70941.814276704637</v>
      </c>
      <c r="I136" s="253">
        <f t="shared" si="37"/>
        <v>70941.814276704637</v>
      </c>
      <c r="J136" s="158">
        <f t="shared" si="38"/>
        <v>0</v>
      </c>
      <c r="K136" s="158"/>
      <c r="L136" s="334"/>
      <c r="M136" s="158">
        <f t="shared" si="39"/>
        <v>0</v>
      </c>
      <c r="N136" s="334"/>
      <c r="O136" s="158">
        <f t="shared" si="40"/>
        <v>0</v>
      </c>
      <c r="P136" s="158">
        <f t="shared" si="41"/>
        <v>0</v>
      </c>
      <c r="Q136" s="1"/>
    </row>
    <row r="137" spans="2:17">
      <c r="B137" s="9" t="str">
        <f t="shared" si="42"/>
        <v/>
      </c>
      <c r="C137" s="153">
        <f>IF(D93="","-",+C136+1)</f>
        <v>2050</v>
      </c>
      <c r="D137" s="154">
        <f>IF(F136+SUM(E$99:E136)=D$92,F136,D$92-SUM(E$99:E136))</f>
        <v>225076.18604651259</v>
      </c>
      <c r="E137" s="160">
        <f>IF(+J96&lt;F136,J96,D137)</f>
        <v>44806.833333333336</v>
      </c>
      <c r="F137" s="159">
        <f t="shared" si="43"/>
        <v>180269.35271317925</v>
      </c>
      <c r="G137" s="159">
        <f t="shared" si="35"/>
        <v>202672.76937984594</v>
      </c>
      <c r="H137" s="163">
        <f t="shared" si="36"/>
        <v>66210.007200641645</v>
      </c>
      <c r="I137" s="253">
        <f t="shared" si="37"/>
        <v>66210.007200641645</v>
      </c>
      <c r="J137" s="158">
        <f t="shared" si="38"/>
        <v>0</v>
      </c>
      <c r="K137" s="158"/>
      <c r="L137" s="334"/>
      <c r="M137" s="158">
        <f t="shared" si="39"/>
        <v>0</v>
      </c>
      <c r="N137" s="334"/>
      <c r="O137" s="158">
        <f t="shared" si="40"/>
        <v>0</v>
      </c>
      <c r="P137" s="158">
        <f t="shared" si="41"/>
        <v>0</v>
      </c>
      <c r="Q137" s="1"/>
    </row>
    <row r="138" spans="2:17">
      <c r="B138" s="9" t="str">
        <f t="shared" si="42"/>
        <v/>
      </c>
      <c r="C138" s="153">
        <f>IF(D93="","-",+C137+1)</f>
        <v>2051</v>
      </c>
      <c r="D138" s="154">
        <f>IF(F137+SUM(E$99:E137)=D$92,F137,D$92-SUM(E$99:E137))</f>
        <v>180269.35271317925</v>
      </c>
      <c r="E138" s="160">
        <f>IF(+J96&lt;F137,J96,D138)</f>
        <v>44806.833333333336</v>
      </c>
      <c r="F138" s="159">
        <f t="shared" si="43"/>
        <v>135462.51937984591</v>
      </c>
      <c r="G138" s="159">
        <f t="shared" si="35"/>
        <v>157865.93604651256</v>
      </c>
      <c r="H138" s="163">
        <f t="shared" si="36"/>
        <v>61478.200124578645</v>
      </c>
      <c r="I138" s="253">
        <f t="shared" si="37"/>
        <v>61478.200124578645</v>
      </c>
      <c r="J138" s="158">
        <f t="shared" si="38"/>
        <v>0</v>
      </c>
      <c r="K138" s="158"/>
      <c r="L138" s="334"/>
      <c r="M138" s="158">
        <f t="shared" si="39"/>
        <v>0</v>
      </c>
      <c r="N138" s="334"/>
      <c r="O138" s="158">
        <f t="shared" si="40"/>
        <v>0</v>
      </c>
      <c r="P138" s="158">
        <f t="shared" si="41"/>
        <v>0</v>
      </c>
      <c r="Q138" s="1"/>
    </row>
    <row r="139" spans="2:17">
      <c r="B139" s="9" t="str">
        <f t="shared" si="42"/>
        <v/>
      </c>
      <c r="C139" s="153">
        <f>IF(D93="","-",+C138+1)</f>
        <v>2052</v>
      </c>
      <c r="D139" s="154">
        <f>IF(F138+SUM(E$99:E138)=D$92,F138,D$92-SUM(E$99:E138))</f>
        <v>135462.51937984591</v>
      </c>
      <c r="E139" s="160">
        <f>IF(+J96&lt;F138,J96,D139)</f>
        <v>44806.833333333336</v>
      </c>
      <c r="F139" s="159">
        <f t="shared" si="43"/>
        <v>90655.686046512565</v>
      </c>
      <c r="G139" s="159">
        <f t="shared" si="35"/>
        <v>113059.10271317924</v>
      </c>
      <c r="H139" s="163">
        <f t="shared" si="36"/>
        <v>56746.393048515645</v>
      </c>
      <c r="I139" s="253">
        <f t="shared" si="37"/>
        <v>56746.393048515645</v>
      </c>
      <c r="J139" s="158">
        <f t="shared" si="38"/>
        <v>0</v>
      </c>
      <c r="K139" s="158"/>
      <c r="L139" s="334"/>
      <c r="M139" s="158">
        <f t="shared" si="39"/>
        <v>0</v>
      </c>
      <c r="N139" s="334"/>
      <c r="O139" s="158">
        <f t="shared" si="40"/>
        <v>0</v>
      </c>
      <c r="P139" s="158">
        <f t="shared" si="41"/>
        <v>0</v>
      </c>
      <c r="Q139" s="1"/>
    </row>
    <row r="140" spans="2:17">
      <c r="B140" s="9" t="str">
        <f t="shared" si="42"/>
        <v/>
      </c>
      <c r="C140" s="153">
        <f>IF(D93="","-",+C139+1)</f>
        <v>2053</v>
      </c>
      <c r="D140" s="154">
        <f>IF(F139+SUM(E$99:E139)=D$92,F139,D$92-SUM(E$99:E139))</f>
        <v>90655.686046512565</v>
      </c>
      <c r="E140" s="160">
        <f>IF(+J96&lt;F139,J96,D140)</f>
        <v>44806.833333333336</v>
      </c>
      <c r="F140" s="159">
        <f t="shared" si="43"/>
        <v>45848.852713179229</v>
      </c>
      <c r="G140" s="159">
        <f t="shared" si="35"/>
        <v>68252.269379845893</v>
      </c>
      <c r="H140" s="163">
        <f t="shared" si="36"/>
        <v>52014.585972452653</v>
      </c>
      <c r="I140" s="253">
        <f t="shared" si="37"/>
        <v>52014.585972452653</v>
      </c>
      <c r="J140" s="158">
        <f t="shared" si="38"/>
        <v>0</v>
      </c>
      <c r="K140" s="158"/>
      <c r="L140" s="334"/>
      <c r="M140" s="158">
        <f t="shared" si="39"/>
        <v>0</v>
      </c>
      <c r="N140" s="334"/>
      <c r="O140" s="158">
        <f t="shared" si="40"/>
        <v>0</v>
      </c>
      <c r="P140" s="158">
        <f t="shared" si="41"/>
        <v>0</v>
      </c>
      <c r="Q140" s="1"/>
    </row>
    <row r="141" spans="2:17">
      <c r="B141" s="9" t="str">
        <f t="shared" si="42"/>
        <v/>
      </c>
      <c r="C141" s="153">
        <f>IF(D93="","-",+C140+1)</f>
        <v>2054</v>
      </c>
      <c r="D141" s="154">
        <f>IF(F140+SUM(E$99:E140)=D$92,F140,D$92-SUM(E$99:E140))</f>
        <v>45848.852713179229</v>
      </c>
      <c r="E141" s="160">
        <f>IF(+J96&lt;F140,J96,D141)</f>
        <v>44806.833333333336</v>
      </c>
      <c r="F141" s="159">
        <f t="shared" si="43"/>
        <v>1042.0193798458931</v>
      </c>
      <c r="G141" s="159">
        <f t="shared" si="35"/>
        <v>23445.436046512561</v>
      </c>
      <c r="H141" s="163">
        <f t="shared" si="36"/>
        <v>47282.778896389653</v>
      </c>
      <c r="I141" s="253">
        <f t="shared" si="37"/>
        <v>47282.778896389653</v>
      </c>
      <c r="J141" s="158">
        <f t="shared" si="38"/>
        <v>0</v>
      </c>
      <c r="K141" s="158"/>
      <c r="L141" s="334"/>
      <c r="M141" s="158">
        <f t="shared" si="39"/>
        <v>0</v>
      </c>
      <c r="N141" s="334"/>
      <c r="O141" s="158">
        <f t="shared" si="40"/>
        <v>0</v>
      </c>
      <c r="P141" s="158">
        <f t="shared" si="41"/>
        <v>0</v>
      </c>
      <c r="Q141" s="1"/>
    </row>
    <row r="142" spans="2:17">
      <c r="B142" s="9" t="str">
        <f t="shared" si="42"/>
        <v/>
      </c>
      <c r="C142" s="153">
        <f>IF(D93="","-",+C141+1)</f>
        <v>2055</v>
      </c>
      <c r="D142" s="154">
        <f>IF(F141+SUM(E$99:E141)=D$92,F141,D$92-SUM(E$99:E141))</f>
        <v>1042.0193798458931</v>
      </c>
      <c r="E142" s="160">
        <f>IF(+J96&lt;F141,J96,D142)</f>
        <v>1042.0193798458931</v>
      </c>
      <c r="F142" s="159">
        <f t="shared" si="43"/>
        <v>0</v>
      </c>
      <c r="G142" s="159">
        <f t="shared" si="35"/>
        <v>521.00968992294656</v>
      </c>
      <c r="H142" s="163">
        <f t="shared" si="36"/>
        <v>1097.0403923583028</v>
      </c>
      <c r="I142" s="253">
        <f t="shared" si="37"/>
        <v>1097.0403923583028</v>
      </c>
      <c r="J142" s="158">
        <f t="shared" si="38"/>
        <v>0</v>
      </c>
      <c r="K142" s="158"/>
      <c r="L142" s="334"/>
      <c r="M142" s="158">
        <f t="shared" si="39"/>
        <v>0</v>
      </c>
      <c r="N142" s="334"/>
      <c r="O142" s="158">
        <f t="shared" si="40"/>
        <v>0</v>
      </c>
      <c r="P142" s="158">
        <f t="shared" si="41"/>
        <v>0</v>
      </c>
      <c r="Q142" s="1"/>
    </row>
    <row r="143" spans="2:17">
      <c r="B143" s="9" t="str">
        <f t="shared" si="42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3"/>
        <v>0</v>
      </c>
      <c r="G143" s="159">
        <f t="shared" si="35"/>
        <v>0</v>
      </c>
      <c r="H143" s="163">
        <f t="shared" si="36"/>
        <v>0</v>
      </c>
      <c r="I143" s="253">
        <f t="shared" si="37"/>
        <v>0</v>
      </c>
      <c r="J143" s="158">
        <f t="shared" si="38"/>
        <v>0</v>
      </c>
      <c r="K143" s="158"/>
      <c r="L143" s="334"/>
      <c r="M143" s="158">
        <f t="shared" si="39"/>
        <v>0</v>
      </c>
      <c r="N143" s="334"/>
      <c r="O143" s="158">
        <f t="shared" si="40"/>
        <v>0</v>
      </c>
      <c r="P143" s="158">
        <f t="shared" si="41"/>
        <v>0</v>
      </c>
      <c r="Q143" s="1"/>
    </row>
    <row r="144" spans="2:17">
      <c r="B144" s="9" t="str">
        <f t="shared" si="42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3"/>
        <v>0</v>
      </c>
      <c r="G144" s="159">
        <f t="shared" si="35"/>
        <v>0</v>
      </c>
      <c r="H144" s="163">
        <f t="shared" si="36"/>
        <v>0</v>
      </c>
      <c r="I144" s="253">
        <f t="shared" si="37"/>
        <v>0</v>
      </c>
      <c r="J144" s="158">
        <f t="shared" si="38"/>
        <v>0</v>
      </c>
      <c r="K144" s="158"/>
      <c r="L144" s="334"/>
      <c r="M144" s="158">
        <f t="shared" si="39"/>
        <v>0</v>
      </c>
      <c r="N144" s="334"/>
      <c r="O144" s="158">
        <f t="shared" si="40"/>
        <v>0</v>
      </c>
      <c r="P144" s="158">
        <f t="shared" si="41"/>
        <v>0</v>
      </c>
      <c r="Q144" s="1"/>
    </row>
    <row r="145" spans="2:17">
      <c r="B145" s="9" t="str">
        <f t="shared" si="42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3"/>
        <v>0</v>
      </c>
      <c r="G145" s="159">
        <f t="shared" si="35"/>
        <v>0</v>
      </c>
      <c r="H145" s="163">
        <f t="shared" si="36"/>
        <v>0</v>
      </c>
      <c r="I145" s="253">
        <f t="shared" si="37"/>
        <v>0</v>
      </c>
      <c r="J145" s="158">
        <f t="shared" si="38"/>
        <v>0</v>
      </c>
      <c r="K145" s="158"/>
      <c r="L145" s="334"/>
      <c r="M145" s="158">
        <f t="shared" si="39"/>
        <v>0</v>
      </c>
      <c r="N145" s="334"/>
      <c r="O145" s="158">
        <f t="shared" si="40"/>
        <v>0</v>
      </c>
      <c r="P145" s="158">
        <f t="shared" si="41"/>
        <v>0</v>
      </c>
      <c r="Q145" s="1"/>
    </row>
    <row r="146" spans="2:17">
      <c r="B146" s="9" t="str">
        <f t="shared" si="42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3"/>
        <v>0</v>
      </c>
      <c r="G146" s="159">
        <f t="shared" si="35"/>
        <v>0</v>
      </c>
      <c r="H146" s="163">
        <f t="shared" si="36"/>
        <v>0</v>
      </c>
      <c r="I146" s="253">
        <f t="shared" si="37"/>
        <v>0</v>
      </c>
      <c r="J146" s="158">
        <f t="shared" si="38"/>
        <v>0</v>
      </c>
      <c r="K146" s="158"/>
      <c r="L146" s="334"/>
      <c r="M146" s="158">
        <f t="shared" si="39"/>
        <v>0</v>
      </c>
      <c r="N146" s="334"/>
      <c r="O146" s="158">
        <f t="shared" si="40"/>
        <v>0</v>
      </c>
      <c r="P146" s="158">
        <f t="shared" si="41"/>
        <v>0</v>
      </c>
      <c r="Q146" s="1"/>
    </row>
    <row r="147" spans="2:17">
      <c r="B147" s="9" t="str">
        <f t="shared" si="42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3"/>
        <v>0</v>
      </c>
      <c r="G147" s="159">
        <f t="shared" si="35"/>
        <v>0</v>
      </c>
      <c r="H147" s="163">
        <f t="shared" si="36"/>
        <v>0</v>
      </c>
      <c r="I147" s="253">
        <f t="shared" si="37"/>
        <v>0</v>
      </c>
      <c r="J147" s="158">
        <f t="shared" si="38"/>
        <v>0</v>
      </c>
      <c r="K147" s="158"/>
      <c r="L147" s="334"/>
      <c r="M147" s="158">
        <f t="shared" si="39"/>
        <v>0</v>
      </c>
      <c r="N147" s="334"/>
      <c r="O147" s="158">
        <f t="shared" si="40"/>
        <v>0</v>
      </c>
      <c r="P147" s="158">
        <f t="shared" si="41"/>
        <v>0</v>
      </c>
      <c r="Q147" s="1"/>
    </row>
    <row r="148" spans="2:17">
      <c r="B148" s="9" t="str">
        <f t="shared" si="42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3"/>
        <v>0</v>
      </c>
      <c r="G148" s="159">
        <f t="shared" si="35"/>
        <v>0</v>
      </c>
      <c r="H148" s="163">
        <f t="shared" si="36"/>
        <v>0</v>
      </c>
      <c r="I148" s="253">
        <f t="shared" si="37"/>
        <v>0</v>
      </c>
      <c r="J148" s="158">
        <f t="shared" si="38"/>
        <v>0</v>
      </c>
      <c r="K148" s="158"/>
      <c r="L148" s="334"/>
      <c r="M148" s="158">
        <f t="shared" si="39"/>
        <v>0</v>
      </c>
      <c r="N148" s="334"/>
      <c r="O148" s="158">
        <f t="shared" si="40"/>
        <v>0</v>
      </c>
      <c r="P148" s="158">
        <f t="shared" si="41"/>
        <v>0</v>
      </c>
      <c r="Q148" s="1"/>
    </row>
    <row r="149" spans="2:17">
      <c r="B149" s="9" t="str">
        <f t="shared" si="42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3"/>
        <v>0</v>
      </c>
      <c r="G149" s="159">
        <f t="shared" si="35"/>
        <v>0</v>
      </c>
      <c r="H149" s="163">
        <f t="shared" si="36"/>
        <v>0</v>
      </c>
      <c r="I149" s="253">
        <f t="shared" si="37"/>
        <v>0</v>
      </c>
      <c r="J149" s="158">
        <f t="shared" si="38"/>
        <v>0</v>
      </c>
      <c r="K149" s="158"/>
      <c r="L149" s="334"/>
      <c r="M149" s="158">
        <f t="shared" si="39"/>
        <v>0</v>
      </c>
      <c r="N149" s="334"/>
      <c r="O149" s="158">
        <f t="shared" si="40"/>
        <v>0</v>
      </c>
      <c r="P149" s="158">
        <f t="shared" si="41"/>
        <v>0</v>
      </c>
      <c r="Q149" s="1"/>
    </row>
    <row r="150" spans="2:17">
      <c r="B150" s="9" t="str">
        <f t="shared" si="42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3"/>
        <v>0</v>
      </c>
      <c r="G150" s="159">
        <f t="shared" si="35"/>
        <v>0</v>
      </c>
      <c r="H150" s="163">
        <f t="shared" si="36"/>
        <v>0</v>
      </c>
      <c r="I150" s="253">
        <f t="shared" si="37"/>
        <v>0</v>
      </c>
      <c r="J150" s="158">
        <f t="shared" si="38"/>
        <v>0</v>
      </c>
      <c r="K150" s="158"/>
      <c r="L150" s="334"/>
      <c r="M150" s="158">
        <f t="shared" si="39"/>
        <v>0</v>
      </c>
      <c r="N150" s="334"/>
      <c r="O150" s="158">
        <f t="shared" si="40"/>
        <v>0</v>
      </c>
      <c r="P150" s="158">
        <f t="shared" si="41"/>
        <v>0</v>
      </c>
      <c r="Q150" s="1"/>
    </row>
    <row r="151" spans="2:17">
      <c r="B151" s="9" t="str">
        <f t="shared" si="42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3"/>
        <v>0</v>
      </c>
      <c r="G151" s="159">
        <f t="shared" si="35"/>
        <v>0</v>
      </c>
      <c r="H151" s="163">
        <f t="shared" si="36"/>
        <v>0</v>
      </c>
      <c r="I151" s="253">
        <f t="shared" si="37"/>
        <v>0</v>
      </c>
      <c r="J151" s="158">
        <f t="shared" si="38"/>
        <v>0</v>
      </c>
      <c r="K151" s="158"/>
      <c r="L151" s="334"/>
      <c r="M151" s="158">
        <f t="shared" si="39"/>
        <v>0</v>
      </c>
      <c r="N151" s="334"/>
      <c r="O151" s="158">
        <f t="shared" si="40"/>
        <v>0</v>
      </c>
      <c r="P151" s="158">
        <f t="shared" si="41"/>
        <v>0</v>
      </c>
      <c r="Q151" s="1"/>
    </row>
    <row r="152" spans="2:17">
      <c r="B152" s="9" t="str">
        <f t="shared" si="42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3"/>
        <v>0</v>
      </c>
      <c r="G152" s="159">
        <f t="shared" si="35"/>
        <v>0</v>
      </c>
      <c r="H152" s="163">
        <f t="shared" si="36"/>
        <v>0</v>
      </c>
      <c r="I152" s="253">
        <f t="shared" si="37"/>
        <v>0</v>
      </c>
      <c r="J152" s="158">
        <f t="shared" si="38"/>
        <v>0</v>
      </c>
      <c r="K152" s="158"/>
      <c r="L152" s="334"/>
      <c r="M152" s="158">
        <f t="shared" si="39"/>
        <v>0</v>
      </c>
      <c r="N152" s="334"/>
      <c r="O152" s="158">
        <f t="shared" si="40"/>
        <v>0</v>
      </c>
      <c r="P152" s="158">
        <f t="shared" si="41"/>
        <v>0</v>
      </c>
      <c r="Q152" s="1"/>
    </row>
    <row r="153" spans="2:17">
      <c r="B153" s="9" t="str">
        <f t="shared" si="42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3"/>
        <v>0</v>
      </c>
      <c r="G153" s="159">
        <f t="shared" si="35"/>
        <v>0</v>
      </c>
      <c r="H153" s="163">
        <f t="shared" si="36"/>
        <v>0</v>
      </c>
      <c r="I153" s="253">
        <f t="shared" si="37"/>
        <v>0</v>
      </c>
      <c r="J153" s="158">
        <f t="shared" si="38"/>
        <v>0</v>
      </c>
      <c r="K153" s="158"/>
      <c r="L153" s="334"/>
      <c r="M153" s="158">
        <f t="shared" si="39"/>
        <v>0</v>
      </c>
      <c r="N153" s="334"/>
      <c r="O153" s="158">
        <f t="shared" si="40"/>
        <v>0</v>
      </c>
      <c r="P153" s="158">
        <f t="shared" si="41"/>
        <v>0</v>
      </c>
      <c r="Q153" s="1"/>
    </row>
    <row r="154" spans="2:17" ht="13.5" thickBot="1">
      <c r="B154" s="9" t="str">
        <f t="shared" si="42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3"/>
        <v>0</v>
      </c>
      <c r="G154" s="165">
        <f t="shared" si="35"/>
        <v>0</v>
      </c>
      <c r="H154" s="167">
        <f t="shared" si="36"/>
        <v>0</v>
      </c>
      <c r="I154" s="254">
        <f t="shared" si="37"/>
        <v>0</v>
      </c>
      <c r="J154" s="169">
        <f t="shared" si="38"/>
        <v>0</v>
      </c>
      <c r="K154" s="158"/>
      <c r="L154" s="335"/>
      <c r="M154" s="169">
        <f t="shared" si="39"/>
        <v>0</v>
      </c>
      <c r="N154" s="335"/>
      <c r="O154" s="169">
        <f t="shared" si="40"/>
        <v>0</v>
      </c>
      <c r="P154" s="169">
        <f t="shared" si="41"/>
        <v>0</v>
      </c>
      <c r="Q154" s="1"/>
    </row>
    <row r="155" spans="2:17">
      <c r="C155" s="154" t="s">
        <v>73</v>
      </c>
      <c r="D155" s="111"/>
      <c r="E155" s="111">
        <f>SUM(E99:E154)</f>
        <v>1881886.9999999998</v>
      </c>
      <c r="F155" s="111"/>
      <c r="G155" s="111"/>
      <c r="H155" s="111">
        <f>SUM(H99:H154)</f>
        <v>6418493.3271493241</v>
      </c>
      <c r="I155" s="111">
        <f>SUM(I99:I154)</f>
        <v>6418493.3271493241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0" priority="1" stopIfTrue="1" operator="equal">
      <formula>$I$10</formula>
    </cfRule>
  </conditionalFormatting>
  <conditionalFormatting sqref="C99:C154">
    <cfRule type="cellIs" dxfId="10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Q162"/>
  <sheetViews>
    <sheetView view="pageBreakPreview" topLeftCell="A55" zoomScale="75" zoomScaleNormal="100" zoomScaleSheetLayoutView="75" workbookViewId="0">
      <selection activeCell="D17" sqref="D17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30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5127681.7221303442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5127681.7221303442</v>
      </c>
      <c r="O6" s="1"/>
      <c r="P6" s="1"/>
    </row>
    <row r="7" spans="1:17" ht="13.5" thickBot="1">
      <c r="C7" s="121" t="s">
        <v>44</v>
      </c>
      <c r="D7" s="274" t="s">
        <v>271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/>
      <c r="E9" s="401" t="s">
        <v>420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47660029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8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1162439.7317073171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47434000</v>
      </c>
      <c r="E17" s="358">
        <v>376460.31746031746</v>
      </c>
      <c r="F17" s="357">
        <v>47057539.682539679</v>
      </c>
      <c r="G17" s="358">
        <v>7374864.2102739988</v>
      </c>
      <c r="H17" s="359">
        <v>7374864.2102739988</v>
      </c>
      <c r="I17" s="405">
        <v>0</v>
      </c>
      <c r="J17" s="156"/>
      <c r="K17" s="256">
        <f t="shared" ref="K17:K22" si="0">G17</f>
        <v>7374864.2102739988</v>
      </c>
      <c r="L17" s="172">
        <f t="shared" ref="L17:L48" si="1">IF(K17&lt;&gt;0,+G17-K17,0)</f>
        <v>0</v>
      </c>
      <c r="M17" s="256">
        <f t="shared" ref="M17:M22" si="2">H17</f>
        <v>7374864.2102739988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46796111.682539679</v>
      </c>
      <c r="E18" s="397">
        <v>1123156.4761904762</v>
      </c>
      <c r="F18" s="396">
        <v>45672955.206349202</v>
      </c>
      <c r="G18" s="397">
        <v>7516780.2053061184</v>
      </c>
      <c r="H18" s="395">
        <v>7516780.2053061184</v>
      </c>
      <c r="I18" s="404">
        <v>0</v>
      </c>
      <c r="J18" s="156"/>
      <c r="K18" s="258">
        <f t="shared" si="0"/>
        <v>7516780.2053061184</v>
      </c>
      <c r="L18" s="257">
        <f t="shared" ref="L18:L23" si="6">IF(K18&lt;&gt;0,+G18-K18,0)</f>
        <v>0</v>
      </c>
      <c r="M18" s="258">
        <f t="shared" si="2"/>
        <v>7516780.2053061184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96">
        <v>45915504.206349209</v>
      </c>
      <c r="E19" s="397">
        <v>1128931.4523809524</v>
      </c>
      <c r="F19" s="396">
        <v>44786572.753968254</v>
      </c>
      <c r="G19" s="397">
        <v>7171110.7453941712</v>
      </c>
      <c r="H19" s="395">
        <v>7171110.7453941712</v>
      </c>
      <c r="I19" s="404">
        <v>0</v>
      </c>
      <c r="J19" s="156"/>
      <c r="K19" s="258">
        <f t="shared" si="0"/>
        <v>7171110.7453941712</v>
      </c>
      <c r="L19" s="257">
        <f t="shared" si="6"/>
        <v>0</v>
      </c>
      <c r="M19" s="258">
        <f t="shared" si="2"/>
        <v>7171110.7453941712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96">
        <v>45031351.753968254</v>
      </c>
      <c r="E20" s="397">
        <v>1134759.5238095238</v>
      </c>
      <c r="F20" s="396">
        <v>43896592.230158731</v>
      </c>
      <c r="G20" s="397">
        <v>6916151.4669681974</v>
      </c>
      <c r="H20" s="395">
        <v>6916151.4669681974</v>
      </c>
      <c r="I20" s="156">
        <v>0</v>
      </c>
      <c r="J20" s="156"/>
      <c r="K20" s="258">
        <f t="shared" si="0"/>
        <v>6916151.4669681974</v>
      </c>
      <c r="L20" s="257">
        <f t="shared" si="6"/>
        <v>0</v>
      </c>
      <c r="M20" s="258">
        <f t="shared" si="2"/>
        <v>6916151.4669681974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96">
        <v>43896592.230158731</v>
      </c>
      <c r="E21" s="397">
        <v>1134759.5238095238</v>
      </c>
      <c r="F21" s="396">
        <v>42761832.706349209</v>
      </c>
      <c r="G21" s="397">
        <v>6697217.6540145967</v>
      </c>
      <c r="H21" s="395">
        <v>6697217.6540145967</v>
      </c>
      <c r="I21" s="156">
        <f t="shared" ref="I21:I48" si="9">H21-G21</f>
        <v>0</v>
      </c>
      <c r="J21" s="156"/>
      <c r="K21" s="258">
        <f t="shared" si="0"/>
        <v>6697217.6540145967</v>
      </c>
      <c r="L21" s="257">
        <f t="shared" si="6"/>
        <v>0</v>
      </c>
      <c r="M21" s="258">
        <f t="shared" si="2"/>
        <v>6697217.6540145967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>IU</v>
      </c>
      <c r="C22" s="153">
        <f>IF(D11="","-",+C21+1)</f>
        <v>2017</v>
      </c>
      <c r="D22" s="396">
        <v>42761961.706349209</v>
      </c>
      <c r="E22" s="397">
        <v>1108372.7674418604</v>
      </c>
      <c r="F22" s="396">
        <v>41653588.938907348</v>
      </c>
      <c r="G22" s="397">
        <v>6337600.9904746711</v>
      </c>
      <c r="H22" s="395">
        <v>6337600.9904746711</v>
      </c>
      <c r="I22" s="156">
        <v>0</v>
      </c>
      <c r="J22" s="156"/>
      <c r="K22" s="258">
        <f t="shared" si="0"/>
        <v>6337600.9904746711</v>
      </c>
      <c r="L22" s="257">
        <f t="shared" si="6"/>
        <v>0</v>
      </c>
      <c r="M22" s="258">
        <f t="shared" si="2"/>
        <v>6337600.9904746711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41653588.938907348</v>
      </c>
      <c r="E23" s="397">
        <v>1162439.7317073171</v>
      </c>
      <c r="F23" s="396">
        <v>40491149.207200028</v>
      </c>
      <c r="G23" s="397">
        <v>6382495.4698959831</v>
      </c>
      <c r="H23" s="395">
        <v>6382495.4698959831</v>
      </c>
      <c r="I23" s="156">
        <f t="shared" si="9"/>
        <v>0</v>
      </c>
      <c r="J23" s="156"/>
      <c r="K23" s="258">
        <f>G23</f>
        <v>6382495.4698959831</v>
      </c>
      <c r="L23" s="257">
        <f t="shared" si="6"/>
        <v>0</v>
      </c>
      <c r="M23" s="258">
        <f>H23</f>
        <v>6382495.4698959831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396">
        <v>40491149.207200028</v>
      </c>
      <c r="E24" s="397">
        <v>1162439.7317073171</v>
      </c>
      <c r="F24" s="396">
        <v>39328709.475492708</v>
      </c>
      <c r="G24" s="397">
        <v>6234756.239636234</v>
      </c>
      <c r="H24" s="395">
        <v>6234756.239636234</v>
      </c>
      <c r="I24" s="156">
        <f t="shared" si="9"/>
        <v>0</v>
      </c>
      <c r="J24" s="156"/>
      <c r="K24" s="258">
        <f>G24</f>
        <v>6234756.239636234</v>
      </c>
      <c r="L24" s="257">
        <f t="shared" ref="L24" si="10">IF(K24&lt;&gt;0,+G24-K24,0)</f>
        <v>0</v>
      </c>
      <c r="M24" s="258">
        <f>H24</f>
        <v>6234756.239636234</v>
      </c>
      <c r="N24" s="158">
        <f t="shared" ref="N24" si="11">IF(M24&lt;&gt;0,+H24-M24,0)</f>
        <v>0</v>
      </c>
      <c r="O24" s="158">
        <f t="shared" ref="O24" si="12"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39328709.475492708</v>
      </c>
      <c r="E25" s="160">
        <f>IF(+I14&lt;F24,I14,D25)</f>
        <v>1162439.7317073171</v>
      </c>
      <c r="F25" s="159">
        <f t="shared" ref="F25:F48" si="13">+D25-E25</f>
        <v>38166269.743785389</v>
      </c>
      <c r="G25" s="161">
        <f t="shared" ref="G25:G53" si="14">+I$12*((D25+F25)/2)+E25</f>
        <v>5127681.7221303442</v>
      </c>
      <c r="H25" s="142">
        <f t="shared" ref="H25:H53" si="15">+I$13*((D25+F25)/2)+E25</f>
        <v>5127681.7221303442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38166269.743785389</v>
      </c>
      <c r="E26" s="160">
        <f>IF(+I14&lt;F25,I14,D26)</f>
        <v>1162439.7317073171</v>
      </c>
      <c r="F26" s="159">
        <f t="shared" si="13"/>
        <v>37003830.012078069</v>
      </c>
      <c r="G26" s="161">
        <f t="shared" si="14"/>
        <v>5008722.9229426086</v>
      </c>
      <c r="H26" s="142">
        <f t="shared" si="15"/>
        <v>5008722.9229426086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37003830.012078069</v>
      </c>
      <c r="E27" s="160">
        <f>IF(+I14&lt;F26,I14,D27)</f>
        <v>1162439.7317073171</v>
      </c>
      <c r="F27" s="159">
        <f t="shared" si="13"/>
        <v>35841390.28037075</v>
      </c>
      <c r="G27" s="161">
        <f t="shared" si="14"/>
        <v>4889764.123754872</v>
      </c>
      <c r="H27" s="142">
        <f t="shared" si="15"/>
        <v>4889764.123754872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35841390.28037075</v>
      </c>
      <c r="E28" s="160">
        <f>IF(+I14&lt;F27,I14,D28)</f>
        <v>1162439.7317073171</v>
      </c>
      <c r="F28" s="159">
        <f t="shared" si="13"/>
        <v>34678950.54866343</v>
      </c>
      <c r="G28" s="161">
        <f t="shared" si="14"/>
        <v>4770805.3245671364</v>
      </c>
      <c r="H28" s="142">
        <f t="shared" si="15"/>
        <v>4770805.3245671364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34678950.54866343</v>
      </c>
      <c r="E29" s="160">
        <f>IF(+I14&lt;F28,I14,D29)</f>
        <v>1162439.7317073171</v>
      </c>
      <c r="F29" s="159">
        <f t="shared" si="13"/>
        <v>33516510.816956114</v>
      </c>
      <c r="G29" s="161">
        <f t="shared" si="14"/>
        <v>4651846.5253794007</v>
      </c>
      <c r="H29" s="142">
        <f t="shared" si="15"/>
        <v>4651846.5253794007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33516510.816956114</v>
      </c>
      <c r="E30" s="160">
        <f>IF(+I14&lt;F29,I14,D30)</f>
        <v>1162439.7317073171</v>
      </c>
      <c r="F30" s="159">
        <f t="shared" si="13"/>
        <v>32354071.085248798</v>
      </c>
      <c r="G30" s="161">
        <f t="shared" si="14"/>
        <v>4532887.726191665</v>
      </c>
      <c r="H30" s="142">
        <f t="shared" si="15"/>
        <v>4532887.726191665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32354071.085248798</v>
      </c>
      <c r="E31" s="160">
        <f>IF(+I14&lt;F30,I14,D31)</f>
        <v>1162439.7317073171</v>
      </c>
      <c r="F31" s="159">
        <f t="shared" si="13"/>
        <v>31191631.353541482</v>
      </c>
      <c r="G31" s="161">
        <f t="shared" si="14"/>
        <v>4413928.9270039285</v>
      </c>
      <c r="H31" s="142">
        <f t="shared" si="15"/>
        <v>4413928.9270039285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31191631.353541482</v>
      </c>
      <c r="E32" s="160">
        <f>IF(+I14&lt;F31,I14,D32)</f>
        <v>1162439.7317073171</v>
      </c>
      <c r="F32" s="159">
        <f t="shared" si="13"/>
        <v>30029191.621834166</v>
      </c>
      <c r="G32" s="161">
        <f t="shared" si="14"/>
        <v>4294970.1278161937</v>
      </c>
      <c r="H32" s="142">
        <f t="shared" si="15"/>
        <v>4294970.1278161937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30029191.621834166</v>
      </c>
      <c r="E33" s="160">
        <f>IF(+I14&lt;F32,I14,D33)</f>
        <v>1162439.7317073171</v>
      </c>
      <c r="F33" s="159">
        <f t="shared" si="13"/>
        <v>28866751.89012685</v>
      </c>
      <c r="G33" s="161">
        <f t="shared" si="14"/>
        <v>4176011.3286284572</v>
      </c>
      <c r="H33" s="142">
        <f t="shared" si="15"/>
        <v>4176011.3286284572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28866751.89012685</v>
      </c>
      <c r="E34" s="160">
        <f>IF(+I14&lt;F33,I14,D34)</f>
        <v>1162439.7317073171</v>
      </c>
      <c r="F34" s="159">
        <f t="shared" si="13"/>
        <v>27704312.158419535</v>
      </c>
      <c r="G34" s="161">
        <f t="shared" si="14"/>
        <v>4057052.5294407224</v>
      </c>
      <c r="H34" s="142">
        <f t="shared" si="15"/>
        <v>4057052.5294407224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27704312.158419535</v>
      </c>
      <c r="E35" s="160">
        <f>IF(+I14&lt;F34,I14,D35)</f>
        <v>1162439.7317073171</v>
      </c>
      <c r="F35" s="159">
        <f t="shared" si="13"/>
        <v>26541872.426712219</v>
      </c>
      <c r="G35" s="161">
        <f t="shared" si="14"/>
        <v>3938093.7302529858</v>
      </c>
      <c r="H35" s="142">
        <f t="shared" si="15"/>
        <v>3938093.7302529858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26541872.426712219</v>
      </c>
      <c r="E36" s="160">
        <f>IF(+I14&lt;F35,I14,D36)</f>
        <v>1162439.7317073171</v>
      </c>
      <c r="F36" s="159">
        <f t="shared" si="13"/>
        <v>25379432.695004903</v>
      </c>
      <c r="G36" s="161">
        <f t="shared" si="14"/>
        <v>3819134.9310652511</v>
      </c>
      <c r="H36" s="142">
        <f t="shared" si="15"/>
        <v>3819134.9310652511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25379432.695004903</v>
      </c>
      <c r="E37" s="160">
        <f>IF(+I14&lt;F36,I14,D37)</f>
        <v>1162439.7317073171</v>
      </c>
      <c r="F37" s="159">
        <f t="shared" si="13"/>
        <v>24216992.963297587</v>
      </c>
      <c r="G37" s="161">
        <f t="shared" si="14"/>
        <v>3700176.1318775145</v>
      </c>
      <c r="H37" s="142">
        <f t="shared" si="15"/>
        <v>3700176.1318775145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24216992.963297587</v>
      </c>
      <c r="E38" s="160">
        <f>IF(+I14&lt;F37,I14,D38)</f>
        <v>1162439.7317073171</v>
      </c>
      <c r="F38" s="159">
        <f t="shared" si="13"/>
        <v>23054553.231590271</v>
      </c>
      <c r="G38" s="161">
        <f t="shared" si="14"/>
        <v>3581217.3326897789</v>
      </c>
      <c r="H38" s="142">
        <f t="shared" si="15"/>
        <v>3581217.3326897789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23054553.231590271</v>
      </c>
      <c r="E39" s="160">
        <f>IF(+I14&lt;F38,I14,D39)</f>
        <v>1162439.7317073171</v>
      </c>
      <c r="F39" s="159">
        <f t="shared" si="13"/>
        <v>21892113.499882955</v>
      </c>
      <c r="G39" s="161">
        <f t="shared" si="14"/>
        <v>3462258.5335020432</v>
      </c>
      <c r="H39" s="142">
        <f t="shared" si="15"/>
        <v>3462258.5335020432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21892113.499882955</v>
      </c>
      <c r="E40" s="160">
        <f>IF(+I14&lt;F39,I14,D40)</f>
        <v>1162439.7317073171</v>
      </c>
      <c r="F40" s="159">
        <f t="shared" si="13"/>
        <v>20729673.768175639</v>
      </c>
      <c r="G40" s="161">
        <f t="shared" si="14"/>
        <v>3343299.7343143076</v>
      </c>
      <c r="H40" s="142">
        <f t="shared" si="15"/>
        <v>3343299.7343143076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20729673.768175639</v>
      </c>
      <c r="E41" s="160">
        <f>IF(+I14&lt;F40,I14,D41)</f>
        <v>1162439.7317073171</v>
      </c>
      <c r="F41" s="159">
        <f t="shared" si="13"/>
        <v>19567234.036468323</v>
      </c>
      <c r="G41" s="161">
        <f t="shared" si="14"/>
        <v>3224340.9351265719</v>
      </c>
      <c r="H41" s="142">
        <f t="shared" si="15"/>
        <v>3224340.9351265719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19567234.036468323</v>
      </c>
      <c r="E42" s="160">
        <f>IF(+I14&lt;F41,I14,D42)</f>
        <v>1162439.7317073171</v>
      </c>
      <c r="F42" s="159">
        <f t="shared" si="13"/>
        <v>18404794.304761007</v>
      </c>
      <c r="G42" s="161">
        <f t="shared" si="14"/>
        <v>3105382.1359388363</v>
      </c>
      <c r="H42" s="142">
        <f t="shared" si="15"/>
        <v>3105382.1359388363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18404794.304761007</v>
      </c>
      <c r="E43" s="160">
        <f>IF(+I14&lt;F42,I14,D43)</f>
        <v>1162439.7317073171</v>
      </c>
      <c r="F43" s="159">
        <f t="shared" si="13"/>
        <v>17242354.573053692</v>
      </c>
      <c r="G43" s="161">
        <f t="shared" si="14"/>
        <v>2986423.3367511006</v>
      </c>
      <c r="H43" s="142">
        <f t="shared" si="15"/>
        <v>2986423.3367511006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17242354.573053692</v>
      </c>
      <c r="E44" s="160">
        <f>IF(+I14&lt;F43,I14,D44)</f>
        <v>1162439.7317073171</v>
      </c>
      <c r="F44" s="159">
        <f t="shared" si="13"/>
        <v>16079914.841346374</v>
      </c>
      <c r="G44" s="161">
        <f t="shared" si="14"/>
        <v>2867464.537563365</v>
      </c>
      <c r="H44" s="142">
        <f t="shared" si="15"/>
        <v>2867464.537563365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16079914.841346374</v>
      </c>
      <c r="E45" s="160">
        <f>IF(+I14&lt;F44,I14,D45)</f>
        <v>1162439.7317073171</v>
      </c>
      <c r="F45" s="159">
        <f t="shared" si="13"/>
        <v>14917475.109639056</v>
      </c>
      <c r="G45" s="161">
        <f t="shared" si="14"/>
        <v>2748505.7383756293</v>
      </c>
      <c r="H45" s="142">
        <f t="shared" si="15"/>
        <v>2748505.7383756293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14917475.109639056</v>
      </c>
      <c r="E46" s="160">
        <f>IF(+I14&lt;F45,I14,D46)</f>
        <v>1162439.7317073171</v>
      </c>
      <c r="F46" s="159">
        <f t="shared" si="13"/>
        <v>13755035.377931738</v>
      </c>
      <c r="G46" s="161">
        <f t="shared" si="14"/>
        <v>2629546.9391878927</v>
      </c>
      <c r="H46" s="142">
        <f t="shared" si="15"/>
        <v>2629546.9391878927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13755035.377931738</v>
      </c>
      <c r="E47" s="160">
        <f>IF(+I14&lt;F46,I14,D47)</f>
        <v>1162439.7317073171</v>
      </c>
      <c r="F47" s="159">
        <f t="shared" si="13"/>
        <v>12592595.646224421</v>
      </c>
      <c r="G47" s="161">
        <f t="shared" si="14"/>
        <v>2510588.1400001571</v>
      </c>
      <c r="H47" s="142">
        <f t="shared" si="15"/>
        <v>2510588.1400001571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12592595.646224421</v>
      </c>
      <c r="E48" s="160">
        <f>IF(+I14&lt;F47,I14,D48)</f>
        <v>1162439.7317073171</v>
      </c>
      <c r="F48" s="159">
        <f t="shared" si="13"/>
        <v>11430155.914517103</v>
      </c>
      <c r="G48" s="161">
        <f t="shared" si="14"/>
        <v>2391629.3408124214</v>
      </c>
      <c r="H48" s="142">
        <f t="shared" si="15"/>
        <v>2391629.3408124214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11430155.914517103</v>
      </c>
      <c r="E49" s="160">
        <f>IF(+I14&lt;F48,I14,D49)</f>
        <v>1162439.7317073171</v>
      </c>
      <c r="F49" s="159">
        <f t="shared" ref="F49:F72" si="16">+D49-E49</f>
        <v>10267716.182809785</v>
      </c>
      <c r="G49" s="161">
        <f t="shared" si="14"/>
        <v>2272670.5416246853</v>
      </c>
      <c r="H49" s="142">
        <f t="shared" si="15"/>
        <v>2272670.5416246853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ref="B50:B72" si="21">IF(D50=F49,"","IU")</f>
        <v/>
      </c>
      <c r="C50" s="153">
        <f>IF(D11="","-",+C49+1)</f>
        <v>2045</v>
      </c>
      <c r="D50" s="159">
        <f>IF(F49+SUM(E$17:E49)=D$10,F49,D$10-SUM(E$17:E49))</f>
        <v>10267716.182809785</v>
      </c>
      <c r="E50" s="160">
        <f>IF(+I14&lt;F49,I14,D50)</f>
        <v>1162439.7317073171</v>
      </c>
      <c r="F50" s="159">
        <f t="shared" si="16"/>
        <v>9105276.4511024673</v>
      </c>
      <c r="G50" s="161">
        <f t="shared" si="14"/>
        <v>2153711.7424369492</v>
      </c>
      <c r="H50" s="142">
        <f t="shared" si="15"/>
        <v>2153711.7424369492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21"/>
        <v/>
      </c>
      <c r="C51" s="153">
        <f>IF(D11="","-",+C50+1)</f>
        <v>2046</v>
      </c>
      <c r="D51" s="159">
        <f>IF(F50+SUM(E$17:E50)=D$10,F50,D$10-SUM(E$17:E50))</f>
        <v>9105276.4511024673</v>
      </c>
      <c r="E51" s="160">
        <f>IF(+I14&lt;F50,I14,D51)</f>
        <v>1162439.7317073171</v>
      </c>
      <c r="F51" s="159">
        <f t="shared" si="16"/>
        <v>7942836.7193951504</v>
      </c>
      <c r="G51" s="161">
        <f t="shared" si="14"/>
        <v>2034752.9432492135</v>
      </c>
      <c r="H51" s="142">
        <f t="shared" si="15"/>
        <v>2034752.9432492135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21"/>
        <v/>
      </c>
      <c r="C52" s="153">
        <f>IF(D11="","-",+C51+1)</f>
        <v>2047</v>
      </c>
      <c r="D52" s="159">
        <f>IF(F51+SUM(E$17:E51)=D$10,F51,D$10-SUM(E$17:E51))</f>
        <v>7942836.7193951504</v>
      </c>
      <c r="E52" s="160">
        <f>IF(+I14&lt;F51,I14,D52)</f>
        <v>1162439.7317073171</v>
      </c>
      <c r="F52" s="159">
        <f t="shared" si="16"/>
        <v>6780396.9876878336</v>
      </c>
      <c r="G52" s="161">
        <f t="shared" si="14"/>
        <v>1915794.1440614776</v>
      </c>
      <c r="H52" s="142">
        <f t="shared" si="15"/>
        <v>1915794.1440614776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21"/>
        <v/>
      </c>
      <c r="C53" s="153">
        <f>IF(D11="","-",+C52+1)</f>
        <v>2048</v>
      </c>
      <c r="D53" s="159">
        <f>IF(F52+SUM(E$17:E52)=D$10,F52,D$10-SUM(E$17:E52))</f>
        <v>6780396.9876878336</v>
      </c>
      <c r="E53" s="160">
        <f>IF(+I14&lt;F52,I14,D53)</f>
        <v>1162439.7317073171</v>
      </c>
      <c r="F53" s="159">
        <f t="shared" si="16"/>
        <v>5617957.2559805168</v>
      </c>
      <c r="G53" s="161">
        <f t="shared" si="14"/>
        <v>1796835.344873742</v>
      </c>
      <c r="H53" s="142">
        <f t="shared" si="15"/>
        <v>1796835.344873742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21"/>
        <v/>
      </c>
      <c r="C54" s="153">
        <f>IF(D11="","-",+C53+1)</f>
        <v>2049</v>
      </c>
      <c r="D54" s="159">
        <f>IF(F53+SUM(E$17:E53)=D$10,F53,D$10-SUM(E$17:E53))</f>
        <v>5617957.2559805168</v>
      </c>
      <c r="E54" s="160">
        <f>IF(+I14&lt;F53,I14,D54)</f>
        <v>1162439.7317073171</v>
      </c>
      <c r="F54" s="159">
        <f t="shared" si="16"/>
        <v>4455517.5242732</v>
      </c>
      <c r="G54" s="161">
        <f t="shared" ref="G54:G72" si="22">+I$12*((D54+F54)/2)+E54</f>
        <v>1677876.5456860061</v>
      </c>
      <c r="H54" s="142">
        <f t="shared" ref="H54:H72" si="23">+I$13*((D54+F54)/2)+E54</f>
        <v>1677876.5456860061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21"/>
        <v/>
      </c>
      <c r="C55" s="153">
        <f>IF(D11="","-",+C54+1)</f>
        <v>2050</v>
      </c>
      <c r="D55" s="159">
        <f>IF(F54+SUM(E$17:E54)=D$10,F54,D$10-SUM(E$17:E54))</f>
        <v>4455517.5242732</v>
      </c>
      <c r="E55" s="160">
        <f>IF(+I14&lt;F54,I14,D55)</f>
        <v>1162439.7317073171</v>
      </c>
      <c r="F55" s="159">
        <f t="shared" si="16"/>
        <v>3293077.7925658831</v>
      </c>
      <c r="G55" s="161">
        <f t="shared" si="22"/>
        <v>1558917.7464982704</v>
      </c>
      <c r="H55" s="142">
        <f t="shared" si="23"/>
        <v>1558917.7464982704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21"/>
        <v/>
      </c>
      <c r="C56" s="153">
        <f>IF(D11="","-",+C55+1)</f>
        <v>2051</v>
      </c>
      <c r="D56" s="159">
        <f>IF(F55+SUM(E$17:E55)=D$10,F55,D$10-SUM(E$17:E55))</f>
        <v>3293077.7925658831</v>
      </c>
      <c r="E56" s="160">
        <f>IF(+I14&lt;F55,I14,D56)</f>
        <v>1162439.7317073171</v>
      </c>
      <c r="F56" s="159">
        <f t="shared" si="16"/>
        <v>2130638.0608585663</v>
      </c>
      <c r="G56" s="161">
        <f t="shared" si="22"/>
        <v>1439958.9473105345</v>
      </c>
      <c r="H56" s="142">
        <f t="shared" si="23"/>
        <v>1439958.9473105345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21"/>
        <v/>
      </c>
      <c r="C57" s="153">
        <f>IF(D11="","-",+C56+1)</f>
        <v>2052</v>
      </c>
      <c r="D57" s="159">
        <f>IF(F56+SUM(E$17:E56)=D$10,F56,D$10-SUM(E$17:E56))</f>
        <v>2130638.0608585663</v>
      </c>
      <c r="E57" s="160">
        <f>IF(+I14&lt;F56,I14,D57)</f>
        <v>1162439.7317073171</v>
      </c>
      <c r="F57" s="159">
        <f t="shared" si="16"/>
        <v>968198.32915124926</v>
      </c>
      <c r="G57" s="161">
        <f t="shared" si="22"/>
        <v>1321000.1481227987</v>
      </c>
      <c r="H57" s="142">
        <f t="shared" si="23"/>
        <v>1321000.1481227987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21"/>
        <v/>
      </c>
      <c r="C58" s="153">
        <f>IF(D11="","-",+C57+1)</f>
        <v>2053</v>
      </c>
      <c r="D58" s="159">
        <f>IF(F57+SUM(E$17:E57)=D$10,F57,D$10-SUM(E$17:E57))</f>
        <v>968198.32915124926</v>
      </c>
      <c r="E58" s="160">
        <f>IF(+I14&lt;F57,I14,D58)</f>
        <v>968198.32915124926</v>
      </c>
      <c r="F58" s="159">
        <f t="shared" si="16"/>
        <v>0</v>
      </c>
      <c r="G58" s="161">
        <f t="shared" si="22"/>
        <v>1017738.8375620561</v>
      </c>
      <c r="H58" s="142">
        <f t="shared" si="23"/>
        <v>1017738.8375620561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21"/>
        <v/>
      </c>
      <c r="C59" s="153">
        <f>IF(D11="","-",+C58+1)</f>
        <v>2054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22"/>
        <v>0</v>
      </c>
      <c r="H59" s="142">
        <f t="shared" si="23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21"/>
        <v/>
      </c>
      <c r="C60" s="153">
        <f>IF(D11="","-",+C59+1)</f>
        <v>2055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2"/>
        <v>0</v>
      </c>
      <c r="H60" s="142">
        <f t="shared" si="23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21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2"/>
        <v>0</v>
      </c>
      <c r="H61" s="142">
        <f t="shared" si="23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21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2"/>
        <v>0</v>
      </c>
      <c r="H62" s="142">
        <f t="shared" si="23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21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2"/>
        <v>0</v>
      </c>
      <c r="H63" s="142">
        <f t="shared" si="23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21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2"/>
        <v>0</v>
      </c>
      <c r="H64" s="142">
        <f t="shared" si="23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21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2"/>
        <v>0</v>
      </c>
      <c r="H65" s="142">
        <f t="shared" si="23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21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2"/>
        <v>0</v>
      </c>
      <c r="H66" s="142">
        <f t="shared" si="23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21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2"/>
        <v>0</v>
      </c>
      <c r="H67" s="142">
        <f t="shared" si="23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21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2"/>
        <v>0</v>
      </c>
      <c r="H68" s="142">
        <f t="shared" si="23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21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2"/>
        <v>0</v>
      </c>
      <c r="H69" s="142">
        <f t="shared" si="23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21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2"/>
        <v>0</v>
      </c>
      <c r="H70" s="142">
        <f t="shared" si="23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21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2"/>
        <v>0</v>
      </c>
      <c r="H71" s="142">
        <f t="shared" si="23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21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2"/>
        <v>0</v>
      </c>
      <c r="H72" s="124">
        <f t="shared" si="23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47660029.000000022</v>
      </c>
      <c r="F73" s="111"/>
      <c r="G73" s="111">
        <f>SUM(G17:G72)</f>
        <v>162051966.67870289</v>
      </c>
      <c r="H73" s="111">
        <f>SUM(H17:H72)</f>
        <v>162051966.67870289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30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6382495.4698959831</v>
      </c>
      <c r="N87" s="198">
        <f>IF(J92&lt;D11,0,VLOOKUP(J92,C17:O72,11))</f>
        <v>6382495.4698959831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5472648.7320447806</v>
      </c>
      <c r="N88" s="200">
        <f>IF(J92&lt;D11,0,VLOOKUP(J92,C99:P154,7))</f>
        <v>5472648.7320447806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NW Texarkana - Turk 345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-909846.73785120249</v>
      </c>
      <c r="N89" s="203">
        <f>+N88-N87</f>
        <v>-909846.73785120249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/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47660029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8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1134762.5952380951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374385.49206349207</v>
      </c>
      <c r="F99" s="361">
        <v>46798186.507936507</v>
      </c>
      <c r="G99" s="365">
        <v>23399093.253968254</v>
      </c>
      <c r="H99" s="362">
        <v>3817654.064849725</v>
      </c>
      <c r="I99" s="363">
        <v>3817654.064849725</v>
      </c>
      <c r="J99" s="403">
        <f t="shared" ref="J99:J130" si="24">+I99-H99</f>
        <v>0</v>
      </c>
      <c r="K99" s="158"/>
      <c r="L99" s="256">
        <f t="shared" ref="L99:L104" si="25">H99</f>
        <v>3817654.064849725</v>
      </c>
      <c r="M99" s="172">
        <f t="shared" ref="M99:M130" si="26">IF(L99&lt;&gt;0,+H99-L99,0)</f>
        <v>0</v>
      </c>
      <c r="N99" s="256">
        <f t="shared" ref="N99:N104" si="27">I99</f>
        <v>3817654.064849725</v>
      </c>
      <c r="O99" s="157">
        <f t="shared" ref="O99:O130" si="28">IF(N99&lt;&gt;0,+I99-N99,0)</f>
        <v>0</v>
      </c>
      <c r="P99" s="157">
        <f t="shared" ref="P99:P130" si="29">+O99-M99</f>
        <v>0</v>
      </c>
      <c r="Q99" s="1"/>
    </row>
    <row r="100" spans="1:17">
      <c r="B100" s="9" t="str">
        <f t="shared" ref="B100:B131" si="30">IF(D100=F99,"","IU")</f>
        <v>IU</v>
      </c>
      <c r="C100" s="153">
        <f>IF(D93="","-",+C99+1)</f>
        <v>2013</v>
      </c>
      <c r="D100" s="357">
        <v>47040735.507936507</v>
      </c>
      <c r="E100" s="360">
        <v>1128931.4523809524</v>
      </c>
      <c r="F100" s="361">
        <v>45911804.055555552</v>
      </c>
      <c r="G100" s="361">
        <v>46476269.78174603</v>
      </c>
      <c r="H100" s="362">
        <v>7416785.108146511</v>
      </c>
      <c r="I100" s="363">
        <v>7416785.108146511</v>
      </c>
      <c r="J100" s="403">
        <v>0</v>
      </c>
      <c r="K100" s="158"/>
      <c r="L100" s="258">
        <f t="shared" si="25"/>
        <v>7416785.108146511</v>
      </c>
      <c r="M100" s="257">
        <f>IF(L100&lt;&gt;0,+H100-L100,0)</f>
        <v>0</v>
      </c>
      <c r="N100" s="258">
        <f t="shared" si="27"/>
        <v>7416785.108146511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30"/>
        <v>IU</v>
      </c>
      <c r="C101" s="153">
        <f>IF(D93="","-",+C100+1)</f>
        <v>2014</v>
      </c>
      <c r="D101" s="357">
        <v>46156435.055555552</v>
      </c>
      <c r="E101" s="360">
        <v>1134756</v>
      </c>
      <c r="F101" s="361">
        <v>45021679.055555552</v>
      </c>
      <c r="G101" s="361">
        <v>45589057.055555552</v>
      </c>
      <c r="H101" s="362">
        <v>7331378.3623912428</v>
      </c>
      <c r="I101" s="363">
        <v>7331378.3623912428</v>
      </c>
      <c r="J101" s="158">
        <v>0</v>
      </c>
      <c r="K101" s="158"/>
      <c r="L101" s="258">
        <f t="shared" si="25"/>
        <v>7331378.3623912428</v>
      </c>
      <c r="M101" s="257">
        <f>IF(L101&lt;&gt;0,+H101-L101,0)</f>
        <v>0</v>
      </c>
      <c r="N101" s="258">
        <f t="shared" si="27"/>
        <v>7331378.3623912428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30"/>
        <v/>
      </c>
      <c r="C102" s="153">
        <f>IF(D93="","-",+C101+1)</f>
        <v>2015</v>
      </c>
      <c r="D102" s="357">
        <v>45021679.055555552</v>
      </c>
      <c r="E102" s="360">
        <v>1134756</v>
      </c>
      <c r="F102" s="361">
        <v>43886923.055555552</v>
      </c>
      <c r="G102" s="361">
        <v>44454301.055555552</v>
      </c>
      <c r="H102" s="362">
        <v>6992449.3668075977</v>
      </c>
      <c r="I102" s="363">
        <v>6992449.3668075977</v>
      </c>
      <c r="J102" s="158">
        <f t="shared" si="24"/>
        <v>0</v>
      </c>
      <c r="K102" s="158"/>
      <c r="L102" s="258">
        <f t="shared" si="25"/>
        <v>6992449.3668075977</v>
      </c>
      <c r="M102" s="257">
        <f>IF(L102&lt;&gt;0,+H102-L102,0)</f>
        <v>0</v>
      </c>
      <c r="N102" s="258">
        <f t="shared" si="27"/>
        <v>6992449.3668075977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30"/>
        <v>IU</v>
      </c>
      <c r="C103" s="153">
        <f>IF(D93="","-",+C102+1)</f>
        <v>2016</v>
      </c>
      <c r="D103" s="357">
        <v>43887200.055555552</v>
      </c>
      <c r="E103" s="360">
        <v>1108372.7674418604</v>
      </c>
      <c r="F103" s="361">
        <v>42778827.288113691</v>
      </c>
      <c r="G103" s="361">
        <v>43333013.671834618</v>
      </c>
      <c r="H103" s="362">
        <v>6609498.3455806924</v>
      </c>
      <c r="I103" s="363">
        <v>6609498.3455806924</v>
      </c>
      <c r="J103" s="158">
        <v>0</v>
      </c>
      <c r="K103" s="158"/>
      <c r="L103" s="258">
        <f t="shared" si="25"/>
        <v>6609498.3455806924</v>
      </c>
      <c r="M103" s="257">
        <f>IF(L103&lt;&gt;0,+H103-L103,0)</f>
        <v>0</v>
      </c>
      <c r="N103" s="258">
        <f t="shared" si="27"/>
        <v>6609498.3455806924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30"/>
        <v/>
      </c>
      <c r="C104" s="153">
        <f>IF(D93="","-",+C103+1)</f>
        <v>2017</v>
      </c>
      <c r="D104" s="357">
        <v>42778827.288113691</v>
      </c>
      <c r="E104" s="360">
        <v>1134762.5952380951</v>
      </c>
      <c r="F104" s="361">
        <v>41644064.692875594</v>
      </c>
      <c r="G104" s="361">
        <v>42211445.990494639</v>
      </c>
      <c r="H104" s="362">
        <v>6262248.4706521584</v>
      </c>
      <c r="I104" s="363">
        <v>6262248.4706521584</v>
      </c>
      <c r="J104" s="158">
        <f t="shared" si="24"/>
        <v>0</v>
      </c>
      <c r="K104" s="158"/>
      <c r="L104" s="258">
        <f t="shared" si="25"/>
        <v>6262248.4706521584</v>
      </c>
      <c r="M104" s="257">
        <f>IF(L104&lt;&gt;0,+H104-L104,0)</f>
        <v>0</v>
      </c>
      <c r="N104" s="258">
        <f t="shared" si="27"/>
        <v>6262248.4706521584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30"/>
        <v/>
      </c>
      <c r="C105" s="153">
        <f>IF(D93="","-",+C104+1)</f>
        <v>2018</v>
      </c>
      <c r="D105" s="154">
        <f>IF(F104+SUM(E$99:E104)=D$92,F104,D$92-SUM(E$99:E104))</f>
        <v>41644064.692875594</v>
      </c>
      <c r="E105" s="160">
        <f>IF(+J96&lt;F104,J96,D105)</f>
        <v>1134762.5952380951</v>
      </c>
      <c r="F105" s="159">
        <f t="shared" ref="F105:F131" si="31">+D105-E105</f>
        <v>40509302.097637497</v>
      </c>
      <c r="G105" s="159">
        <f t="shared" ref="G105:G130" si="32">+(F105+D105)/2</f>
        <v>41076683.395256549</v>
      </c>
      <c r="H105" s="163">
        <f t="shared" ref="H105:H130" si="33">+J$94*G105+E105</f>
        <v>5472648.7320447806</v>
      </c>
      <c r="I105" s="253">
        <f t="shared" ref="I105:I130" si="34">+J$95*G105+E105</f>
        <v>5472648.7320447806</v>
      </c>
      <c r="J105" s="158">
        <f t="shared" si="24"/>
        <v>0</v>
      </c>
      <c r="K105" s="158"/>
      <c r="L105" s="334"/>
      <c r="M105" s="158">
        <f t="shared" si="26"/>
        <v>0</v>
      </c>
      <c r="N105" s="334"/>
      <c r="O105" s="158">
        <f t="shared" si="28"/>
        <v>0</v>
      </c>
      <c r="P105" s="158">
        <f t="shared" si="29"/>
        <v>0</v>
      </c>
      <c r="Q105" s="1"/>
    </row>
    <row r="106" spans="1:17">
      <c r="B106" s="9" t="str">
        <f t="shared" si="30"/>
        <v/>
      </c>
      <c r="C106" s="153">
        <f>IF(D93="","-",+C105+1)</f>
        <v>2019</v>
      </c>
      <c r="D106" s="154">
        <f>IF(F105+SUM(E$99:E105)=D$92,F105,D$92-SUM(E$99:E105))</f>
        <v>40509302.097637497</v>
      </c>
      <c r="E106" s="160">
        <f>IF(+J96&lt;F105,J96,D106)</f>
        <v>1134762.5952380951</v>
      </c>
      <c r="F106" s="159">
        <f t="shared" si="31"/>
        <v>39374539.5023994</v>
      </c>
      <c r="G106" s="159">
        <f t="shared" si="32"/>
        <v>39941920.800018445</v>
      </c>
      <c r="H106" s="163">
        <f t="shared" si="33"/>
        <v>5352812.5981708709</v>
      </c>
      <c r="I106" s="253">
        <f t="shared" si="34"/>
        <v>5352812.5981708709</v>
      </c>
      <c r="J106" s="158">
        <f t="shared" si="24"/>
        <v>0</v>
      </c>
      <c r="K106" s="158"/>
      <c r="L106" s="334"/>
      <c r="M106" s="158">
        <f t="shared" si="26"/>
        <v>0</v>
      </c>
      <c r="N106" s="334"/>
      <c r="O106" s="158">
        <f t="shared" si="28"/>
        <v>0</v>
      </c>
      <c r="P106" s="158">
        <f t="shared" si="29"/>
        <v>0</v>
      </c>
      <c r="Q106" s="1"/>
    </row>
    <row r="107" spans="1:17">
      <c r="B107" s="9" t="str">
        <f t="shared" si="30"/>
        <v/>
      </c>
      <c r="C107" s="153">
        <f>IF(D93="","-",+C106+1)</f>
        <v>2020</v>
      </c>
      <c r="D107" s="154">
        <f>IF(F106+SUM(E$99:E106)=D$92,F106,D$92-SUM(E$99:E106))</f>
        <v>39374539.5023994</v>
      </c>
      <c r="E107" s="160">
        <f>IF(+J96&lt;F106,J96,D107)</f>
        <v>1134762.5952380951</v>
      </c>
      <c r="F107" s="159">
        <f t="shared" si="31"/>
        <v>38239776.907161303</v>
      </c>
      <c r="G107" s="159">
        <f t="shared" si="32"/>
        <v>38807158.204780355</v>
      </c>
      <c r="H107" s="163">
        <f t="shared" si="33"/>
        <v>5232976.4642969631</v>
      </c>
      <c r="I107" s="253">
        <f t="shared" si="34"/>
        <v>5232976.4642969631</v>
      </c>
      <c r="J107" s="158">
        <f t="shared" si="24"/>
        <v>0</v>
      </c>
      <c r="K107" s="158"/>
      <c r="L107" s="334"/>
      <c r="M107" s="158">
        <f t="shared" si="26"/>
        <v>0</v>
      </c>
      <c r="N107" s="334"/>
      <c r="O107" s="158">
        <f t="shared" si="28"/>
        <v>0</v>
      </c>
      <c r="P107" s="158">
        <f t="shared" si="29"/>
        <v>0</v>
      </c>
      <c r="Q107" s="1"/>
    </row>
    <row r="108" spans="1:17">
      <c r="B108" s="9" t="str">
        <f t="shared" si="30"/>
        <v/>
      </c>
      <c r="C108" s="153">
        <f>IF(D93="","-",+C107+1)</f>
        <v>2021</v>
      </c>
      <c r="D108" s="154">
        <f>IF(F107+SUM(E$99:E107)=D$92,F107,D$92-SUM(E$99:E107))</f>
        <v>38239776.907161303</v>
      </c>
      <c r="E108" s="160">
        <f>IF(+J96&lt;F107,J96,D108)</f>
        <v>1134762.5952380951</v>
      </c>
      <c r="F108" s="159">
        <f t="shared" si="31"/>
        <v>37105014.311923206</v>
      </c>
      <c r="G108" s="159">
        <f t="shared" si="32"/>
        <v>37672395.609542251</v>
      </c>
      <c r="H108" s="163">
        <f t="shared" si="33"/>
        <v>5113140.3304230543</v>
      </c>
      <c r="I108" s="253">
        <f t="shared" si="34"/>
        <v>5113140.3304230543</v>
      </c>
      <c r="J108" s="158">
        <f t="shared" si="24"/>
        <v>0</v>
      </c>
      <c r="K108" s="158"/>
      <c r="L108" s="334"/>
      <c r="M108" s="158">
        <f t="shared" si="26"/>
        <v>0</v>
      </c>
      <c r="N108" s="334"/>
      <c r="O108" s="158">
        <f t="shared" si="28"/>
        <v>0</v>
      </c>
      <c r="P108" s="158">
        <f t="shared" si="29"/>
        <v>0</v>
      </c>
      <c r="Q108" s="1"/>
    </row>
    <row r="109" spans="1:17">
      <c r="B109" s="9" t="str">
        <f t="shared" si="30"/>
        <v/>
      </c>
      <c r="C109" s="153">
        <f>IF(D93="","-",+C108+1)</f>
        <v>2022</v>
      </c>
      <c r="D109" s="154">
        <f>IF(F108+SUM(E$99:E108)=D$92,F108,D$92-SUM(E$99:E108))</f>
        <v>37105014.311923206</v>
      </c>
      <c r="E109" s="160">
        <f>IF(+J96&lt;F108,J96,D109)</f>
        <v>1134762.5952380951</v>
      </c>
      <c r="F109" s="159">
        <f t="shared" si="31"/>
        <v>35970251.716685109</v>
      </c>
      <c r="G109" s="159">
        <f t="shared" si="32"/>
        <v>36537633.014304161</v>
      </c>
      <c r="H109" s="163">
        <f t="shared" si="33"/>
        <v>4993304.1965491464</v>
      </c>
      <c r="I109" s="253">
        <f t="shared" si="34"/>
        <v>4993304.1965491464</v>
      </c>
      <c r="J109" s="158">
        <f t="shared" si="24"/>
        <v>0</v>
      </c>
      <c r="K109" s="158"/>
      <c r="L109" s="334"/>
      <c r="M109" s="158">
        <f t="shared" si="26"/>
        <v>0</v>
      </c>
      <c r="N109" s="334"/>
      <c r="O109" s="158">
        <f t="shared" si="28"/>
        <v>0</v>
      </c>
      <c r="P109" s="158">
        <f t="shared" si="29"/>
        <v>0</v>
      </c>
      <c r="Q109" s="1"/>
    </row>
    <row r="110" spans="1:17">
      <c r="B110" s="9" t="str">
        <f t="shared" si="30"/>
        <v/>
      </c>
      <c r="C110" s="153">
        <f>IF(D93="","-",+C109+1)</f>
        <v>2023</v>
      </c>
      <c r="D110" s="154">
        <f>IF(F109+SUM(E$99:E109)=D$92,F109,D$92-SUM(E$99:E109))</f>
        <v>35970251.716685109</v>
      </c>
      <c r="E110" s="160">
        <f>IF(+J96&lt;F109,J96,D110)</f>
        <v>1134762.5952380951</v>
      </c>
      <c r="F110" s="159">
        <f t="shared" si="31"/>
        <v>34835489.121447012</v>
      </c>
      <c r="G110" s="159">
        <f t="shared" si="32"/>
        <v>35402870.419066057</v>
      </c>
      <c r="H110" s="163">
        <f t="shared" si="33"/>
        <v>4873468.0626752377</v>
      </c>
      <c r="I110" s="253">
        <f t="shared" si="34"/>
        <v>4873468.0626752377</v>
      </c>
      <c r="J110" s="158">
        <f t="shared" si="24"/>
        <v>0</v>
      </c>
      <c r="K110" s="158"/>
      <c r="L110" s="334"/>
      <c r="M110" s="158">
        <f t="shared" si="26"/>
        <v>0</v>
      </c>
      <c r="N110" s="334"/>
      <c r="O110" s="158">
        <f t="shared" si="28"/>
        <v>0</v>
      </c>
      <c r="P110" s="158">
        <f t="shared" si="29"/>
        <v>0</v>
      </c>
      <c r="Q110" s="1"/>
    </row>
    <row r="111" spans="1:17">
      <c r="B111" s="9" t="str">
        <f t="shared" si="30"/>
        <v/>
      </c>
      <c r="C111" s="153">
        <f>IF(D93="","-",+C110+1)</f>
        <v>2024</v>
      </c>
      <c r="D111" s="154">
        <f>IF(F110+SUM(E$99:E110)=D$92,F110,D$92-SUM(E$99:E110))</f>
        <v>34835489.121447012</v>
      </c>
      <c r="E111" s="160">
        <f>IF(+J96&lt;F110,J96,D111)</f>
        <v>1134762.5952380951</v>
      </c>
      <c r="F111" s="159">
        <f t="shared" si="31"/>
        <v>33700726.526208915</v>
      </c>
      <c r="G111" s="159">
        <f t="shared" si="32"/>
        <v>34268107.823827967</v>
      </c>
      <c r="H111" s="163">
        <f t="shared" si="33"/>
        <v>4753631.9288013298</v>
      </c>
      <c r="I111" s="253">
        <f t="shared" si="34"/>
        <v>4753631.9288013298</v>
      </c>
      <c r="J111" s="158">
        <f t="shared" si="24"/>
        <v>0</v>
      </c>
      <c r="K111" s="158"/>
      <c r="L111" s="334"/>
      <c r="M111" s="158">
        <f t="shared" si="26"/>
        <v>0</v>
      </c>
      <c r="N111" s="334"/>
      <c r="O111" s="158">
        <f t="shared" si="28"/>
        <v>0</v>
      </c>
      <c r="P111" s="158">
        <f t="shared" si="29"/>
        <v>0</v>
      </c>
      <c r="Q111" s="1"/>
    </row>
    <row r="112" spans="1:17">
      <c r="B112" s="9" t="str">
        <f t="shared" si="30"/>
        <v/>
      </c>
      <c r="C112" s="153">
        <f>IF(D93="","-",+C111+1)</f>
        <v>2025</v>
      </c>
      <c r="D112" s="154">
        <f>IF(F111+SUM(E$99:E111)=D$92,F111,D$92-SUM(E$99:E111))</f>
        <v>33700726.526208915</v>
      </c>
      <c r="E112" s="160">
        <f>IF(+J96&lt;F111,J96,D112)</f>
        <v>1134762.5952380951</v>
      </c>
      <c r="F112" s="159">
        <f t="shared" si="31"/>
        <v>32565963.930970818</v>
      </c>
      <c r="G112" s="159">
        <f t="shared" si="32"/>
        <v>33133345.228589866</v>
      </c>
      <c r="H112" s="163">
        <f t="shared" si="33"/>
        <v>4633795.7949274201</v>
      </c>
      <c r="I112" s="253">
        <f t="shared" si="34"/>
        <v>4633795.7949274201</v>
      </c>
      <c r="J112" s="158">
        <f t="shared" si="24"/>
        <v>0</v>
      </c>
      <c r="K112" s="158"/>
      <c r="L112" s="334"/>
      <c r="M112" s="158">
        <f t="shared" si="26"/>
        <v>0</v>
      </c>
      <c r="N112" s="334"/>
      <c r="O112" s="158">
        <f t="shared" si="28"/>
        <v>0</v>
      </c>
      <c r="P112" s="158">
        <f t="shared" si="29"/>
        <v>0</v>
      </c>
      <c r="Q112" s="1"/>
    </row>
    <row r="113" spans="2:17">
      <c r="B113" s="9" t="str">
        <f t="shared" si="30"/>
        <v/>
      </c>
      <c r="C113" s="153">
        <f>IF(D93="","-",+C112+1)</f>
        <v>2026</v>
      </c>
      <c r="D113" s="154">
        <f>IF(F112+SUM(E$99:E112)=D$92,F112,D$92-SUM(E$99:E112))</f>
        <v>32565963.930970818</v>
      </c>
      <c r="E113" s="160">
        <f>IF(+J96&lt;F112,J96,D113)</f>
        <v>1134762.5952380951</v>
      </c>
      <c r="F113" s="159">
        <f t="shared" si="31"/>
        <v>31431201.335732721</v>
      </c>
      <c r="G113" s="159">
        <f t="shared" si="32"/>
        <v>31998582.633351769</v>
      </c>
      <c r="H113" s="163">
        <f t="shared" si="33"/>
        <v>4513959.6610535122</v>
      </c>
      <c r="I113" s="253">
        <f t="shared" si="34"/>
        <v>4513959.6610535122</v>
      </c>
      <c r="J113" s="158">
        <f t="shared" si="24"/>
        <v>0</v>
      </c>
      <c r="K113" s="158"/>
      <c r="L113" s="334"/>
      <c r="M113" s="158">
        <f t="shared" si="26"/>
        <v>0</v>
      </c>
      <c r="N113" s="334"/>
      <c r="O113" s="158">
        <f t="shared" si="28"/>
        <v>0</v>
      </c>
      <c r="P113" s="158">
        <f t="shared" si="29"/>
        <v>0</v>
      </c>
      <c r="Q113" s="1"/>
    </row>
    <row r="114" spans="2:17">
      <c r="B114" s="9" t="str">
        <f t="shared" si="30"/>
        <v/>
      </c>
      <c r="C114" s="153">
        <f>IF(D93="","-",+C113+1)</f>
        <v>2027</v>
      </c>
      <c r="D114" s="154">
        <f>IF(F113+SUM(E$99:E113)=D$92,F113,D$92-SUM(E$99:E113))</f>
        <v>31431201.335732721</v>
      </c>
      <c r="E114" s="160">
        <f>IF(+J96&lt;F113,J96,D114)</f>
        <v>1134762.5952380951</v>
      </c>
      <c r="F114" s="159">
        <f t="shared" si="31"/>
        <v>30296438.740494624</v>
      </c>
      <c r="G114" s="159">
        <f t="shared" si="32"/>
        <v>30863820.038113672</v>
      </c>
      <c r="H114" s="163">
        <f t="shared" si="33"/>
        <v>4394123.5271796044</v>
      </c>
      <c r="I114" s="253">
        <f t="shared" si="34"/>
        <v>4394123.5271796044</v>
      </c>
      <c r="J114" s="158">
        <f t="shared" si="24"/>
        <v>0</v>
      </c>
      <c r="K114" s="158"/>
      <c r="L114" s="334"/>
      <c r="M114" s="158">
        <f t="shared" si="26"/>
        <v>0</v>
      </c>
      <c r="N114" s="334"/>
      <c r="O114" s="158">
        <f t="shared" si="28"/>
        <v>0</v>
      </c>
      <c r="P114" s="158">
        <f t="shared" si="29"/>
        <v>0</v>
      </c>
      <c r="Q114" s="1"/>
    </row>
    <row r="115" spans="2:17">
      <c r="B115" s="9" t="str">
        <f t="shared" si="30"/>
        <v/>
      </c>
      <c r="C115" s="153">
        <f>IF(D93="","-",+C114+1)</f>
        <v>2028</v>
      </c>
      <c r="D115" s="154">
        <f>IF(F114+SUM(E$99:E114)=D$92,F114,D$92-SUM(E$99:E114))</f>
        <v>30296438.740494624</v>
      </c>
      <c r="E115" s="160">
        <f>IF(+J96&lt;F114,J96,D115)</f>
        <v>1134762.5952380951</v>
      </c>
      <c r="F115" s="159">
        <f t="shared" si="31"/>
        <v>29161676.145256527</v>
      </c>
      <c r="G115" s="159">
        <f t="shared" si="32"/>
        <v>29729057.442875575</v>
      </c>
      <c r="H115" s="163">
        <f t="shared" si="33"/>
        <v>4274287.3933056947</v>
      </c>
      <c r="I115" s="253">
        <f t="shared" si="34"/>
        <v>4274287.3933056947</v>
      </c>
      <c r="J115" s="158">
        <f t="shared" si="24"/>
        <v>0</v>
      </c>
      <c r="K115" s="158"/>
      <c r="L115" s="334"/>
      <c r="M115" s="158">
        <f t="shared" si="26"/>
        <v>0</v>
      </c>
      <c r="N115" s="334"/>
      <c r="O115" s="158">
        <f t="shared" si="28"/>
        <v>0</v>
      </c>
      <c r="P115" s="158">
        <f t="shared" si="29"/>
        <v>0</v>
      </c>
      <c r="Q115" s="1"/>
    </row>
    <row r="116" spans="2:17">
      <c r="B116" s="9" t="str">
        <f t="shared" si="30"/>
        <v/>
      </c>
      <c r="C116" s="153">
        <f>IF(D93="","-",+C115+1)</f>
        <v>2029</v>
      </c>
      <c r="D116" s="154">
        <f>IF(F115+SUM(E$99:E115)=D$92,F115,D$92-SUM(E$99:E115))</f>
        <v>29161676.145256527</v>
      </c>
      <c r="E116" s="160">
        <f>IF(+J96&lt;F115,J96,D116)</f>
        <v>1134762.5952380951</v>
      </c>
      <c r="F116" s="159">
        <f t="shared" si="31"/>
        <v>28026913.55001843</v>
      </c>
      <c r="G116" s="159">
        <f t="shared" si="32"/>
        <v>28594294.847637478</v>
      </c>
      <c r="H116" s="163">
        <f t="shared" si="33"/>
        <v>4154451.2594317868</v>
      </c>
      <c r="I116" s="253">
        <f t="shared" si="34"/>
        <v>4154451.2594317868</v>
      </c>
      <c r="J116" s="158">
        <f t="shared" si="24"/>
        <v>0</v>
      </c>
      <c r="K116" s="158"/>
      <c r="L116" s="334"/>
      <c r="M116" s="158">
        <f t="shared" si="26"/>
        <v>0</v>
      </c>
      <c r="N116" s="334"/>
      <c r="O116" s="158">
        <f t="shared" si="28"/>
        <v>0</v>
      </c>
      <c r="P116" s="158">
        <f t="shared" si="29"/>
        <v>0</v>
      </c>
      <c r="Q116" s="1"/>
    </row>
    <row r="117" spans="2:17">
      <c r="B117" s="9" t="str">
        <f t="shared" si="30"/>
        <v/>
      </c>
      <c r="C117" s="153">
        <f>IF(D93="","-",+C116+1)</f>
        <v>2030</v>
      </c>
      <c r="D117" s="154">
        <f>IF(F116+SUM(E$99:E116)=D$92,F116,D$92-SUM(E$99:E116))</f>
        <v>28026913.55001843</v>
      </c>
      <c r="E117" s="160">
        <f>IF(+J96&lt;F116,J96,D117)</f>
        <v>1134762.5952380951</v>
      </c>
      <c r="F117" s="159">
        <f t="shared" si="31"/>
        <v>26892150.954780333</v>
      </c>
      <c r="G117" s="159">
        <f t="shared" si="32"/>
        <v>27459532.252399381</v>
      </c>
      <c r="H117" s="163">
        <f t="shared" si="33"/>
        <v>4034615.1255578785</v>
      </c>
      <c r="I117" s="253">
        <f t="shared" si="34"/>
        <v>4034615.1255578785</v>
      </c>
      <c r="J117" s="158">
        <f t="shared" si="24"/>
        <v>0</v>
      </c>
      <c r="K117" s="158"/>
      <c r="L117" s="334"/>
      <c r="M117" s="158">
        <f t="shared" si="26"/>
        <v>0</v>
      </c>
      <c r="N117" s="334"/>
      <c r="O117" s="158">
        <f t="shared" si="28"/>
        <v>0</v>
      </c>
      <c r="P117" s="158">
        <f t="shared" si="29"/>
        <v>0</v>
      </c>
      <c r="Q117" s="1"/>
    </row>
    <row r="118" spans="2:17">
      <c r="B118" s="9" t="str">
        <f t="shared" si="30"/>
        <v/>
      </c>
      <c r="C118" s="153">
        <f>IF(D93="","-",+C117+1)</f>
        <v>2031</v>
      </c>
      <c r="D118" s="154">
        <f>IF(F117+SUM(E$99:E117)=D$92,F117,D$92-SUM(E$99:E117))</f>
        <v>26892150.954780333</v>
      </c>
      <c r="E118" s="160">
        <f>IF(+J96&lt;F117,J96,D118)</f>
        <v>1134762.5952380951</v>
      </c>
      <c r="F118" s="159">
        <f t="shared" si="31"/>
        <v>25757388.359542236</v>
      </c>
      <c r="G118" s="159">
        <f t="shared" si="32"/>
        <v>26324769.657161284</v>
      </c>
      <c r="H118" s="163">
        <f t="shared" si="33"/>
        <v>3914778.9916839697</v>
      </c>
      <c r="I118" s="253">
        <f t="shared" si="34"/>
        <v>3914778.9916839697</v>
      </c>
      <c r="J118" s="158">
        <f t="shared" si="24"/>
        <v>0</v>
      </c>
      <c r="K118" s="158"/>
      <c r="L118" s="334"/>
      <c r="M118" s="158">
        <f t="shared" si="26"/>
        <v>0</v>
      </c>
      <c r="N118" s="334"/>
      <c r="O118" s="158">
        <f t="shared" si="28"/>
        <v>0</v>
      </c>
      <c r="P118" s="158">
        <f t="shared" si="29"/>
        <v>0</v>
      </c>
      <c r="Q118" s="1"/>
    </row>
    <row r="119" spans="2:17">
      <c r="B119" s="9" t="str">
        <f t="shared" si="30"/>
        <v/>
      </c>
      <c r="C119" s="153">
        <f>IF(D93="","-",+C118+1)</f>
        <v>2032</v>
      </c>
      <c r="D119" s="154">
        <f>IF(F118+SUM(E$99:E118)=D$92,F118,D$92-SUM(E$99:E118))</f>
        <v>25757388.359542236</v>
      </c>
      <c r="E119" s="160">
        <f>IF(+J96&lt;F118,J96,D119)</f>
        <v>1134762.5952380951</v>
      </c>
      <c r="F119" s="159">
        <f t="shared" si="31"/>
        <v>24622625.764304139</v>
      </c>
      <c r="G119" s="159">
        <f t="shared" si="32"/>
        <v>25190007.061923187</v>
      </c>
      <c r="H119" s="163">
        <f t="shared" si="33"/>
        <v>3794942.8578100614</v>
      </c>
      <c r="I119" s="253">
        <f t="shared" si="34"/>
        <v>3794942.8578100614</v>
      </c>
      <c r="J119" s="158">
        <f t="shared" si="24"/>
        <v>0</v>
      </c>
      <c r="K119" s="158"/>
      <c r="L119" s="334"/>
      <c r="M119" s="158">
        <f t="shared" si="26"/>
        <v>0</v>
      </c>
      <c r="N119" s="334"/>
      <c r="O119" s="158">
        <f t="shared" si="28"/>
        <v>0</v>
      </c>
      <c r="P119" s="158">
        <f t="shared" si="29"/>
        <v>0</v>
      </c>
      <c r="Q119" s="1"/>
    </row>
    <row r="120" spans="2:17">
      <c r="B120" s="9" t="str">
        <f t="shared" si="30"/>
        <v/>
      </c>
      <c r="C120" s="153">
        <f>IF(D93="","-",+C119+1)</f>
        <v>2033</v>
      </c>
      <c r="D120" s="154">
        <f>IF(F119+SUM(E$99:E119)=D$92,F119,D$92-SUM(E$99:E119))</f>
        <v>24622625.764304139</v>
      </c>
      <c r="E120" s="160">
        <f>IF(+J96&lt;F119,J96,D120)</f>
        <v>1134762.5952380951</v>
      </c>
      <c r="F120" s="159">
        <f t="shared" si="31"/>
        <v>23487863.169066042</v>
      </c>
      <c r="G120" s="159">
        <f t="shared" si="32"/>
        <v>24055244.46668509</v>
      </c>
      <c r="H120" s="163">
        <f t="shared" si="33"/>
        <v>3675106.7239361531</v>
      </c>
      <c r="I120" s="253">
        <f t="shared" si="34"/>
        <v>3675106.7239361531</v>
      </c>
      <c r="J120" s="158">
        <f t="shared" si="24"/>
        <v>0</v>
      </c>
      <c r="K120" s="158"/>
      <c r="L120" s="334"/>
      <c r="M120" s="158">
        <f t="shared" si="26"/>
        <v>0</v>
      </c>
      <c r="N120" s="334"/>
      <c r="O120" s="158">
        <f t="shared" si="28"/>
        <v>0</v>
      </c>
      <c r="P120" s="158">
        <f t="shared" si="29"/>
        <v>0</v>
      </c>
      <c r="Q120" s="1"/>
    </row>
    <row r="121" spans="2:17">
      <c r="B121" s="9" t="str">
        <f t="shared" si="30"/>
        <v/>
      </c>
      <c r="C121" s="153">
        <f>IF(D93="","-",+C120+1)</f>
        <v>2034</v>
      </c>
      <c r="D121" s="154">
        <f>IF(F120+SUM(E$99:E120)=D$92,F120,D$92-SUM(E$99:E120))</f>
        <v>23487863.169066042</v>
      </c>
      <c r="E121" s="160">
        <f>IF(+J96&lt;F120,J96,D121)</f>
        <v>1134762.5952380951</v>
      </c>
      <c r="F121" s="159">
        <f t="shared" si="31"/>
        <v>22353100.573827945</v>
      </c>
      <c r="G121" s="159">
        <f t="shared" si="32"/>
        <v>22920481.871446993</v>
      </c>
      <c r="H121" s="163">
        <f t="shared" si="33"/>
        <v>3555270.5900622443</v>
      </c>
      <c r="I121" s="253">
        <f t="shared" si="34"/>
        <v>3555270.5900622443</v>
      </c>
      <c r="J121" s="158">
        <f t="shared" si="24"/>
        <v>0</v>
      </c>
      <c r="K121" s="158"/>
      <c r="L121" s="334"/>
      <c r="M121" s="158">
        <f t="shared" si="26"/>
        <v>0</v>
      </c>
      <c r="N121" s="334"/>
      <c r="O121" s="158">
        <f t="shared" si="28"/>
        <v>0</v>
      </c>
      <c r="P121" s="158">
        <f t="shared" si="29"/>
        <v>0</v>
      </c>
      <c r="Q121" s="1"/>
    </row>
    <row r="122" spans="2:17">
      <c r="B122" s="9" t="str">
        <f t="shared" si="30"/>
        <v/>
      </c>
      <c r="C122" s="153">
        <f>IF(D93="","-",+C121+1)</f>
        <v>2035</v>
      </c>
      <c r="D122" s="154">
        <f>IF(F121+SUM(E$99:E121)=D$92,F121,D$92-SUM(E$99:E121))</f>
        <v>22353100.573827945</v>
      </c>
      <c r="E122" s="160">
        <f>IF(+J96&lt;F121,J96,D122)</f>
        <v>1134762.5952380951</v>
      </c>
      <c r="F122" s="159">
        <f t="shared" si="31"/>
        <v>21218337.978589848</v>
      </c>
      <c r="G122" s="159">
        <f t="shared" si="32"/>
        <v>21785719.276208896</v>
      </c>
      <c r="H122" s="163">
        <f t="shared" si="33"/>
        <v>3435434.456188336</v>
      </c>
      <c r="I122" s="253">
        <f t="shared" si="34"/>
        <v>3435434.456188336</v>
      </c>
      <c r="J122" s="158">
        <f t="shared" si="24"/>
        <v>0</v>
      </c>
      <c r="K122" s="158"/>
      <c r="L122" s="334"/>
      <c r="M122" s="158">
        <f t="shared" si="26"/>
        <v>0</v>
      </c>
      <c r="N122" s="334"/>
      <c r="O122" s="158">
        <f t="shared" si="28"/>
        <v>0</v>
      </c>
      <c r="P122" s="158">
        <f t="shared" si="29"/>
        <v>0</v>
      </c>
      <c r="Q122" s="1"/>
    </row>
    <row r="123" spans="2:17">
      <c r="B123" s="9" t="str">
        <f t="shared" si="30"/>
        <v/>
      </c>
      <c r="C123" s="153">
        <f>IF(D93="","-",+C122+1)</f>
        <v>2036</v>
      </c>
      <c r="D123" s="154">
        <f>IF(F122+SUM(E$99:E122)=D$92,F122,D$92-SUM(E$99:E122))</f>
        <v>21218337.978589848</v>
      </c>
      <c r="E123" s="160">
        <f>IF(+J96&lt;F122,J96,D123)</f>
        <v>1134762.5952380951</v>
      </c>
      <c r="F123" s="159">
        <f t="shared" si="31"/>
        <v>20083575.383351751</v>
      </c>
      <c r="G123" s="159">
        <f t="shared" si="32"/>
        <v>20650956.680970799</v>
      </c>
      <c r="H123" s="163">
        <f t="shared" si="33"/>
        <v>3315598.3223144277</v>
      </c>
      <c r="I123" s="253">
        <f t="shared" si="34"/>
        <v>3315598.3223144277</v>
      </c>
      <c r="J123" s="158">
        <f t="shared" si="24"/>
        <v>0</v>
      </c>
      <c r="K123" s="158"/>
      <c r="L123" s="334"/>
      <c r="M123" s="158">
        <f t="shared" si="26"/>
        <v>0</v>
      </c>
      <c r="N123" s="334"/>
      <c r="O123" s="158">
        <f t="shared" si="28"/>
        <v>0</v>
      </c>
      <c r="P123" s="158">
        <f t="shared" si="29"/>
        <v>0</v>
      </c>
      <c r="Q123" s="1"/>
    </row>
    <row r="124" spans="2:17">
      <c r="B124" s="9" t="str">
        <f t="shared" si="30"/>
        <v/>
      </c>
      <c r="C124" s="153">
        <f>IF(D93="","-",+C123+1)</f>
        <v>2037</v>
      </c>
      <c r="D124" s="154">
        <f>IF(F123+SUM(E$99:E123)=D$92,F123,D$92-SUM(E$99:E123))</f>
        <v>20083575.383351751</v>
      </c>
      <c r="E124" s="160">
        <f>IF(+J96&lt;F123,J96,D124)</f>
        <v>1134762.5952380951</v>
      </c>
      <c r="F124" s="159">
        <f t="shared" si="31"/>
        <v>18948812.788113654</v>
      </c>
      <c r="G124" s="159">
        <f t="shared" si="32"/>
        <v>19516194.085732702</v>
      </c>
      <c r="H124" s="163">
        <f t="shared" si="33"/>
        <v>3195762.1884405194</v>
      </c>
      <c r="I124" s="253">
        <f t="shared" si="34"/>
        <v>3195762.1884405194</v>
      </c>
      <c r="J124" s="158">
        <f t="shared" si="24"/>
        <v>0</v>
      </c>
      <c r="K124" s="158"/>
      <c r="L124" s="334"/>
      <c r="M124" s="158">
        <f t="shared" si="26"/>
        <v>0</v>
      </c>
      <c r="N124" s="334"/>
      <c r="O124" s="158">
        <f t="shared" si="28"/>
        <v>0</v>
      </c>
      <c r="P124" s="158">
        <f t="shared" si="29"/>
        <v>0</v>
      </c>
      <c r="Q124" s="1"/>
    </row>
    <row r="125" spans="2:17">
      <c r="B125" s="9" t="str">
        <f t="shared" si="30"/>
        <v/>
      </c>
      <c r="C125" s="153">
        <f>IF(D93="","-",+C124+1)</f>
        <v>2038</v>
      </c>
      <c r="D125" s="154">
        <f>IF(F124+SUM(E$99:E124)=D$92,F124,D$92-SUM(E$99:E124))</f>
        <v>18948812.788113654</v>
      </c>
      <c r="E125" s="160">
        <f>IF(+J96&lt;F124,J96,D125)</f>
        <v>1134762.5952380951</v>
      </c>
      <c r="F125" s="159">
        <f t="shared" si="31"/>
        <v>17814050.192875557</v>
      </c>
      <c r="G125" s="159">
        <f t="shared" si="32"/>
        <v>18381431.490494605</v>
      </c>
      <c r="H125" s="163">
        <f t="shared" si="33"/>
        <v>3075926.0545666106</v>
      </c>
      <c r="I125" s="253">
        <f t="shared" si="34"/>
        <v>3075926.0545666106</v>
      </c>
      <c r="J125" s="158">
        <f t="shared" si="24"/>
        <v>0</v>
      </c>
      <c r="K125" s="158"/>
      <c r="L125" s="334"/>
      <c r="M125" s="158">
        <f t="shared" si="26"/>
        <v>0</v>
      </c>
      <c r="N125" s="334"/>
      <c r="O125" s="158">
        <f t="shared" si="28"/>
        <v>0</v>
      </c>
      <c r="P125" s="158">
        <f t="shared" si="29"/>
        <v>0</v>
      </c>
      <c r="Q125" s="1"/>
    </row>
    <row r="126" spans="2:17">
      <c r="B126" s="9" t="str">
        <f t="shared" si="30"/>
        <v/>
      </c>
      <c r="C126" s="153">
        <f>IF(D93="","-",+C125+1)</f>
        <v>2039</v>
      </c>
      <c r="D126" s="154">
        <f>IF(F125+SUM(E$99:E125)=D$92,F125,D$92-SUM(E$99:E125))</f>
        <v>17814050.192875557</v>
      </c>
      <c r="E126" s="160">
        <f>IF(+J96&lt;F125,J96,D126)</f>
        <v>1134762.5952380951</v>
      </c>
      <c r="F126" s="159">
        <f t="shared" si="31"/>
        <v>16679287.597637461</v>
      </c>
      <c r="G126" s="159">
        <f t="shared" si="32"/>
        <v>17246668.895256508</v>
      </c>
      <c r="H126" s="163">
        <f t="shared" si="33"/>
        <v>2956089.9206927018</v>
      </c>
      <c r="I126" s="253">
        <f t="shared" si="34"/>
        <v>2956089.9206927018</v>
      </c>
      <c r="J126" s="158">
        <f t="shared" si="24"/>
        <v>0</v>
      </c>
      <c r="K126" s="158"/>
      <c r="L126" s="334"/>
      <c r="M126" s="158">
        <f t="shared" si="26"/>
        <v>0</v>
      </c>
      <c r="N126" s="334"/>
      <c r="O126" s="158">
        <f t="shared" si="28"/>
        <v>0</v>
      </c>
      <c r="P126" s="158">
        <f t="shared" si="29"/>
        <v>0</v>
      </c>
      <c r="Q126" s="1"/>
    </row>
    <row r="127" spans="2:17">
      <c r="B127" s="9" t="str">
        <f t="shared" si="30"/>
        <v/>
      </c>
      <c r="C127" s="153">
        <f>IF(D93="","-",+C126+1)</f>
        <v>2040</v>
      </c>
      <c r="D127" s="154">
        <f>IF(F126+SUM(E$99:E126)=D$92,F126,D$92-SUM(E$99:E126))</f>
        <v>16679287.597637461</v>
      </c>
      <c r="E127" s="160">
        <f>IF(+J96&lt;F126,J96,D127)</f>
        <v>1134762.5952380951</v>
      </c>
      <c r="F127" s="159">
        <f t="shared" si="31"/>
        <v>15544525.002399366</v>
      </c>
      <c r="G127" s="159">
        <f t="shared" si="32"/>
        <v>16111906.300018415</v>
      </c>
      <c r="H127" s="163">
        <f t="shared" si="33"/>
        <v>2836253.786818794</v>
      </c>
      <c r="I127" s="253">
        <f t="shared" si="34"/>
        <v>2836253.786818794</v>
      </c>
      <c r="J127" s="158">
        <f t="shared" si="24"/>
        <v>0</v>
      </c>
      <c r="K127" s="158"/>
      <c r="L127" s="334"/>
      <c r="M127" s="158">
        <f t="shared" si="26"/>
        <v>0</v>
      </c>
      <c r="N127" s="334"/>
      <c r="O127" s="158">
        <f t="shared" si="28"/>
        <v>0</v>
      </c>
      <c r="P127" s="158">
        <f t="shared" si="29"/>
        <v>0</v>
      </c>
      <c r="Q127" s="1"/>
    </row>
    <row r="128" spans="2:17">
      <c r="B128" s="9" t="str">
        <f t="shared" si="30"/>
        <v/>
      </c>
      <c r="C128" s="153">
        <f>IF(D93="","-",+C127+1)</f>
        <v>2041</v>
      </c>
      <c r="D128" s="154">
        <f>IF(F127+SUM(E$99:E127)=D$92,F127,D$92-SUM(E$99:E127))</f>
        <v>15544525.002399366</v>
      </c>
      <c r="E128" s="160">
        <f>IF(+J96&lt;F127,J96,D128)</f>
        <v>1134762.5952380951</v>
      </c>
      <c r="F128" s="159">
        <f t="shared" si="31"/>
        <v>14409762.407161271</v>
      </c>
      <c r="G128" s="159">
        <f t="shared" si="32"/>
        <v>14977143.704780318</v>
      </c>
      <c r="H128" s="163">
        <f t="shared" si="33"/>
        <v>2716417.6529448857</v>
      </c>
      <c r="I128" s="253">
        <f t="shared" si="34"/>
        <v>2716417.6529448857</v>
      </c>
      <c r="J128" s="158">
        <f t="shared" si="24"/>
        <v>0</v>
      </c>
      <c r="K128" s="158"/>
      <c r="L128" s="334"/>
      <c r="M128" s="158">
        <f t="shared" si="26"/>
        <v>0</v>
      </c>
      <c r="N128" s="334"/>
      <c r="O128" s="158">
        <f t="shared" si="28"/>
        <v>0</v>
      </c>
      <c r="P128" s="158">
        <f t="shared" si="29"/>
        <v>0</v>
      </c>
      <c r="Q128" s="1"/>
    </row>
    <row r="129" spans="2:17">
      <c r="B129" s="9" t="str">
        <f t="shared" si="30"/>
        <v/>
      </c>
      <c r="C129" s="153">
        <f>IF(D93="","-",+C128+1)</f>
        <v>2042</v>
      </c>
      <c r="D129" s="154">
        <f>IF(F128+SUM(E$99:E128)=D$92,F128,D$92-SUM(E$99:E128))</f>
        <v>14409762.407161271</v>
      </c>
      <c r="E129" s="160">
        <f>IF(+J96&lt;F128,J96,D129)</f>
        <v>1134762.5952380951</v>
      </c>
      <c r="F129" s="159">
        <f t="shared" si="31"/>
        <v>13274999.811923176</v>
      </c>
      <c r="G129" s="159">
        <f t="shared" si="32"/>
        <v>13842381.109542225</v>
      </c>
      <c r="H129" s="163">
        <f t="shared" si="33"/>
        <v>2596581.5190709773</v>
      </c>
      <c r="I129" s="253">
        <f t="shared" si="34"/>
        <v>2596581.5190709773</v>
      </c>
      <c r="J129" s="158">
        <f t="shared" si="24"/>
        <v>0</v>
      </c>
      <c r="K129" s="158"/>
      <c r="L129" s="334"/>
      <c r="M129" s="158">
        <f t="shared" si="26"/>
        <v>0</v>
      </c>
      <c r="N129" s="334"/>
      <c r="O129" s="158">
        <f t="shared" si="28"/>
        <v>0</v>
      </c>
      <c r="P129" s="158">
        <f t="shared" si="29"/>
        <v>0</v>
      </c>
      <c r="Q129" s="1"/>
    </row>
    <row r="130" spans="2:17">
      <c r="B130" s="9" t="str">
        <f t="shared" si="30"/>
        <v/>
      </c>
      <c r="C130" s="153">
        <f>IF(D93="","-",+C129+1)</f>
        <v>2043</v>
      </c>
      <c r="D130" s="154">
        <f>IF(F129+SUM(E$99:E129)=D$92,F129,D$92-SUM(E$99:E129))</f>
        <v>13274999.811923176</v>
      </c>
      <c r="E130" s="160">
        <f>IF(+J96&lt;F129,J96,D130)</f>
        <v>1134762.5952380951</v>
      </c>
      <c r="F130" s="159">
        <f t="shared" si="31"/>
        <v>12140237.216685081</v>
      </c>
      <c r="G130" s="159">
        <f t="shared" si="32"/>
        <v>12707618.514304128</v>
      </c>
      <c r="H130" s="163">
        <f t="shared" si="33"/>
        <v>2476745.385197069</v>
      </c>
      <c r="I130" s="253">
        <f t="shared" si="34"/>
        <v>2476745.385197069</v>
      </c>
      <c r="J130" s="158">
        <f t="shared" si="24"/>
        <v>0</v>
      </c>
      <c r="K130" s="158"/>
      <c r="L130" s="334"/>
      <c r="M130" s="158">
        <f t="shared" si="26"/>
        <v>0</v>
      </c>
      <c r="N130" s="334"/>
      <c r="O130" s="158">
        <f t="shared" si="28"/>
        <v>0</v>
      </c>
      <c r="P130" s="158">
        <f t="shared" si="29"/>
        <v>0</v>
      </c>
      <c r="Q130" s="1"/>
    </row>
    <row r="131" spans="2:17">
      <c r="B131" s="9" t="str">
        <f t="shared" si="30"/>
        <v/>
      </c>
      <c r="C131" s="153">
        <f>IF(D93="","-",+C130+1)</f>
        <v>2044</v>
      </c>
      <c r="D131" s="154">
        <f>IF(F130+SUM(E$99:E130)=D$92,F130,D$92-SUM(E$99:E130))</f>
        <v>12140237.216685081</v>
      </c>
      <c r="E131" s="160">
        <f>IF(+J96&lt;F130,J96,D131)</f>
        <v>1134762.5952380951</v>
      </c>
      <c r="F131" s="159">
        <f t="shared" si="31"/>
        <v>11005474.621446986</v>
      </c>
      <c r="G131" s="159">
        <f t="shared" ref="G131:G154" si="35">+(F131+D131)/2</f>
        <v>11572855.919066034</v>
      </c>
      <c r="H131" s="163">
        <f t="shared" ref="H131:H154" si="36">+J$94*G131+E131</f>
        <v>2356909.2513231607</v>
      </c>
      <c r="I131" s="253">
        <f t="shared" ref="I131:I154" si="37">+J$95*G131+E131</f>
        <v>2356909.2513231607</v>
      </c>
      <c r="J131" s="158">
        <f t="shared" ref="J131:J154" si="38">+I131-H131</f>
        <v>0</v>
      </c>
      <c r="K131" s="158"/>
      <c r="L131" s="334"/>
      <c r="M131" s="158">
        <f t="shared" ref="M131:M154" si="39">IF(L131&lt;&gt;0,+H131-L131,0)</f>
        <v>0</v>
      </c>
      <c r="N131" s="334"/>
      <c r="O131" s="158">
        <f t="shared" ref="O131:O154" si="40">IF(N131&lt;&gt;0,+I131-N131,0)</f>
        <v>0</v>
      </c>
      <c r="P131" s="158">
        <f t="shared" ref="P131:P154" si="41">+O131-M131</f>
        <v>0</v>
      </c>
      <c r="Q131" s="1"/>
    </row>
    <row r="132" spans="2:17">
      <c r="B132" s="9" t="str">
        <f t="shared" ref="B132:B154" si="42">IF(D132=F131,"","IU")</f>
        <v/>
      </c>
      <c r="C132" s="153">
        <f>IF(D93="","-",+C131+1)</f>
        <v>2045</v>
      </c>
      <c r="D132" s="154">
        <f>IF(F131+SUM(E$99:E131)=D$92,F131,D$92-SUM(E$99:E131))</f>
        <v>11005474.621446986</v>
      </c>
      <c r="E132" s="160">
        <f>IF(+J96&lt;F131,J96,D132)</f>
        <v>1134762.5952380951</v>
      </c>
      <c r="F132" s="159">
        <f t="shared" ref="F132:F154" si="43">+D132-E132</f>
        <v>9870712.0262088906</v>
      </c>
      <c r="G132" s="159">
        <f t="shared" si="35"/>
        <v>10438093.323827937</v>
      </c>
      <c r="H132" s="163">
        <f t="shared" si="36"/>
        <v>2237073.1174492524</v>
      </c>
      <c r="I132" s="253">
        <f t="shared" si="37"/>
        <v>2237073.1174492524</v>
      </c>
      <c r="J132" s="158">
        <f t="shared" si="38"/>
        <v>0</v>
      </c>
      <c r="K132" s="158"/>
      <c r="L132" s="334"/>
      <c r="M132" s="158">
        <f t="shared" si="39"/>
        <v>0</v>
      </c>
      <c r="N132" s="334"/>
      <c r="O132" s="158">
        <f t="shared" si="40"/>
        <v>0</v>
      </c>
      <c r="P132" s="158">
        <f t="shared" si="41"/>
        <v>0</v>
      </c>
      <c r="Q132" s="1"/>
    </row>
    <row r="133" spans="2:17">
      <c r="B133" s="9" t="str">
        <f t="shared" si="42"/>
        <v/>
      </c>
      <c r="C133" s="153">
        <f>IF(D93="","-",+C132+1)</f>
        <v>2046</v>
      </c>
      <c r="D133" s="154">
        <f>IF(F132+SUM(E$99:E132)=D$92,F132,D$92-SUM(E$99:E132))</f>
        <v>9870712.0262088906</v>
      </c>
      <c r="E133" s="160">
        <f>IF(+J96&lt;F132,J96,D133)</f>
        <v>1134762.5952380951</v>
      </c>
      <c r="F133" s="159">
        <f t="shared" si="43"/>
        <v>8735949.4309707955</v>
      </c>
      <c r="G133" s="159">
        <f t="shared" si="35"/>
        <v>9303330.728589844</v>
      </c>
      <c r="H133" s="163">
        <f t="shared" si="36"/>
        <v>2117236.9835753446</v>
      </c>
      <c r="I133" s="253">
        <f t="shared" si="37"/>
        <v>2117236.9835753446</v>
      </c>
      <c r="J133" s="158">
        <f t="shared" si="38"/>
        <v>0</v>
      </c>
      <c r="K133" s="158"/>
      <c r="L133" s="334"/>
      <c r="M133" s="158">
        <f t="shared" si="39"/>
        <v>0</v>
      </c>
      <c r="N133" s="334"/>
      <c r="O133" s="158">
        <f t="shared" si="40"/>
        <v>0</v>
      </c>
      <c r="P133" s="158">
        <f t="shared" si="41"/>
        <v>0</v>
      </c>
      <c r="Q133" s="1"/>
    </row>
    <row r="134" spans="2:17">
      <c r="B134" s="9" t="str">
        <f t="shared" si="42"/>
        <v/>
      </c>
      <c r="C134" s="153">
        <f>IF(D93="","-",+C133+1)</f>
        <v>2047</v>
      </c>
      <c r="D134" s="154">
        <f>IF(F133+SUM(E$99:E133)=D$92,F133,D$92-SUM(E$99:E133))</f>
        <v>8735949.4309707955</v>
      </c>
      <c r="E134" s="160">
        <f>IF(+J96&lt;F133,J96,D134)</f>
        <v>1134762.5952380951</v>
      </c>
      <c r="F134" s="159">
        <f t="shared" si="43"/>
        <v>7601186.8357327003</v>
      </c>
      <c r="G134" s="159">
        <f t="shared" si="35"/>
        <v>8168568.1333517479</v>
      </c>
      <c r="H134" s="163">
        <f t="shared" si="36"/>
        <v>1997400.8497014362</v>
      </c>
      <c r="I134" s="253">
        <f t="shared" si="37"/>
        <v>1997400.8497014362</v>
      </c>
      <c r="J134" s="158">
        <f t="shared" si="38"/>
        <v>0</v>
      </c>
      <c r="K134" s="158"/>
      <c r="L134" s="334"/>
      <c r="M134" s="158">
        <f t="shared" si="39"/>
        <v>0</v>
      </c>
      <c r="N134" s="334"/>
      <c r="O134" s="158">
        <f t="shared" si="40"/>
        <v>0</v>
      </c>
      <c r="P134" s="158">
        <f t="shared" si="41"/>
        <v>0</v>
      </c>
      <c r="Q134" s="1"/>
    </row>
    <row r="135" spans="2:17">
      <c r="B135" s="9" t="str">
        <f t="shared" si="42"/>
        <v/>
      </c>
      <c r="C135" s="153">
        <f>IF(D93="","-",+C134+1)</f>
        <v>2048</v>
      </c>
      <c r="D135" s="154">
        <f>IF(F134+SUM(E$99:E134)=D$92,F134,D$92-SUM(E$99:E134))</f>
        <v>7601186.8357327003</v>
      </c>
      <c r="E135" s="160">
        <f>IF(+J96&lt;F134,J96,D135)</f>
        <v>1134762.5952380951</v>
      </c>
      <c r="F135" s="159">
        <f t="shared" si="43"/>
        <v>6466424.2404946052</v>
      </c>
      <c r="G135" s="159">
        <f t="shared" si="35"/>
        <v>7033805.5381136527</v>
      </c>
      <c r="H135" s="163">
        <f t="shared" si="36"/>
        <v>1877564.7158275279</v>
      </c>
      <c r="I135" s="253">
        <f t="shared" si="37"/>
        <v>1877564.7158275279</v>
      </c>
      <c r="J135" s="158">
        <f t="shared" si="38"/>
        <v>0</v>
      </c>
      <c r="K135" s="158"/>
      <c r="L135" s="334"/>
      <c r="M135" s="158">
        <f t="shared" si="39"/>
        <v>0</v>
      </c>
      <c r="N135" s="334"/>
      <c r="O135" s="158">
        <f t="shared" si="40"/>
        <v>0</v>
      </c>
      <c r="P135" s="158">
        <f t="shared" si="41"/>
        <v>0</v>
      </c>
      <c r="Q135" s="1"/>
    </row>
    <row r="136" spans="2:17">
      <c r="B136" s="9" t="str">
        <f t="shared" si="42"/>
        <v/>
      </c>
      <c r="C136" s="153">
        <f>IF(D93="","-",+C135+1)</f>
        <v>2049</v>
      </c>
      <c r="D136" s="154">
        <f>IF(F135+SUM(E$99:E135)=D$92,F135,D$92-SUM(E$99:E135))</f>
        <v>6466424.2404946052</v>
      </c>
      <c r="E136" s="160">
        <f>IF(+J96&lt;F135,J96,D136)</f>
        <v>1134762.5952380951</v>
      </c>
      <c r="F136" s="159">
        <f t="shared" si="43"/>
        <v>5331661.64525651</v>
      </c>
      <c r="G136" s="159">
        <f t="shared" si="35"/>
        <v>5899042.9428755576</v>
      </c>
      <c r="H136" s="163">
        <f t="shared" si="36"/>
        <v>1757728.5819536196</v>
      </c>
      <c r="I136" s="253">
        <f t="shared" si="37"/>
        <v>1757728.5819536196</v>
      </c>
      <c r="J136" s="158">
        <f t="shared" si="38"/>
        <v>0</v>
      </c>
      <c r="K136" s="158"/>
      <c r="L136" s="334"/>
      <c r="M136" s="158">
        <f t="shared" si="39"/>
        <v>0</v>
      </c>
      <c r="N136" s="334"/>
      <c r="O136" s="158">
        <f t="shared" si="40"/>
        <v>0</v>
      </c>
      <c r="P136" s="158">
        <f t="shared" si="41"/>
        <v>0</v>
      </c>
      <c r="Q136" s="1"/>
    </row>
    <row r="137" spans="2:17">
      <c r="B137" s="9" t="str">
        <f t="shared" si="42"/>
        <v/>
      </c>
      <c r="C137" s="153">
        <f>IF(D93="","-",+C136+1)</f>
        <v>2050</v>
      </c>
      <c r="D137" s="154">
        <f>IF(F136+SUM(E$99:E136)=D$92,F136,D$92-SUM(E$99:E136))</f>
        <v>5331661.64525651</v>
      </c>
      <c r="E137" s="160">
        <f>IF(+J96&lt;F136,J96,D137)</f>
        <v>1134762.5952380951</v>
      </c>
      <c r="F137" s="159">
        <f t="shared" si="43"/>
        <v>4196899.0500184149</v>
      </c>
      <c r="G137" s="159">
        <f t="shared" si="35"/>
        <v>4764280.3476374624</v>
      </c>
      <c r="H137" s="163">
        <f t="shared" si="36"/>
        <v>1637892.4480797113</v>
      </c>
      <c r="I137" s="253">
        <f t="shared" si="37"/>
        <v>1637892.4480797113</v>
      </c>
      <c r="J137" s="158">
        <f t="shared" si="38"/>
        <v>0</v>
      </c>
      <c r="K137" s="158"/>
      <c r="L137" s="334"/>
      <c r="M137" s="158">
        <f t="shared" si="39"/>
        <v>0</v>
      </c>
      <c r="N137" s="334"/>
      <c r="O137" s="158">
        <f t="shared" si="40"/>
        <v>0</v>
      </c>
      <c r="P137" s="158">
        <f t="shared" si="41"/>
        <v>0</v>
      </c>
      <c r="Q137" s="1"/>
    </row>
    <row r="138" spans="2:17">
      <c r="B138" s="9" t="str">
        <f t="shared" si="42"/>
        <v/>
      </c>
      <c r="C138" s="153">
        <f>IF(D93="","-",+C137+1)</f>
        <v>2051</v>
      </c>
      <c r="D138" s="154">
        <f>IF(F137+SUM(E$99:E137)=D$92,F137,D$92-SUM(E$99:E137))</f>
        <v>4196899.0500184149</v>
      </c>
      <c r="E138" s="160">
        <f>IF(+J96&lt;F137,J96,D138)</f>
        <v>1134762.5952380951</v>
      </c>
      <c r="F138" s="159">
        <f t="shared" si="43"/>
        <v>3062136.4547803197</v>
      </c>
      <c r="G138" s="159">
        <f t="shared" si="35"/>
        <v>3629517.7523993673</v>
      </c>
      <c r="H138" s="163">
        <f t="shared" si="36"/>
        <v>1518056.314205803</v>
      </c>
      <c r="I138" s="253">
        <f t="shared" si="37"/>
        <v>1518056.314205803</v>
      </c>
      <c r="J138" s="158">
        <f t="shared" si="38"/>
        <v>0</v>
      </c>
      <c r="K138" s="158"/>
      <c r="L138" s="334"/>
      <c r="M138" s="158">
        <f t="shared" si="39"/>
        <v>0</v>
      </c>
      <c r="N138" s="334"/>
      <c r="O138" s="158">
        <f t="shared" si="40"/>
        <v>0</v>
      </c>
      <c r="P138" s="158">
        <f t="shared" si="41"/>
        <v>0</v>
      </c>
      <c r="Q138" s="1"/>
    </row>
    <row r="139" spans="2:17">
      <c r="B139" s="9" t="str">
        <f t="shared" si="42"/>
        <v/>
      </c>
      <c r="C139" s="153">
        <f>IF(D93="","-",+C138+1)</f>
        <v>2052</v>
      </c>
      <c r="D139" s="154">
        <f>IF(F138+SUM(E$99:E138)=D$92,F138,D$92-SUM(E$99:E138))</f>
        <v>3062136.4547803197</v>
      </c>
      <c r="E139" s="160">
        <f>IF(+J96&lt;F138,J96,D139)</f>
        <v>1134762.5952380951</v>
      </c>
      <c r="F139" s="159">
        <f t="shared" si="43"/>
        <v>1927373.8595422246</v>
      </c>
      <c r="G139" s="159">
        <f t="shared" si="35"/>
        <v>2494755.1571612721</v>
      </c>
      <c r="H139" s="163">
        <f t="shared" si="36"/>
        <v>1398220.1803318947</v>
      </c>
      <c r="I139" s="253">
        <f t="shared" si="37"/>
        <v>1398220.1803318947</v>
      </c>
      <c r="J139" s="158">
        <f t="shared" si="38"/>
        <v>0</v>
      </c>
      <c r="K139" s="158"/>
      <c r="L139" s="334"/>
      <c r="M139" s="158">
        <f t="shared" si="39"/>
        <v>0</v>
      </c>
      <c r="N139" s="334"/>
      <c r="O139" s="158">
        <f t="shared" si="40"/>
        <v>0</v>
      </c>
      <c r="P139" s="158">
        <f t="shared" si="41"/>
        <v>0</v>
      </c>
      <c r="Q139" s="1"/>
    </row>
    <row r="140" spans="2:17">
      <c r="B140" s="9" t="str">
        <f t="shared" si="42"/>
        <v/>
      </c>
      <c r="C140" s="153">
        <f>IF(D93="","-",+C139+1)</f>
        <v>2053</v>
      </c>
      <c r="D140" s="154">
        <f>IF(F139+SUM(E$99:E139)=D$92,F139,D$92-SUM(E$99:E139))</f>
        <v>1927373.8595422246</v>
      </c>
      <c r="E140" s="160">
        <f>IF(+J96&lt;F139,J96,D140)</f>
        <v>1134762.5952380951</v>
      </c>
      <c r="F140" s="159">
        <f t="shared" si="43"/>
        <v>792611.26430412941</v>
      </c>
      <c r="G140" s="159">
        <f t="shared" si="35"/>
        <v>1359992.561923177</v>
      </c>
      <c r="H140" s="163">
        <f t="shared" si="36"/>
        <v>1278384.0464579863</v>
      </c>
      <c r="I140" s="253">
        <f t="shared" si="37"/>
        <v>1278384.0464579863</v>
      </c>
      <c r="J140" s="158">
        <f t="shared" si="38"/>
        <v>0</v>
      </c>
      <c r="K140" s="158"/>
      <c r="L140" s="334"/>
      <c r="M140" s="158">
        <f t="shared" si="39"/>
        <v>0</v>
      </c>
      <c r="N140" s="334"/>
      <c r="O140" s="158">
        <f t="shared" si="40"/>
        <v>0</v>
      </c>
      <c r="P140" s="158">
        <f t="shared" si="41"/>
        <v>0</v>
      </c>
      <c r="Q140" s="1"/>
    </row>
    <row r="141" spans="2:17">
      <c r="B141" s="9" t="str">
        <f t="shared" si="42"/>
        <v/>
      </c>
      <c r="C141" s="153">
        <f>IF(D93="","-",+C140+1)</f>
        <v>2054</v>
      </c>
      <c r="D141" s="154">
        <f>IF(F140+SUM(E$99:E140)=D$92,F140,D$92-SUM(E$99:E140))</f>
        <v>792611.26430412941</v>
      </c>
      <c r="E141" s="160">
        <f>IF(+J96&lt;F140,J96,D141)</f>
        <v>792611.26430412941</v>
      </c>
      <c r="F141" s="159">
        <f t="shared" si="43"/>
        <v>0</v>
      </c>
      <c r="G141" s="159">
        <f t="shared" si="35"/>
        <v>396305.6321520647</v>
      </c>
      <c r="H141" s="163">
        <f t="shared" si="36"/>
        <v>834462.95644559793</v>
      </c>
      <c r="I141" s="253">
        <f t="shared" si="37"/>
        <v>834462.95644559793</v>
      </c>
      <c r="J141" s="158">
        <f t="shared" si="38"/>
        <v>0</v>
      </c>
      <c r="K141" s="158"/>
      <c r="L141" s="334"/>
      <c r="M141" s="158">
        <f t="shared" si="39"/>
        <v>0</v>
      </c>
      <c r="N141" s="334"/>
      <c r="O141" s="158">
        <f t="shared" si="40"/>
        <v>0</v>
      </c>
      <c r="P141" s="158">
        <f t="shared" si="41"/>
        <v>0</v>
      </c>
      <c r="Q141" s="1"/>
    </row>
    <row r="142" spans="2:17">
      <c r="B142" s="9" t="str">
        <f t="shared" si="42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3"/>
        <v>0</v>
      </c>
      <c r="G142" s="159">
        <f t="shared" si="35"/>
        <v>0</v>
      </c>
      <c r="H142" s="163">
        <f t="shared" si="36"/>
        <v>0</v>
      </c>
      <c r="I142" s="253">
        <f t="shared" si="37"/>
        <v>0</v>
      </c>
      <c r="J142" s="158">
        <f t="shared" si="38"/>
        <v>0</v>
      </c>
      <c r="K142" s="158"/>
      <c r="L142" s="334"/>
      <c r="M142" s="158">
        <f t="shared" si="39"/>
        <v>0</v>
      </c>
      <c r="N142" s="334"/>
      <c r="O142" s="158">
        <f t="shared" si="40"/>
        <v>0</v>
      </c>
      <c r="P142" s="158">
        <f t="shared" si="41"/>
        <v>0</v>
      </c>
      <c r="Q142" s="1"/>
    </row>
    <row r="143" spans="2:17">
      <c r="B143" s="9" t="str">
        <f t="shared" si="42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3"/>
        <v>0</v>
      </c>
      <c r="G143" s="159">
        <f t="shared" si="35"/>
        <v>0</v>
      </c>
      <c r="H143" s="163">
        <f t="shared" si="36"/>
        <v>0</v>
      </c>
      <c r="I143" s="253">
        <f t="shared" si="37"/>
        <v>0</v>
      </c>
      <c r="J143" s="158">
        <f t="shared" si="38"/>
        <v>0</v>
      </c>
      <c r="K143" s="158"/>
      <c r="L143" s="334"/>
      <c r="M143" s="158">
        <f t="shared" si="39"/>
        <v>0</v>
      </c>
      <c r="N143" s="334"/>
      <c r="O143" s="158">
        <f t="shared" si="40"/>
        <v>0</v>
      </c>
      <c r="P143" s="158">
        <f t="shared" si="41"/>
        <v>0</v>
      </c>
      <c r="Q143" s="1"/>
    </row>
    <row r="144" spans="2:17">
      <c r="B144" s="9" t="str">
        <f t="shared" si="42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3"/>
        <v>0</v>
      </c>
      <c r="G144" s="159">
        <f t="shared" si="35"/>
        <v>0</v>
      </c>
      <c r="H144" s="163">
        <f t="shared" si="36"/>
        <v>0</v>
      </c>
      <c r="I144" s="253">
        <f t="shared" si="37"/>
        <v>0</v>
      </c>
      <c r="J144" s="158">
        <f t="shared" si="38"/>
        <v>0</v>
      </c>
      <c r="K144" s="158"/>
      <c r="L144" s="334"/>
      <c r="M144" s="158">
        <f t="shared" si="39"/>
        <v>0</v>
      </c>
      <c r="N144" s="334"/>
      <c r="O144" s="158">
        <f t="shared" si="40"/>
        <v>0</v>
      </c>
      <c r="P144" s="158">
        <f t="shared" si="41"/>
        <v>0</v>
      </c>
      <c r="Q144" s="1"/>
    </row>
    <row r="145" spans="2:17">
      <c r="B145" s="9" t="str">
        <f t="shared" si="42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3"/>
        <v>0</v>
      </c>
      <c r="G145" s="159">
        <f t="shared" si="35"/>
        <v>0</v>
      </c>
      <c r="H145" s="163">
        <f t="shared" si="36"/>
        <v>0</v>
      </c>
      <c r="I145" s="253">
        <f t="shared" si="37"/>
        <v>0</v>
      </c>
      <c r="J145" s="158">
        <f t="shared" si="38"/>
        <v>0</v>
      </c>
      <c r="K145" s="158"/>
      <c r="L145" s="334"/>
      <c r="M145" s="158">
        <f t="shared" si="39"/>
        <v>0</v>
      </c>
      <c r="N145" s="334"/>
      <c r="O145" s="158">
        <f t="shared" si="40"/>
        <v>0</v>
      </c>
      <c r="P145" s="158">
        <f t="shared" si="41"/>
        <v>0</v>
      </c>
      <c r="Q145" s="1"/>
    </row>
    <row r="146" spans="2:17">
      <c r="B146" s="9" t="str">
        <f t="shared" si="42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3"/>
        <v>0</v>
      </c>
      <c r="G146" s="159">
        <f t="shared" si="35"/>
        <v>0</v>
      </c>
      <c r="H146" s="163">
        <f t="shared" si="36"/>
        <v>0</v>
      </c>
      <c r="I146" s="253">
        <f t="shared" si="37"/>
        <v>0</v>
      </c>
      <c r="J146" s="158">
        <f t="shared" si="38"/>
        <v>0</v>
      </c>
      <c r="K146" s="158"/>
      <c r="L146" s="334"/>
      <c r="M146" s="158">
        <f t="shared" si="39"/>
        <v>0</v>
      </c>
      <c r="N146" s="334"/>
      <c r="O146" s="158">
        <f t="shared" si="40"/>
        <v>0</v>
      </c>
      <c r="P146" s="158">
        <f t="shared" si="41"/>
        <v>0</v>
      </c>
      <c r="Q146" s="1"/>
    </row>
    <row r="147" spans="2:17">
      <c r="B147" s="9" t="str">
        <f t="shared" si="42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3"/>
        <v>0</v>
      </c>
      <c r="G147" s="159">
        <f t="shared" si="35"/>
        <v>0</v>
      </c>
      <c r="H147" s="163">
        <f t="shared" si="36"/>
        <v>0</v>
      </c>
      <c r="I147" s="253">
        <f t="shared" si="37"/>
        <v>0</v>
      </c>
      <c r="J147" s="158">
        <f t="shared" si="38"/>
        <v>0</v>
      </c>
      <c r="K147" s="158"/>
      <c r="L147" s="334"/>
      <c r="M147" s="158">
        <f t="shared" si="39"/>
        <v>0</v>
      </c>
      <c r="N147" s="334"/>
      <c r="O147" s="158">
        <f t="shared" si="40"/>
        <v>0</v>
      </c>
      <c r="P147" s="158">
        <f t="shared" si="41"/>
        <v>0</v>
      </c>
      <c r="Q147" s="1"/>
    </row>
    <row r="148" spans="2:17">
      <c r="B148" s="9" t="str">
        <f t="shared" si="42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3"/>
        <v>0</v>
      </c>
      <c r="G148" s="159">
        <f t="shared" si="35"/>
        <v>0</v>
      </c>
      <c r="H148" s="163">
        <f t="shared" si="36"/>
        <v>0</v>
      </c>
      <c r="I148" s="253">
        <f t="shared" si="37"/>
        <v>0</v>
      </c>
      <c r="J148" s="158">
        <f t="shared" si="38"/>
        <v>0</v>
      </c>
      <c r="K148" s="158"/>
      <c r="L148" s="334"/>
      <c r="M148" s="158">
        <f t="shared" si="39"/>
        <v>0</v>
      </c>
      <c r="N148" s="334"/>
      <c r="O148" s="158">
        <f t="shared" si="40"/>
        <v>0</v>
      </c>
      <c r="P148" s="158">
        <f t="shared" si="41"/>
        <v>0</v>
      </c>
      <c r="Q148" s="1"/>
    </row>
    <row r="149" spans="2:17">
      <c r="B149" s="9" t="str">
        <f t="shared" si="42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3"/>
        <v>0</v>
      </c>
      <c r="G149" s="159">
        <f t="shared" si="35"/>
        <v>0</v>
      </c>
      <c r="H149" s="163">
        <f t="shared" si="36"/>
        <v>0</v>
      </c>
      <c r="I149" s="253">
        <f t="shared" si="37"/>
        <v>0</v>
      </c>
      <c r="J149" s="158">
        <f t="shared" si="38"/>
        <v>0</v>
      </c>
      <c r="K149" s="158"/>
      <c r="L149" s="334"/>
      <c r="M149" s="158">
        <f t="shared" si="39"/>
        <v>0</v>
      </c>
      <c r="N149" s="334"/>
      <c r="O149" s="158">
        <f t="shared" si="40"/>
        <v>0</v>
      </c>
      <c r="P149" s="158">
        <f t="shared" si="41"/>
        <v>0</v>
      </c>
      <c r="Q149" s="1"/>
    </row>
    <row r="150" spans="2:17">
      <c r="B150" s="9" t="str">
        <f t="shared" si="42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3"/>
        <v>0</v>
      </c>
      <c r="G150" s="159">
        <f t="shared" si="35"/>
        <v>0</v>
      </c>
      <c r="H150" s="163">
        <f t="shared" si="36"/>
        <v>0</v>
      </c>
      <c r="I150" s="253">
        <f t="shared" si="37"/>
        <v>0</v>
      </c>
      <c r="J150" s="158">
        <f t="shared" si="38"/>
        <v>0</v>
      </c>
      <c r="K150" s="158"/>
      <c r="L150" s="334"/>
      <c r="M150" s="158">
        <f t="shared" si="39"/>
        <v>0</v>
      </c>
      <c r="N150" s="334"/>
      <c r="O150" s="158">
        <f t="shared" si="40"/>
        <v>0</v>
      </c>
      <c r="P150" s="158">
        <f t="shared" si="41"/>
        <v>0</v>
      </c>
      <c r="Q150" s="1"/>
    </row>
    <row r="151" spans="2:17">
      <c r="B151" s="9" t="str">
        <f t="shared" si="42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3"/>
        <v>0</v>
      </c>
      <c r="G151" s="159">
        <f t="shared" si="35"/>
        <v>0</v>
      </c>
      <c r="H151" s="163">
        <f t="shared" si="36"/>
        <v>0</v>
      </c>
      <c r="I151" s="253">
        <f t="shared" si="37"/>
        <v>0</v>
      </c>
      <c r="J151" s="158">
        <f t="shared" si="38"/>
        <v>0</v>
      </c>
      <c r="K151" s="158"/>
      <c r="L151" s="334"/>
      <c r="M151" s="158">
        <f t="shared" si="39"/>
        <v>0</v>
      </c>
      <c r="N151" s="334"/>
      <c r="O151" s="158">
        <f t="shared" si="40"/>
        <v>0</v>
      </c>
      <c r="P151" s="158">
        <f t="shared" si="41"/>
        <v>0</v>
      </c>
      <c r="Q151" s="1"/>
    </row>
    <row r="152" spans="2:17">
      <c r="B152" s="9" t="str">
        <f t="shared" si="42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3"/>
        <v>0</v>
      </c>
      <c r="G152" s="159">
        <f t="shared" si="35"/>
        <v>0</v>
      </c>
      <c r="H152" s="163">
        <f t="shared" si="36"/>
        <v>0</v>
      </c>
      <c r="I152" s="253">
        <f t="shared" si="37"/>
        <v>0</v>
      </c>
      <c r="J152" s="158">
        <f t="shared" si="38"/>
        <v>0</v>
      </c>
      <c r="K152" s="158"/>
      <c r="L152" s="334"/>
      <c r="M152" s="158">
        <f t="shared" si="39"/>
        <v>0</v>
      </c>
      <c r="N152" s="334"/>
      <c r="O152" s="158">
        <f t="shared" si="40"/>
        <v>0</v>
      </c>
      <c r="P152" s="158">
        <f t="shared" si="41"/>
        <v>0</v>
      </c>
      <c r="Q152" s="1"/>
    </row>
    <row r="153" spans="2:17">
      <c r="B153" s="9" t="str">
        <f t="shared" si="42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3"/>
        <v>0</v>
      </c>
      <c r="G153" s="159">
        <f t="shared" si="35"/>
        <v>0</v>
      </c>
      <c r="H153" s="163">
        <f t="shared" si="36"/>
        <v>0</v>
      </c>
      <c r="I153" s="253">
        <f t="shared" si="37"/>
        <v>0</v>
      </c>
      <c r="J153" s="158">
        <f t="shared" si="38"/>
        <v>0</v>
      </c>
      <c r="K153" s="158"/>
      <c r="L153" s="334"/>
      <c r="M153" s="158">
        <f t="shared" si="39"/>
        <v>0</v>
      </c>
      <c r="N153" s="334"/>
      <c r="O153" s="158">
        <f t="shared" si="40"/>
        <v>0</v>
      </c>
      <c r="P153" s="158">
        <f t="shared" si="41"/>
        <v>0</v>
      </c>
      <c r="Q153" s="1"/>
    </row>
    <row r="154" spans="2:17" ht="13.5" thickBot="1">
      <c r="B154" s="9" t="str">
        <f t="shared" si="42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3"/>
        <v>0</v>
      </c>
      <c r="G154" s="165">
        <f t="shared" si="35"/>
        <v>0</v>
      </c>
      <c r="H154" s="167">
        <f t="shared" si="36"/>
        <v>0</v>
      </c>
      <c r="I154" s="254">
        <f t="shared" si="37"/>
        <v>0</v>
      </c>
      <c r="J154" s="169">
        <f t="shared" si="38"/>
        <v>0</v>
      </c>
      <c r="K154" s="158"/>
      <c r="L154" s="335"/>
      <c r="M154" s="169">
        <f t="shared" si="39"/>
        <v>0</v>
      </c>
      <c r="N154" s="335"/>
      <c r="O154" s="169">
        <f t="shared" si="40"/>
        <v>0</v>
      </c>
      <c r="P154" s="169">
        <f t="shared" si="41"/>
        <v>0</v>
      </c>
      <c r="Q154" s="1"/>
    </row>
    <row r="155" spans="2:17">
      <c r="C155" s="154" t="s">
        <v>73</v>
      </c>
      <c r="D155" s="111"/>
      <c r="E155" s="111">
        <f>SUM(E99:E154)</f>
        <v>47660029.000000007</v>
      </c>
      <c r="F155" s="111"/>
      <c r="G155" s="111"/>
      <c r="H155" s="111">
        <f>SUM(H99:H154)</f>
        <v>160783066.68792325</v>
      </c>
      <c r="I155" s="111">
        <f>SUM(I99:I154)</f>
        <v>160783066.68792325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8" priority="1" stopIfTrue="1" operator="equal">
      <formula>$I$10</formula>
    </cfRule>
  </conditionalFormatting>
  <conditionalFormatting sqref="C99:C154">
    <cfRule type="cellIs" dxfId="10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Q162"/>
  <sheetViews>
    <sheetView view="pageBreakPreview" topLeftCell="A58" zoomScale="75" zoomScaleNormal="100" zoomScaleSheetLayoutView="75" workbookViewId="0">
      <selection activeCell="D17" sqref="D17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31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24657.865553316573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24657.865553316573</v>
      </c>
      <c r="O6" s="1"/>
      <c r="P6" s="1"/>
    </row>
    <row r="7" spans="1:17" ht="13.5" thickBot="1">
      <c r="C7" s="121" t="s">
        <v>44</v>
      </c>
      <c r="D7" s="274" t="s">
        <v>273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272</v>
      </c>
      <c r="E9" s="401" t="s">
        <v>421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230750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5628.0487804878048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284100</v>
      </c>
      <c r="E17" s="358">
        <v>3382.1428571428578</v>
      </c>
      <c r="F17" s="357">
        <v>280717.85714285716</v>
      </c>
      <c r="G17" s="358">
        <v>45130.541890843866</v>
      </c>
      <c r="H17" s="359">
        <v>45130.541890843866</v>
      </c>
      <c r="I17" s="405">
        <v>0</v>
      </c>
      <c r="J17" s="156"/>
      <c r="K17" s="256">
        <f t="shared" ref="K17:K22" si="0">G17</f>
        <v>45130.541890843866</v>
      </c>
      <c r="L17" s="172">
        <f t="shared" ref="L17:L48" si="1">IF(K17&lt;&gt;0,+G17-K17,0)</f>
        <v>0</v>
      </c>
      <c r="M17" s="256">
        <f t="shared" ref="M17:M22" si="2">H17</f>
        <v>45130.541890843866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57">
        <v>227367.85714285713</v>
      </c>
      <c r="E18" s="360">
        <v>5494.0476190476193</v>
      </c>
      <c r="F18" s="357">
        <v>221873.8095238095</v>
      </c>
      <c r="G18" s="360">
        <v>36553.514803328042</v>
      </c>
      <c r="H18" s="359">
        <v>36553.514803328042</v>
      </c>
      <c r="I18" s="404">
        <v>0</v>
      </c>
      <c r="J18" s="156"/>
      <c r="K18" s="258">
        <f t="shared" si="0"/>
        <v>36553.514803328042</v>
      </c>
      <c r="L18" s="257">
        <f t="shared" ref="L18:L23" si="6">IF(K18&lt;&gt;0,+G18-K18,0)</f>
        <v>0</v>
      </c>
      <c r="M18" s="258">
        <f t="shared" si="2"/>
        <v>36553.514803328042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/>
      </c>
      <c r="C19" s="153">
        <f>IF(D11="","-",+C18+1)</f>
        <v>2014</v>
      </c>
      <c r="D19" s="357">
        <v>221873.8095238095</v>
      </c>
      <c r="E19" s="360">
        <v>5494.0476190476193</v>
      </c>
      <c r="F19" s="357">
        <v>216379.76190476186</v>
      </c>
      <c r="G19" s="360">
        <v>34685.951272631864</v>
      </c>
      <c r="H19" s="359">
        <v>34685.951272631864</v>
      </c>
      <c r="I19" s="404">
        <v>0</v>
      </c>
      <c r="J19" s="156"/>
      <c r="K19" s="258">
        <f t="shared" si="0"/>
        <v>34685.951272631864</v>
      </c>
      <c r="L19" s="257">
        <f t="shared" si="6"/>
        <v>0</v>
      </c>
      <c r="M19" s="258">
        <f t="shared" si="2"/>
        <v>34685.951272631864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/>
      </c>
      <c r="C20" s="153">
        <f>IF(D11="","-",+C19+1)</f>
        <v>2015</v>
      </c>
      <c r="D20" s="357">
        <v>216379.76190476186</v>
      </c>
      <c r="E20" s="360">
        <v>5494.0476190476193</v>
      </c>
      <c r="F20" s="357">
        <v>210885.71428571423</v>
      </c>
      <c r="G20" s="360">
        <v>33268.708647541804</v>
      </c>
      <c r="H20" s="359">
        <v>33268.708647541804</v>
      </c>
      <c r="I20" s="156">
        <v>0</v>
      </c>
      <c r="J20" s="156"/>
      <c r="K20" s="258">
        <f t="shared" si="0"/>
        <v>33268.708647541804</v>
      </c>
      <c r="L20" s="257">
        <f t="shared" si="6"/>
        <v>0</v>
      </c>
      <c r="M20" s="258">
        <f t="shared" si="2"/>
        <v>33268.708647541804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57">
        <v>210885.71428571423</v>
      </c>
      <c r="E21" s="360">
        <v>5494.0476190476193</v>
      </c>
      <c r="F21" s="357">
        <v>205391.6666666666</v>
      </c>
      <c r="G21" s="360">
        <v>32211.390488141627</v>
      </c>
      <c r="H21" s="359">
        <v>32211.390488141627</v>
      </c>
      <c r="I21" s="156">
        <f t="shared" ref="I21:I48" si="9">H21-G21</f>
        <v>0</v>
      </c>
      <c r="J21" s="156"/>
      <c r="K21" s="258">
        <f t="shared" si="0"/>
        <v>32211.390488141627</v>
      </c>
      <c r="L21" s="257">
        <f t="shared" si="6"/>
        <v>0</v>
      </c>
      <c r="M21" s="258">
        <f t="shared" si="2"/>
        <v>32211.390488141627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57">
        <v>205391.6666666666</v>
      </c>
      <c r="E22" s="360">
        <v>5366.2790697674418</v>
      </c>
      <c r="F22" s="357">
        <v>200025.38759689915</v>
      </c>
      <c r="G22" s="360">
        <v>30480.352081775804</v>
      </c>
      <c r="H22" s="359">
        <v>30480.352081775804</v>
      </c>
      <c r="I22" s="156">
        <v>0</v>
      </c>
      <c r="J22" s="156"/>
      <c r="K22" s="258">
        <f t="shared" si="0"/>
        <v>30480.352081775804</v>
      </c>
      <c r="L22" s="257">
        <f t="shared" si="6"/>
        <v>0</v>
      </c>
      <c r="M22" s="258">
        <f t="shared" si="2"/>
        <v>30480.352081775804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57">
        <v>200025.38759689915</v>
      </c>
      <c r="E23" s="360">
        <v>5628.0487804878048</v>
      </c>
      <c r="F23" s="357">
        <v>194397.33881641136</v>
      </c>
      <c r="G23" s="360">
        <v>30692.449285651339</v>
      </c>
      <c r="H23" s="359">
        <v>30692.449285651339</v>
      </c>
      <c r="I23" s="156">
        <f t="shared" si="9"/>
        <v>0</v>
      </c>
      <c r="J23" s="156"/>
      <c r="K23" s="258">
        <f>G23</f>
        <v>30692.449285651339</v>
      </c>
      <c r="L23" s="257">
        <f t="shared" si="6"/>
        <v>0</v>
      </c>
      <c r="M23" s="258">
        <f>H23</f>
        <v>30692.449285651339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357">
        <v>194397.33881641136</v>
      </c>
      <c r="E24" s="360">
        <v>5628.0487804878048</v>
      </c>
      <c r="F24" s="357">
        <v>188769.29003592356</v>
      </c>
      <c r="G24" s="360">
        <v>29977.157497170956</v>
      </c>
      <c r="H24" s="359">
        <v>29977.157497170956</v>
      </c>
      <c r="I24" s="156">
        <f t="shared" si="9"/>
        <v>0</v>
      </c>
      <c r="J24" s="156"/>
      <c r="K24" s="258">
        <f>G24</f>
        <v>29977.157497170956</v>
      </c>
      <c r="L24" s="257">
        <f t="shared" ref="L24" si="10">IF(K24&lt;&gt;0,+G24-K24,0)</f>
        <v>0</v>
      </c>
      <c r="M24" s="258">
        <f>H24</f>
        <v>29977.157497170956</v>
      </c>
      <c r="N24" s="158">
        <f t="shared" ref="N24" si="11">IF(M24&lt;&gt;0,+H24-M24,0)</f>
        <v>0</v>
      </c>
      <c r="O24" s="158">
        <f t="shared" ref="O24" si="12"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188769.29003592356</v>
      </c>
      <c r="E25" s="160">
        <f>IF(+I14&lt;F24,I14,D25)</f>
        <v>5628.0487804878048</v>
      </c>
      <c r="F25" s="159">
        <f t="shared" ref="F25:F48" si="13">+D25-E25</f>
        <v>183141.24125543577</v>
      </c>
      <c r="G25" s="161">
        <f t="shared" ref="G25:G53" si="14">+I$12*((D25+F25)/2)+E25</f>
        <v>24657.865553316573</v>
      </c>
      <c r="H25" s="142">
        <f t="shared" ref="H25:H53" si="15">+I$13*((D25+F25)/2)+E25</f>
        <v>24657.865553316573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183141.24125543577</v>
      </c>
      <c r="E26" s="160">
        <f>IF(+I14&lt;F25,I14,D26)</f>
        <v>5628.0487804878048</v>
      </c>
      <c r="F26" s="159">
        <f t="shared" si="13"/>
        <v>177513.19247494798</v>
      </c>
      <c r="G26" s="161">
        <f t="shared" si="14"/>
        <v>24081.916618989031</v>
      </c>
      <c r="H26" s="142">
        <f t="shared" si="15"/>
        <v>24081.916618989031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177513.19247494798</v>
      </c>
      <c r="E27" s="160">
        <f>IF(+I14&lt;F26,I14,D27)</f>
        <v>5628.0487804878048</v>
      </c>
      <c r="F27" s="159">
        <f t="shared" si="13"/>
        <v>171885.14369446019</v>
      </c>
      <c r="G27" s="161">
        <f t="shared" si="14"/>
        <v>23505.967684661482</v>
      </c>
      <c r="H27" s="142">
        <f t="shared" si="15"/>
        <v>23505.967684661482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171885.14369446019</v>
      </c>
      <c r="E28" s="160">
        <f>IF(+I14&lt;F27,I14,D28)</f>
        <v>5628.0487804878048</v>
      </c>
      <c r="F28" s="159">
        <f t="shared" si="13"/>
        <v>166257.0949139724</v>
      </c>
      <c r="G28" s="161">
        <f t="shared" si="14"/>
        <v>22930.018750333933</v>
      </c>
      <c r="H28" s="142">
        <f t="shared" si="15"/>
        <v>22930.018750333933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166257.0949139724</v>
      </c>
      <c r="E29" s="160">
        <f>IF(+I14&lt;F28,I14,D29)</f>
        <v>5628.0487804878048</v>
      </c>
      <c r="F29" s="159">
        <f t="shared" si="13"/>
        <v>160629.0461334846</v>
      </c>
      <c r="G29" s="161">
        <f t="shared" si="14"/>
        <v>22354.069816006391</v>
      </c>
      <c r="H29" s="142">
        <f t="shared" si="15"/>
        <v>22354.069816006391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160629.0461334846</v>
      </c>
      <c r="E30" s="160">
        <f>IF(+I14&lt;F29,I14,D30)</f>
        <v>5628.0487804878048</v>
      </c>
      <c r="F30" s="159">
        <f t="shared" si="13"/>
        <v>155000.99735299681</v>
      </c>
      <c r="G30" s="161">
        <f t="shared" si="14"/>
        <v>21778.120881678842</v>
      </c>
      <c r="H30" s="142">
        <f t="shared" si="15"/>
        <v>21778.120881678842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155000.99735299681</v>
      </c>
      <c r="E31" s="160">
        <f>IF(+I14&lt;F30,I14,D31)</f>
        <v>5628.0487804878048</v>
      </c>
      <c r="F31" s="159">
        <f t="shared" si="13"/>
        <v>149372.94857250902</v>
      </c>
      <c r="G31" s="161">
        <f t="shared" si="14"/>
        <v>21202.171947351293</v>
      </c>
      <c r="H31" s="142">
        <f t="shared" si="15"/>
        <v>21202.171947351293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149372.94857250902</v>
      </c>
      <c r="E32" s="160">
        <f>IF(+I14&lt;F31,I14,D32)</f>
        <v>5628.0487804878048</v>
      </c>
      <c r="F32" s="159">
        <f t="shared" si="13"/>
        <v>143744.89979202123</v>
      </c>
      <c r="G32" s="161">
        <f t="shared" si="14"/>
        <v>20626.223013023748</v>
      </c>
      <c r="H32" s="142">
        <f t="shared" si="15"/>
        <v>20626.223013023748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143744.89979202123</v>
      </c>
      <c r="E33" s="160">
        <f>IF(+I14&lt;F32,I14,D33)</f>
        <v>5628.0487804878048</v>
      </c>
      <c r="F33" s="159">
        <f t="shared" si="13"/>
        <v>138116.85101153344</v>
      </c>
      <c r="G33" s="161">
        <f t="shared" si="14"/>
        <v>20050.274078696202</v>
      </c>
      <c r="H33" s="142">
        <f t="shared" si="15"/>
        <v>20050.274078696202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138116.85101153344</v>
      </c>
      <c r="E34" s="160">
        <f>IF(+I14&lt;F33,I14,D34)</f>
        <v>5628.0487804878048</v>
      </c>
      <c r="F34" s="159">
        <f t="shared" si="13"/>
        <v>132488.80223104564</v>
      </c>
      <c r="G34" s="161">
        <f t="shared" si="14"/>
        <v>19474.325144368653</v>
      </c>
      <c r="H34" s="142">
        <f t="shared" si="15"/>
        <v>19474.325144368653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132488.80223104564</v>
      </c>
      <c r="E35" s="160">
        <f>IF(+I14&lt;F34,I14,D35)</f>
        <v>5628.0487804878048</v>
      </c>
      <c r="F35" s="159">
        <f t="shared" si="13"/>
        <v>126860.75345055784</v>
      </c>
      <c r="G35" s="161">
        <f t="shared" si="14"/>
        <v>18898.376210041108</v>
      </c>
      <c r="H35" s="142">
        <f t="shared" si="15"/>
        <v>18898.376210041108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126860.75345055784</v>
      </c>
      <c r="E36" s="160">
        <f>IF(+I14&lt;F35,I14,D36)</f>
        <v>5628.0487804878048</v>
      </c>
      <c r="F36" s="159">
        <f t="shared" si="13"/>
        <v>121232.70467007003</v>
      </c>
      <c r="G36" s="161">
        <f t="shared" si="14"/>
        <v>18322.427275713555</v>
      </c>
      <c r="H36" s="142">
        <f t="shared" si="15"/>
        <v>18322.427275713555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121232.70467007003</v>
      </c>
      <c r="E37" s="160">
        <f>IF(+I14&lt;F36,I14,D37)</f>
        <v>5628.0487804878048</v>
      </c>
      <c r="F37" s="159">
        <f t="shared" si="13"/>
        <v>115604.65588958222</v>
      </c>
      <c r="G37" s="161">
        <f t="shared" si="14"/>
        <v>17746.47834138601</v>
      </c>
      <c r="H37" s="142">
        <f t="shared" si="15"/>
        <v>17746.47834138601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115604.65588958222</v>
      </c>
      <c r="E38" s="160">
        <f>IF(+I14&lt;F37,I14,D38)</f>
        <v>5628.0487804878048</v>
      </c>
      <c r="F38" s="159">
        <f t="shared" si="13"/>
        <v>109976.60710909442</v>
      </c>
      <c r="G38" s="161">
        <f t="shared" si="14"/>
        <v>17170.52940705846</v>
      </c>
      <c r="H38" s="142">
        <f t="shared" si="15"/>
        <v>17170.52940705846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109976.60710909442</v>
      </c>
      <c r="E39" s="160">
        <f>IF(+I14&lt;F38,I14,D39)</f>
        <v>5628.0487804878048</v>
      </c>
      <c r="F39" s="159">
        <f t="shared" si="13"/>
        <v>104348.55832860661</v>
      </c>
      <c r="G39" s="161">
        <f t="shared" si="14"/>
        <v>16594.580472730915</v>
      </c>
      <c r="H39" s="142">
        <f t="shared" si="15"/>
        <v>16594.580472730915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104348.55832860661</v>
      </c>
      <c r="E40" s="160">
        <f>IF(+I14&lt;F39,I14,D40)</f>
        <v>5628.0487804878048</v>
      </c>
      <c r="F40" s="159">
        <f t="shared" si="13"/>
        <v>98720.509548118804</v>
      </c>
      <c r="G40" s="161">
        <f t="shared" si="14"/>
        <v>16018.631538403364</v>
      </c>
      <c r="H40" s="142">
        <f t="shared" si="15"/>
        <v>16018.631538403364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98720.509548118804</v>
      </c>
      <c r="E41" s="160">
        <f>IF(+I14&lt;F40,I14,D41)</f>
        <v>5628.0487804878048</v>
      </c>
      <c r="F41" s="159">
        <f t="shared" si="13"/>
        <v>93092.460767630997</v>
      </c>
      <c r="G41" s="161">
        <f t="shared" si="14"/>
        <v>15442.682604075817</v>
      </c>
      <c r="H41" s="142">
        <f t="shared" si="15"/>
        <v>15442.682604075817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93092.460767630997</v>
      </c>
      <c r="E42" s="160">
        <f>IF(+I14&lt;F41,I14,D42)</f>
        <v>5628.0487804878048</v>
      </c>
      <c r="F42" s="159">
        <f t="shared" si="13"/>
        <v>87464.41198714319</v>
      </c>
      <c r="G42" s="161">
        <f t="shared" si="14"/>
        <v>14866.733669748266</v>
      </c>
      <c r="H42" s="142">
        <f t="shared" si="15"/>
        <v>14866.733669748266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87464.41198714319</v>
      </c>
      <c r="E43" s="160">
        <f>IF(+I14&lt;F42,I14,D43)</f>
        <v>5628.0487804878048</v>
      </c>
      <c r="F43" s="159">
        <f t="shared" si="13"/>
        <v>81836.363206655384</v>
      </c>
      <c r="G43" s="161">
        <f t="shared" si="14"/>
        <v>14290.784735420721</v>
      </c>
      <c r="H43" s="142">
        <f t="shared" si="15"/>
        <v>14290.784735420721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81836.363206655384</v>
      </c>
      <c r="E44" s="160">
        <f>IF(+I14&lt;F43,I14,D44)</f>
        <v>5628.0487804878048</v>
      </c>
      <c r="F44" s="159">
        <f t="shared" si="13"/>
        <v>76208.314426167577</v>
      </c>
      <c r="G44" s="161">
        <f t="shared" si="14"/>
        <v>13714.83580109317</v>
      </c>
      <c r="H44" s="142">
        <f t="shared" si="15"/>
        <v>13714.83580109317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76208.314426167577</v>
      </c>
      <c r="E45" s="160">
        <f>IF(+I14&lt;F44,I14,D45)</f>
        <v>5628.0487804878048</v>
      </c>
      <c r="F45" s="159">
        <f t="shared" si="13"/>
        <v>70580.26564567977</v>
      </c>
      <c r="G45" s="161">
        <f t="shared" si="14"/>
        <v>13138.886866765624</v>
      </c>
      <c r="H45" s="142">
        <f t="shared" si="15"/>
        <v>13138.886866765624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70580.26564567977</v>
      </c>
      <c r="E46" s="160">
        <f>IF(+I14&lt;F45,I14,D46)</f>
        <v>5628.0487804878048</v>
      </c>
      <c r="F46" s="159">
        <f t="shared" si="13"/>
        <v>64952.216865191964</v>
      </c>
      <c r="G46" s="161">
        <f t="shared" si="14"/>
        <v>12562.937932438073</v>
      </c>
      <c r="H46" s="142">
        <f t="shared" si="15"/>
        <v>12562.937932438073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64952.216865191964</v>
      </c>
      <c r="E47" s="160">
        <f>IF(+I14&lt;F46,I14,D47)</f>
        <v>5628.0487804878048</v>
      </c>
      <c r="F47" s="159">
        <f t="shared" si="13"/>
        <v>59324.168084704157</v>
      </c>
      <c r="G47" s="161">
        <f t="shared" si="14"/>
        <v>11986.988998110526</v>
      </c>
      <c r="H47" s="142">
        <f t="shared" si="15"/>
        <v>11986.988998110526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59324.168084704157</v>
      </c>
      <c r="E48" s="160">
        <f>IF(+I14&lt;F47,I14,D48)</f>
        <v>5628.0487804878048</v>
      </c>
      <c r="F48" s="159">
        <f t="shared" si="13"/>
        <v>53696.11930421635</v>
      </c>
      <c r="G48" s="161">
        <f t="shared" si="14"/>
        <v>11411.040063782977</v>
      </c>
      <c r="H48" s="142">
        <f t="shared" si="15"/>
        <v>11411.040063782977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53696.11930421635</v>
      </c>
      <c r="E49" s="160">
        <f>IF(+I14&lt;F48,I14,D49)</f>
        <v>5628.0487804878048</v>
      </c>
      <c r="F49" s="159">
        <f t="shared" ref="F49:F72" si="16">+D49-E49</f>
        <v>48068.070523728544</v>
      </c>
      <c r="G49" s="161">
        <f t="shared" si="14"/>
        <v>10835.091129455428</v>
      </c>
      <c r="H49" s="142">
        <f t="shared" si="15"/>
        <v>10835.091129455428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ref="B50:B72" si="21">IF(D50=F49,"","IU")</f>
        <v/>
      </c>
      <c r="C50" s="153">
        <f>IF(D11="","-",+C49+1)</f>
        <v>2045</v>
      </c>
      <c r="D50" s="159">
        <f>IF(F49+SUM(E$17:E49)=D$10,F49,D$10-SUM(E$17:E49))</f>
        <v>48068.070523728544</v>
      </c>
      <c r="E50" s="160">
        <f>IF(+I14&lt;F49,I14,D50)</f>
        <v>5628.0487804878048</v>
      </c>
      <c r="F50" s="159">
        <f t="shared" si="16"/>
        <v>42440.021743240737</v>
      </c>
      <c r="G50" s="161">
        <f t="shared" si="14"/>
        <v>10259.142195127881</v>
      </c>
      <c r="H50" s="142">
        <f t="shared" si="15"/>
        <v>10259.142195127881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21"/>
        <v/>
      </c>
      <c r="C51" s="153">
        <f>IF(D11="","-",+C50+1)</f>
        <v>2046</v>
      </c>
      <c r="D51" s="159">
        <f>IF(F50+SUM(E$17:E50)=D$10,F50,D$10-SUM(E$17:E50))</f>
        <v>42440.021743240737</v>
      </c>
      <c r="E51" s="160">
        <f>IF(+I14&lt;F50,I14,D51)</f>
        <v>5628.0487804878048</v>
      </c>
      <c r="F51" s="159">
        <f t="shared" si="16"/>
        <v>36811.97296275293</v>
      </c>
      <c r="G51" s="161">
        <f t="shared" si="14"/>
        <v>9683.1932608003317</v>
      </c>
      <c r="H51" s="142">
        <f t="shared" si="15"/>
        <v>9683.1932608003317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21"/>
        <v/>
      </c>
      <c r="C52" s="153">
        <f>IF(D11="","-",+C51+1)</f>
        <v>2047</v>
      </c>
      <c r="D52" s="159">
        <f>IF(F51+SUM(E$17:E51)=D$10,F51,D$10-SUM(E$17:E51))</f>
        <v>36811.97296275293</v>
      </c>
      <c r="E52" s="160">
        <f>IF(+I14&lt;F51,I14,D52)</f>
        <v>5628.0487804878048</v>
      </c>
      <c r="F52" s="159">
        <f t="shared" si="16"/>
        <v>31183.924182265124</v>
      </c>
      <c r="G52" s="161">
        <f t="shared" si="14"/>
        <v>9107.2443264727845</v>
      </c>
      <c r="H52" s="142">
        <f t="shared" si="15"/>
        <v>9107.2443264727845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21"/>
        <v/>
      </c>
      <c r="C53" s="153">
        <f>IF(D11="","-",+C52+1)</f>
        <v>2048</v>
      </c>
      <c r="D53" s="159">
        <f>IF(F52+SUM(E$17:E52)=D$10,F52,D$10-SUM(E$17:E52))</f>
        <v>31183.924182265124</v>
      </c>
      <c r="E53" s="160">
        <f>IF(+I14&lt;F52,I14,D53)</f>
        <v>5628.0487804878048</v>
      </c>
      <c r="F53" s="159">
        <f t="shared" si="16"/>
        <v>25555.875401777317</v>
      </c>
      <c r="G53" s="161">
        <f t="shared" si="14"/>
        <v>8531.2953921452354</v>
      </c>
      <c r="H53" s="142">
        <f t="shared" si="15"/>
        <v>8531.2953921452354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21"/>
        <v/>
      </c>
      <c r="C54" s="153">
        <f>IF(D11="","-",+C53+1)</f>
        <v>2049</v>
      </c>
      <c r="D54" s="159">
        <f>IF(F53+SUM(E$17:E53)=D$10,F53,D$10-SUM(E$17:E53))</f>
        <v>25555.875401777317</v>
      </c>
      <c r="E54" s="160">
        <f>IF(+I14&lt;F53,I14,D54)</f>
        <v>5628.0487804878048</v>
      </c>
      <c r="F54" s="159">
        <f t="shared" si="16"/>
        <v>19927.826621289511</v>
      </c>
      <c r="G54" s="161">
        <f t="shared" ref="G54:G72" si="22">+I$12*((D54+F54)/2)+E54</f>
        <v>7955.3464578176863</v>
      </c>
      <c r="H54" s="142">
        <f t="shared" ref="H54:H72" si="23">+I$13*((D54+F54)/2)+E54</f>
        <v>7955.3464578176863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21"/>
        <v/>
      </c>
      <c r="C55" s="153">
        <f>IF(D11="","-",+C54+1)</f>
        <v>2050</v>
      </c>
      <c r="D55" s="159">
        <f>IF(F54+SUM(E$17:E54)=D$10,F54,D$10-SUM(E$17:E54))</f>
        <v>19927.826621289511</v>
      </c>
      <c r="E55" s="160">
        <f>IF(+I14&lt;F54,I14,D55)</f>
        <v>5628.0487804878048</v>
      </c>
      <c r="F55" s="159">
        <f t="shared" si="16"/>
        <v>14299.777840801706</v>
      </c>
      <c r="G55" s="161">
        <f t="shared" si="22"/>
        <v>7379.3975234901391</v>
      </c>
      <c r="H55" s="142">
        <f t="shared" si="23"/>
        <v>7379.3975234901391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21"/>
        <v/>
      </c>
      <c r="C56" s="153">
        <f>IF(D11="","-",+C55+1)</f>
        <v>2051</v>
      </c>
      <c r="D56" s="159">
        <f>IF(F55+SUM(E$17:E55)=D$10,F55,D$10-SUM(E$17:E55))</f>
        <v>14299.777840801706</v>
      </c>
      <c r="E56" s="160">
        <f>IF(+I14&lt;F55,I14,D56)</f>
        <v>5628.0487804878048</v>
      </c>
      <c r="F56" s="159">
        <f t="shared" si="16"/>
        <v>8671.7290603139008</v>
      </c>
      <c r="G56" s="161">
        <f t="shared" si="22"/>
        <v>6803.44858916259</v>
      </c>
      <c r="H56" s="142">
        <f t="shared" si="23"/>
        <v>6803.44858916259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21"/>
        <v/>
      </c>
      <c r="C57" s="153">
        <f>IF(D11="","-",+C56+1)</f>
        <v>2052</v>
      </c>
      <c r="D57" s="159">
        <f>IF(F56+SUM(E$17:E56)=D$10,F56,D$10-SUM(E$17:E56))</f>
        <v>8671.7290603139008</v>
      </c>
      <c r="E57" s="160">
        <f>IF(+I14&lt;F56,I14,D57)</f>
        <v>5628.0487804878048</v>
      </c>
      <c r="F57" s="159">
        <f t="shared" si="16"/>
        <v>3043.680279826096</v>
      </c>
      <c r="G57" s="161">
        <f t="shared" si="22"/>
        <v>6227.4996548350427</v>
      </c>
      <c r="H57" s="142">
        <f t="shared" si="23"/>
        <v>6227.4996548350427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21"/>
        <v/>
      </c>
      <c r="C58" s="153">
        <f>IF(D11="","-",+C57+1)</f>
        <v>2053</v>
      </c>
      <c r="D58" s="159">
        <f>IF(F57+SUM(E$17:E57)=D$10,F57,D$10-SUM(E$17:E57))</f>
        <v>3043.680279826096</v>
      </c>
      <c r="E58" s="160">
        <f>IF(+I14&lt;F57,I14,D58)</f>
        <v>3043.680279826096</v>
      </c>
      <c r="F58" s="159">
        <f t="shared" si="16"/>
        <v>0</v>
      </c>
      <c r="G58" s="161">
        <f t="shared" si="22"/>
        <v>3199.4184834178277</v>
      </c>
      <c r="H58" s="142">
        <f t="shared" si="23"/>
        <v>3199.4184834178277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21"/>
        <v/>
      </c>
      <c r="C59" s="153">
        <f>IF(D11="","-",+C58+1)</f>
        <v>2054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22"/>
        <v>0</v>
      </c>
      <c r="H59" s="142">
        <f t="shared" si="23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21"/>
        <v/>
      </c>
      <c r="C60" s="153">
        <f>IF(D11="","-",+C59+1)</f>
        <v>2055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2"/>
        <v>0</v>
      </c>
      <c r="H60" s="142">
        <f t="shared" si="23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21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2"/>
        <v>0</v>
      </c>
      <c r="H61" s="142">
        <f t="shared" si="23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21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2"/>
        <v>0</v>
      </c>
      <c r="H62" s="142">
        <f t="shared" si="23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21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2"/>
        <v>0</v>
      </c>
      <c r="H63" s="142">
        <f t="shared" si="23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21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2"/>
        <v>0</v>
      </c>
      <c r="H64" s="142">
        <f t="shared" si="23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21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2"/>
        <v>0</v>
      </c>
      <c r="H65" s="142">
        <f t="shared" si="23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21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2"/>
        <v>0</v>
      </c>
      <c r="H66" s="142">
        <f t="shared" si="23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21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2"/>
        <v>0</v>
      </c>
      <c r="H67" s="142">
        <f t="shared" si="23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21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2"/>
        <v>0</v>
      </c>
      <c r="H68" s="142">
        <f t="shared" si="23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21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2"/>
        <v>0</v>
      </c>
      <c r="H69" s="142">
        <f t="shared" si="23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21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2"/>
        <v>0</v>
      </c>
      <c r="H70" s="142">
        <f t="shared" si="23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21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2"/>
        <v>0</v>
      </c>
      <c r="H71" s="142">
        <f t="shared" si="23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21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2"/>
        <v>0</v>
      </c>
      <c r="H72" s="124">
        <f t="shared" si="23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230749.99999999985</v>
      </c>
      <c r="F73" s="111"/>
      <c r="G73" s="111">
        <f>SUM(G17:G72)</f>
        <v>785808.01038500515</v>
      </c>
      <c r="H73" s="111">
        <f>SUM(H17:H72)</f>
        <v>785808.01038500515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31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30692.449285651339</v>
      </c>
      <c r="N87" s="198">
        <f>IF(J92&lt;D11,0,VLOOKUP(J92,C17:O72,11))</f>
        <v>30692.449285651339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26394.619001989184</v>
      </c>
      <c r="N88" s="200">
        <f>IF(J92&lt;D11,0,VLOOKUP(J92,C99:P154,7))</f>
        <v>26394.619001989184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Lone Star South - Pittsburg 138 kV - Replace Wavetraps, reset CT's and Relays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-4297.8302836621551</v>
      </c>
      <c r="N89" s="203">
        <f>+N88-N87</f>
        <v>-4297.8302836621551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TP2009100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230750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5494.0476190476193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2747.0238095238096</v>
      </c>
      <c r="F99" s="361">
        <v>228002.97619047618</v>
      </c>
      <c r="G99" s="365">
        <v>114001.48809523809</v>
      </c>
      <c r="H99" s="362">
        <v>19522.791013350252</v>
      </c>
      <c r="I99" s="363">
        <v>19522.791013350252</v>
      </c>
      <c r="J99" s="158">
        <f t="shared" ref="J99:J130" si="24">+I99-H99</f>
        <v>0</v>
      </c>
      <c r="K99" s="158"/>
      <c r="L99" s="256">
        <f t="shared" ref="L99:L104" si="25">H99</f>
        <v>19522.791013350252</v>
      </c>
      <c r="M99" s="172">
        <f t="shared" ref="M99:M130" si="26">IF(L99&lt;&gt;0,+H99-L99,0)</f>
        <v>0</v>
      </c>
      <c r="N99" s="256">
        <f t="shared" ref="N99:N104" si="27">I99</f>
        <v>19522.791013350252</v>
      </c>
      <c r="O99" s="157">
        <f t="shared" ref="O99:O130" si="28">IF(N99&lt;&gt;0,+I99-N99,0)</f>
        <v>0</v>
      </c>
      <c r="P99" s="157">
        <f t="shared" ref="P99:P130" si="29">+O99-M99</f>
        <v>0</v>
      </c>
      <c r="Q99" s="1"/>
    </row>
    <row r="100" spans="1:17">
      <c r="B100" s="9" t="str">
        <f t="shared" ref="B100:B131" si="30">IF(D100=F99,"","IU")</f>
        <v/>
      </c>
      <c r="C100" s="153">
        <f>IF(D93="","-",+C99+1)</f>
        <v>2013</v>
      </c>
      <c r="D100" s="357">
        <v>228002.97619047618</v>
      </c>
      <c r="E100" s="360">
        <v>5494.0476190476193</v>
      </c>
      <c r="F100" s="361">
        <v>222508.92857142855</v>
      </c>
      <c r="G100" s="361">
        <v>225255.95238095237</v>
      </c>
      <c r="H100" s="362">
        <v>35969.308872002533</v>
      </c>
      <c r="I100" s="363">
        <v>35969.308872002533</v>
      </c>
      <c r="J100" s="158">
        <v>0</v>
      </c>
      <c r="K100" s="158"/>
      <c r="L100" s="258">
        <f t="shared" si="25"/>
        <v>35969.308872002533</v>
      </c>
      <c r="M100" s="257">
        <f>IF(L100&lt;&gt;0,+H100-L100,0)</f>
        <v>0</v>
      </c>
      <c r="N100" s="258">
        <f t="shared" si="27"/>
        <v>35969.308872002533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30"/>
        <v/>
      </c>
      <c r="C101" s="153">
        <f>IF(D93="","-",+C100+1)</f>
        <v>2014</v>
      </c>
      <c r="D101" s="357">
        <v>222508.92857142855</v>
      </c>
      <c r="E101" s="360">
        <v>5494.0476190476193</v>
      </c>
      <c r="F101" s="361">
        <v>217014.88095238092</v>
      </c>
      <c r="G101" s="361">
        <v>219761.90476190473</v>
      </c>
      <c r="H101" s="362">
        <v>35364.846038717165</v>
      </c>
      <c r="I101" s="363">
        <v>35364.846038717165</v>
      </c>
      <c r="J101" s="158">
        <v>0</v>
      </c>
      <c r="K101" s="158"/>
      <c r="L101" s="258">
        <f t="shared" si="25"/>
        <v>35364.846038717165</v>
      </c>
      <c r="M101" s="257">
        <f>IF(L101&lt;&gt;0,+H101-L101,0)</f>
        <v>0</v>
      </c>
      <c r="N101" s="258">
        <f t="shared" si="27"/>
        <v>35364.846038717165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30"/>
        <v/>
      </c>
      <c r="C102" s="153">
        <f>IF(D93="","-",+C101+1)</f>
        <v>2015</v>
      </c>
      <c r="D102" s="357">
        <v>217014.88095238092</v>
      </c>
      <c r="E102" s="360">
        <v>5494.0476190476193</v>
      </c>
      <c r="F102" s="361">
        <v>211520.83333333328</v>
      </c>
      <c r="G102" s="361">
        <v>214267.8571428571</v>
      </c>
      <c r="H102" s="362">
        <v>33727.882719440844</v>
      </c>
      <c r="I102" s="363">
        <v>33727.882719440844</v>
      </c>
      <c r="J102" s="158">
        <f t="shared" si="24"/>
        <v>0</v>
      </c>
      <c r="K102" s="158"/>
      <c r="L102" s="258">
        <f t="shared" si="25"/>
        <v>33727.882719440844</v>
      </c>
      <c r="M102" s="257">
        <f>IF(L102&lt;&gt;0,+H102-L102,0)</f>
        <v>0</v>
      </c>
      <c r="N102" s="258">
        <f t="shared" si="27"/>
        <v>33727.882719440844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30"/>
        <v/>
      </c>
      <c r="C103" s="153">
        <f>IF(D93="","-",+C102+1)</f>
        <v>2016</v>
      </c>
      <c r="D103" s="357">
        <v>211520.83333333328</v>
      </c>
      <c r="E103" s="360">
        <v>5366.2790697674418</v>
      </c>
      <c r="F103" s="361">
        <v>206154.55426356583</v>
      </c>
      <c r="G103" s="361">
        <v>208837.69379844956</v>
      </c>
      <c r="H103" s="362">
        <v>31878.22185164913</v>
      </c>
      <c r="I103" s="363">
        <v>31878.22185164913</v>
      </c>
      <c r="J103" s="158">
        <v>0</v>
      </c>
      <c r="K103" s="158"/>
      <c r="L103" s="258">
        <f t="shared" si="25"/>
        <v>31878.22185164913</v>
      </c>
      <c r="M103" s="257">
        <f>IF(L103&lt;&gt;0,+H103-L103,0)</f>
        <v>0</v>
      </c>
      <c r="N103" s="258">
        <f t="shared" si="27"/>
        <v>31878.22185164913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30"/>
        <v/>
      </c>
      <c r="C104" s="153">
        <f>IF(D93="","-",+C103+1)</f>
        <v>2017</v>
      </c>
      <c r="D104" s="357">
        <v>206154.55426356583</v>
      </c>
      <c r="E104" s="360">
        <v>5494.0476190476193</v>
      </c>
      <c r="F104" s="361">
        <v>200660.5066445182</v>
      </c>
      <c r="G104" s="361">
        <v>203407.53045404202</v>
      </c>
      <c r="H104" s="362">
        <v>30202.256847199074</v>
      </c>
      <c r="I104" s="363">
        <v>30202.256847199074</v>
      </c>
      <c r="J104" s="158">
        <f t="shared" si="24"/>
        <v>0</v>
      </c>
      <c r="K104" s="158"/>
      <c r="L104" s="258">
        <f t="shared" si="25"/>
        <v>30202.256847199074</v>
      </c>
      <c r="M104" s="257">
        <f>IF(L104&lt;&gt;0,+H104-L104,0)</f>
        <v>0</v>
      </c>
      <c r="N104" s="258">
        <f t="shared" si="27"/>
        <v>30202.256847199074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30"/>
        <v/>
      </c>
      <c r="C105" s="153">
        <f>IF(D93="","-",+C104+1)</f>
        <v>2018</v>
      </c>
      <c r="D105" s="154">
        <f>IF(F104+SUM(E$99:E104)=D$92,F104,D$92-SUM(E$99:E104))</f>
        <v>200660.5066445182</v>
      </c>
      <c r="E105" s="160">
        <f>IF(+J96&lt;F104,J96,D105)</f>
        <v>5494.0476190476193</v>
      </c>
      <c r="F105" s="159">
        <f t="shared" ref="F105:F131" si="31">+D105-E105</f>
        <v>195166.45902547057</v>
      </c>
      <c r="G105" s="159">
        <f t="shared" ref="G105:G130" si="32">+(F105+D105)/2</f>
        <v>197913.48283499439</v>
      </c>
      <c r="H105" s="163">
        <f t="shared" ref="H105:H130" si="33">+J$94*G105+E105</f>
        <v>26394.619001989184</v>
      </c>
      <c r="I105" s="253">
        <f t="shared" ref="I105:I130" si="34">+J$95*G105+E105</f>
        <v>26394.619001989184</v>
      </c>
      <c r="J105" s="158">
        <f t="shared" si="24"/>
        <v>0</v>
      </c>
      <c r="K105" s="158"/>
      <c r="L105" s="334"/>
      <c r="M105" s="158">
        <f t="shared" si="26"/>
        <v>0</v>
      </c>
      <c r="N105" s="334"/>
      <c r="O105" s="158">
        <f t="shared" si="28"/>
        <v>0</v>
      </c>
      <c r="P105" s="158">
        <f t="shared" si="29"/>
        <v>0</v>
      </c>
      <c r="Q105" s="1"/>
    </row>
    <row r="106" spans="1:17">
      <c r="B106" s="9" t="str">
        <f t="shared" si="30"/>
        <v/>
      </c>
      <c r="C106" s="153">
        <f>IF(D93="","-",+C105+1)</f>
        <v>2019</v>
      </c>
      <c r="D106" s="154">
        <f>IF(F105+SUM(E$99:E105)=D$92,F105,D$92-SUM(E$99:E105))</f>
        <v>195166.45902547057</v>
      </c>
      <c r="E106" s="160">
        <f>IF(+J96&lt;F105,J96,D106)</f>
        <v>5494.0476190476193</v>
      </c>
      <c r="F106" s="159">
        <f t="shared" si="31"/>
        <v>189672.41140642294</v>
      </c>
      <c r="G106" s="159">
        <f t="shared" si="32"/>
        <v>192419.43521594675</v>
      </c>
      <c r="H106" s="163">
        <f t="shared" si="33"/>
        <v>25814.422378705458</v>
      </c>
      <c r="I106" s="253">
        <f t="shared" si="34"/>
        <v>25814.422378705458</v>
      </c>
      <c r="J106" s="158">
        <f t="shared" si="24"/>
        <v>0</v>
      </c>
      <c r="K106" s="158"/>
      <c r="L106" s="334"/>
      <c r="M106" s="158">
        <f t="shared" si="26"/>
        <v>0</v>
      </c>
      <c r="N106" s="334"/>
      <c r="O106" s="158">
        <f t="shared" si="28"/>
        <v>0</v>
      </c>
      <c r="P106" s="158">
        <f t="shared" si="29"/>
        <v>0</v>
      </c>
      <c r="Q106" s="1"/>
    </row>
    <row r="107" spans="1:17">
      <c r="B107" s="9" t="str">
        <f t="shared" si="30"/>
        <v/>
      </c>
      <c r="C107" s="153">
        <f>IF(D93="","-",+C106+1)</f>
        <v>2020</v>
      </c>
      <c r="D107" s="154">
        <f>IF(F106+SUM(E$99:E106)=D$92,F106,D$92-SUM(E$99:E106))</f>
        <v>189672.41140642294</v>
      </c>
      <c r="E107" s="160">
        <f>IF(+J96&lt;F106,J96,D107)</f>
        <v>5494.0476190476193</v>
      </c>
      <c r="F107" s="159">
        <f t="shared" si="31"/>
        <v>184178.3637873753</v>
      </c>
      <c r="G107" s="159">
        <f t="shared" si="32"/>
        <v>186925.38759689912</v>
      </c>
      <c r="H107" s="163">
        <f t="shared" si="33"/>
        <v>25234.225755421732</v>
      </c>
      <c r="I107" s="253">
        <f t="shared" si="34"/>
        <v>25234.225755421732</v>
      </c>
      <c r="J107" s="158">
        <f t="shared" si="24"/>
        <v>0</v>
      </c>
      <c r="K107" s="158"/>
      <c r="L107" s="334"/>
      <c r="M107" s="158">
        <f t="shared" si="26"/>
        <v>0</v>
      </c>
      <c r="N107" s="334"/>
      <c r="O107" s="158">
        <f t="shared" si="28"/>
        <v>0</v>
      </c>
      <c r="P107" s="158">
        <f t="shared" si="29"/>
        <v>0</v>
      </c>
      <c r="Q107" s="1"/>
    </row>
    <row r="108" spans="1:17">
      <c r="B108" s="9" t="str">
        <f t="shared" si="30"/>
        <v/>
      </c>
      <c r="C108" s="153">
        <f>IF(D93="","-",+C107+1)</f>
        <v>2021</v>
      </c>
      <c r="D108" s="154">
        <f>IF(F107+SUM(E$99:E107)=D$92,F107,D$92-SUM(E$99:E107))</f>
        <v>184178.3637873753</v>
      </c>
      <c r="E108" s="160">
        <f>IF(+J96&lt;F107,J96,D108)</f>
        <v>5494.0476190476193</v>
      </c>
      <c r="F108" s="159">
        <f t="shared" si="31"/>
        <v>178684.31616832767</v>
      </c>
      <c r="G108" s="159">
        <f t="shared" si="32"/>
        <v>181431.33997785149</v>
      </c>
      <c r="H108" s="163">
        <f t="shared" si="33"/>
        <v>24654.02913213801</v>
      </c>
      <c r="I108" s="253">
        <f t="shared" si="34"/>
        <v>24654.02913213801</v>
      </c>
      <c r="J108" s="158">
        <f t="shared" si="24"/>
        <v>0</v>
      </c>
      <c r="K108" s="158"/>
      <c r="L108" s="334"/>
      <c r="M108" s="158">
        <f t="shared" si="26"/>
        <v>0</v>
      </c>
      <c r="N108" s="334"/>
      <c r="O108" s="158">
        <f t="shared" si="28"/>
        <v>0</v>
      </c>
      <c r="P108" s="158">
        <f t="shared" si="29"/>
        <v>0</v>
      </c>
      <c r="Q108" s="1"/>
    </row>
    <row r="109" spans="1:17">
      <c r="B109" s="9" t="str">
        <f t="shared" si="30"/>
        <v/>
      </c>
      <c r="C109" s="153">
        <f>IF(D93="","-",+C108+1)</f>
        <v>2022</v>
      </c>
      <c r="D109" s="154">
        <f>IF(F108+SUM(E$99:E108)=D$92,F108,D$92-SUM(E$99:E108))</f>
        <v>178684.31616832767</v>
      </c>
      <c r="E109" s="160">
        <f>IF(+J96&lt;F108,J96,D109)</f>
        <v>5494.0476190476193</v>
      </c>
      <c r="F109" s="159">
        <f t="shared" si="31"/>
        <v>173190.26854928004</v>
      </c>
      <c r="G109" s="159">
        <f t="shared" si="32"/>
        <v>175937.29235880385</v>
      </c>
      <c r="H109" s="163">
        <f t="shared" si="33"/>
        <v>24073.832508854284</v>
      </c>
      <c r="I109" s="253">
        <f t="shared" si="34"/>
        <v>24073.832508854284</v>
      </c>
      <c r="J109" s="158">
        <f t="shared" si="24"/>
        <v>0</v>
      </c>
      <c r="K109" s="158"/>
      <c r="L109" s="334"/>
      <c r="M109" s="158">
        <f t="shared" si="26"/>
        <v>0</v>
      </c>
      <c r="N109" s="334"/>
      <c r="O109" s="158">
        <f t="shared" si="28"/>
        <v>0</v>
      </c>
      <c r="P109" s="158">
        <f t="shared" si="29"/>
        <v>0</v>
      </c>
      <c r="Q109" s="1"/>
    </row>
    <row r="110" spans="1:17">
      <c r="B110" s="9" t="str">
        <f t="shared" si="30"/>
        <v/>
      </c>
      <c r="C110" s="153">
        <f>IF(D93="","-",+C109+1)</f>
        <v>2023</v>
      </c>
      <c r="D110" s="154">
        <f>IF(F109+SUM(E$99:E109)=D$92,F109,D$92-SUM(E$99:E109))</f>
        <v>173190.26854928004</v>
      </c>
      <c r="E110" s="160">
        <f>IF(+J96&lt;F109,J96,D110)</f>
        <v>5494.0476190476193</v>
      </c>
      <c r="F110" s="159">
        <f t="shared" si="31"/>
        <v>167696.2209302324</v>
      </c>
      <c r="G110" s="159">
        <f t="shared" si="32"/>
        <v>170443.24473975622</v>
      </c>
      <c r="H110" s="163">
        <f t="shared" si="33"/>
        <v>23493.635885570558</v>
      </c>
      <c r="I110" s="253">
        <f t="shared" si="34"/>
        <v>23493.635885570558</v>
      </c>
      <c r="J110" s="158">
        <f t="shared" si="24"/>
        <v>0</v>
      </c>
      <c r="K110" s="158"/>
      <c r="L110" s="334"/>
      <c r="M110" s="158">
        <f t="shared" si="26"/>
        <v>0</v>
      </c>
      <c r="N110" s="334"/>
      <c r="O110" s="158">
        <f t="shared" si="28"/>
        <v>0</v>
      </c>
      <c r="P110" s="158">
        <f t="shared" si="29"/>
        <v>0</v>
      </c>
      <c r="Q110" s="1"/>
    </row>
    <row r="111" spans="1:17">
      <c r="B111" s="9" t="str">
        <f t="shared" si="30"/>
        <v/>
      </c>
      <c r="C111" s="153">
        <f>IF(D93="","-",+C110+1)</f>
        <v>2024</v>
      </c>
      <c r="D111" s="154">
        <f>IF(F110+SUM(E$99:E110)=D$92,F110,D$92-SUM(E$99:E110))</f>
        <v>167696.2209302324</v>
      </c>
      <c r="E111" s="160">
        <f>IF(+J96&lt;F110,J96,D111)</f>
        <v>5494.0476190476193</v>
      </c>
      <c r="F111" s="159">
        <f t="shared" si="31"/>
        <v>162202.17331118477</v>
      </c>
      <c r="G111" s="159">
        <f t="shared" si="32"/>
        <v>164949.19712070859</v>
      </c>
      <c r="H111" s="163">
        <f t="shared" si="33"/>
        <v>22913.439262286833</v>
      </c>
      <c r="I111" s="253">
        <f t="shared" si="34"/>
        <v>22913.439262286833</v>
      </c>
      <c r="J111" s="158">
        <f t="shared" si="24"/>
        <v>0</v>
      </c>
      <c r="K111" s="158"/>
      <c r="L111" s="334"/>
      <c r="M111" s="158">
        <f t="shared" si="26"/>
        <v>0</v>
      </c>
      <c r="N111" s="334"/>
      <c r="O111" s="158">
        <f t="shared" si="28"/>
        <v>0</v>
      </c>
      <c r="P111" s="158">
        <f t="shared" si="29"/>
        <v>0</v>
      </c>
      <c r="Q111" s="1"/>
    </row>
    <row r="112" spans="1:17">
      <c r="B112" s="9" t="str">
        <f t="shared" si="30"/>
        <v/>
      </c>
      <c r="C112" s="153">
        <f>IF(D93="","-",+C111+1)</f>
        <v>2025</v>
      </c>
      <c r="D112" s="154">
        <f>IF(F111+SUM(E$99:E111)=D$92,F111,D$92-SUM(E$99:E111))</f>
        <v>162202.17331118477</v>
      </c>
      <c r="E112" s="160">
        <f>IF(+J96&lt;F111,J96,D112)</f>
        <v>5494.0476190476193</v>
      </c>
      <c r="F112" s="159">
        <f t="shared" si="31"/>
        <v>156708.12569213714</v>
      </c>
      <c r="G112" s="159">
        <f t="shared" si="32"/>
        <v>159455.14950166096</v>
      </c>
      <c r="H112" s="163">
        <f t="shared" si="33"/>
        <v>22333.242639003111</v>
      </c>
      <c r="I112" s="253">
        <f t="shared" si="34"/>
        <v>22333.242639003111</v>
      </c>
      <c r="J112" s="158">
        <f t="shared" si="24"/>
        <v>0</v>
      </c>
      <c r="K112" s="158"/>
      <c r="L112" s="334"/>
      <c r="M112" s="158">
        <f t="shared" si="26"/>
        <v>0</v>
      </c>
      <c r="N112" s="334"/>
      <c r="O112" s="158">
        <f t="shared" si="28"/>
        <v>0</v>
      </c>
      <c r="P112" s="158">
        <f t="shared" si="29"/>
        <v>0</v>
      </c>
      <c r="Q112" s="1"/>
    </row>
    <row r="113" spans="2:17">
      <c r="B113" s="9" t="str">
        <f t="shared" si="30"/>
        <v/>
      </c>
      <c r="C113" s="153">
        <f>IF(D93="","-",+C112+1)</f>
        <v>2026</v>
      </c>
      <c r="D113" s="154">
        <f>IF(F112+SUM(E$99:E112)=D$92,F112,D$92-SUM(E$99:E112))</f>
        <v>156708.12569213714</v>
      </c>
      <c r="E113" s="160">
        <f>IF(+J96&lt;F112,J96,D113)</f>
        <v>5494.0476190476193</v>
      </c>
      <c r="F113" s="159">
        <f t="shared" si="31"/>
        <v>151214.07807308951</v>
      </c>
      <c r="G113" s="159">
        <f t="shared" si="32"/>
        <v>153961.10188261332</v>
      </c>
      <c r="H113" s="163">
        <f t="shared" si="33"/>
        <v>21753.046015719385</v>
      </c>
      <c r="I113" s="253">
        <f t="shared" si="34"/>
        <v>21753.046015719385</v>
      </c>
      <c r="J113" s="158">
        <f t="shared" si="24"/>
        <v>0</v>
      </c>
      <c r="K113" s="158"/>
      <c r="L113" s="334"/>
      <c r="M113" s="158">
        <f t="shared" si="26"/>
        <v>0</v>
      </c>
      <c r="N113" s="334"/>
      <c r="O113" s="158">
        <f t="shared" si="28"/>
        <v>0</v>
      </c>
      <c r="P113" s="158">
        <f t="shared" si="29"/>
        <v>0</v>
      </c>
      <c r="Q113" s="1"/>
    </row>
    <row r="114" spans="2:17">
      <c r="B114" s="9" t="str">
        <f t="shared" si="30"/>
        <v/>
      </c>
      <c r="C114" s="153">
        <f>IF(D93="","-",+C113+1)</f>
        <v>2027</v>
      </c>
      <c r="D114" s="154">
        <f>IF(F113+SUM(E$99:E113)=D$92,F113,D$92-SUM(E$99:E113))</f>
        <v>151214.07807308951</v>
      </c>
      <c r="E114" s="160">
        <f>IF(+J96&lt;F113,J96,D114)</f>
        <v>5494.0476190476193</v>
      </c>
      <c r="F114" s="159">
        <f t="shared" si="31"/>
        <v>145720.03045404187</v>
      </c>
      <c r="G114" s="159">
        <f t="shared" si="32"/>
        <v>148467.05426356569</v>
      </c>
      <c r="H114" s="163">
        <f t="shared" si="33"/>
        <v>21172.849392435659</v>
      </c>
      <c r="I114" s="253">
        <f t="shared" si="34"/>
        <v>21172.849392435659</v>
      </c>
      <c r="J114" s="158">
        <f t="shared" si="24"/>
        <v>0</v>
      </c>
      <c r="K114" s="158"/>
      <c r="L114" s="334"/>
      <c r="M114" s="158">
        <f t="shared" si="26"/>
        <v>0</v>
      </c>
      <c r="N114" s="334"/>
      <c r="O114" s="158">
        <f t="shared" si="28"/>
        <v>0</v>
      </c>
      <c r="P114" s="158">
        <f t="shared" si="29"/>
        <v>0</v>
      </c>
      <c r="Q114" s="1"/>
    </row>
    <row r="115" spans="2:17">
      <c r="B115" s="9" t="str">
        <f t="shared" si="30"/>
        <v/>
      </c>
      <c r="C115" s="153">
        <f>IF(D93="","-",+C114+1)</f>
        <v>2028</v>
      </c>
      <c r="D115" s="154">
        <f>IF(F114+SUM(E$99:E114)=D$92,F114,D$92-SUM(E$99:E114))</f>
        <v>145720.03045404187</v>
      </c>
      <c r="E115" s="160">
        <f>IF(+J96&lt;F114,J96,D115)</f>
        <v>5494.0476190476193</v>
      </c>
      <c r="F115" s="159">
        <f t="shared" si="31"/>
        <v>140225.98283499424</v>
      </c>
      <c r="G115" s="159">
        <f t="shared" si="32"/>
        <v>142973.00664451806</v>
      </c>
      <c r="H115" s="163">
        <f t="shared" si="33"/>
        <v>20592.652769151937</v>
      </c>
      <c r="I115" s="253">
        <f t="shared" si="34"/>
        <v>20592.652769151937</v>
      </c>
      <c r="J115" s="158">
        <f t="shared" si="24"/>
        <v>0</v>
      </c>
      <c r="K115" s="158"/>
      <c r="L115" s="334"/>
      <c r="M115" s="158">
        <f t="shared" si="26"/>
        <v>0</v>
      </c>
      <c r="N115" s="334"/>
      <c r="O115" s="158">
        <f t="shared" si="28"/>
        <v>0</v>
      </c>
      <c r="P115" s="158">
        <f t="shared" si="29"/>
        <v>0</v>
      </c>
      <c r="Q115" s="1"/>
    </row>
    <row r="116" spans="2:17">
      <c r="B116" s="9" t="str">
        <f t="shared" si="30"/>
        <v/>
      </c>
      <c r="C116" s="153">
        <f>IF(D93="","-",+C115+1)</f>
        <v>2029</v>
      </c>
      <c r="D116" s="154">
        <f>IF(F115+SUM(E$99:E115)=D$92,F115,D$92-SUM(E$99:E115))</f>
        <v>140225.98283499424</v>
      </c>
      <c r="E116" s="160">
        <f>IF(+J96&lt;F115,J96,D116)</f>
        <v>5494.0476190476193</v>
      </c>
      <c r="F116" s="159">
        <f t="shared" si="31"/>
        <v>134731.93521594661</v>
      </c>
      <c r="G116" s="159">
        <f t="shared" si="32"/>
        <v>137478.95902547042</v>
      </c>
      <c r="H116" s="163">
        <f t="shared" si="33"/>
        <v>20012.456145868211</v>
      </c>
      <c r="I116" s="253">
        <f t="shared" si="34"/>
        <v>20012.456145868211</v>
      </c>
      <c r="J116" s="158">
        <f t="shared" si="24"/>
        <v>0</v>
      </c>
      <c r="K116" s="158"/>
      <c r="L116" s="334"/>
      <c r="M116" s="158">
        <f t="shared" si="26"/>
        <v>0</v>
      </c>
      <c r="N116" s="334"/>
      <c r="O116" s="158">
        <f t="shared" si="28"/>
        <v>0</v>
      </c>
      <c r="P116" s="158">
        <f t="shared" si="29"/>
        <v>0</v>
      </c>
      <c r="Q116" s="1"/>
    </row>
    <row r="117" spans="2:17">
      <c r="B117" s="9" t="str">
        <f t="shared" si="30"/>
        <v/>
      </c>
      <c r="C117" s="153">
        <f>IF(D93="","-",+C116+1)</f>
        <v>2030</v>
      </c>
      <c r="D117" s="154">
        <f>IF(F116+SUM(E$99:E116)=D$92,F116,D$92-SUM(E$99:E116))</f>
        <v>134731.93521594661</v>
      </c>
      <c r="E117" s="160">
        <f>IF(+J96&lt;F116,J96,D117)</f>
        <v>5494.0476190476193</v>
      </c>
      <c r="F117" s="159">
        <f t="shared" si="31"/>
        <v>129237.88759689899</v>
      </c>
      <c r="G117" s="159">
        <f t="shared" si="32"/>
        <v>131984.91140642279</v>
      </c>
      <c r="H117" s="163">
        <f t="shared" si="33"/>
        <v>19432.259522584485</v>
      </c>
      <c r="I117" s="253">
        <f t="shared" si="34"/>
        <v>19432.259522584485</v>
      </c>
      <c r="J117" s="158">
        <f t="shared" si="24"/>
        <v>0</v>
      </c>
      <c r="K117" s="158"/>
      <c r="L117" s="334"/>
      <c r="M117" s="158">
        <f t="shared" si="26"/>
        <v>0</v>
      </c>
      <c r="N117" s="334"/>
      <c r="O117" s="158">
        <f t="shared" si="28"/>
        <v>0</v>
      </c>
      <c r="P117" s="158">
        <f t="shared" si="29"/>
        <v>0</v>
      </c>
      <c r="Q117" s="1"/>
    </row>
    <row r="118" spans="2:17">
      <c r="B118" s="9" t="str">
        <f t="shared" si="30"/>
        <v/>
      </c>
      <c r="C118" s="153">
        <f>IF(D93="","-",+C117+1)</f>
        <v>2031</v>
      </c>
      <c r="D118" s="154">
        <f>IF(F117+SUM(E$99:E117)=D$92,F117,D$92-SUM(E$99:E117))</f>
        <v>129237.88759689899</v>
      </c>
      <c r="E118" s="160">
        <f>IF(+J96&lt;F117,J96,D118)</f>
        <v>5494.0476190476193</v>
      </c>
      <c r="F118" s="159">
        <f t="shared" si="31"/>
        <v>123743.83997785137</v>
      </c>
      <c r="G118" s="159">
        <f t="shared" si="32"/>
        <v>126490.86378737519</v>
      </c>
      <c r="H118" s="163">
        <f t="shared" si="33"/>
        <v>18852.062899300763</v>
      </c>
      <c r="I118" s="253">
        <f t="shared" si="34"/>
        <v>18852.062899300763</v>
      </c>
      <c r="J118" s="158">
        <f t="shared" si="24"/>
        <v>0</v>
      </c>
      <c r="K118" s="158"/>
      <c r="L118" s="334"/>
      <c r="M118" s="158">
        <f t="shared" si="26"/>
        <v>0</v>
      </c>
      <c r="N118" s="334"/>
      <c r="O118" s="158">
        <f t="shared" si="28"/>
        <v>0</v>
      </c>
      <c r="P118" s="158">
        <f t="shared" si="29"/>
        <v>0</v>
      </c>
      <c r="Q118" s="1"/>
    </row>
    <row r="119" spans="2:17">
      <c r="B119" s="9" t="str">
        <f t="shared" si="30"/>
        <v/>
      </c>
      <c r="C119" s="153">
        <f>IF(D93="","-",+C118+1)</f>
        <v>2032</v>
      </c>
      <c r="D119" s="154">
        <f>IF(F118+SUM(E$99:E118)=D$92,F118,D$92-SUM(E$99:E118))</f>
        <v>123743.83997785137</v>
      </c>
      <c r="E119" s="160">
        <f>IF(+J96&lt;F118,J96,D119)</f>
        <v>5494.0476190476193</v>
      </c>
      <c r="F119" s="159">
        <f t="shared" si="31"/>
        <v>118249.79235880375</v>
      </c>
      <c r="G119" s="159">
        <f t="shared" si="32"/>
        <v>120996.81616832755</v>
      </c>
      <c r="H119" s="163">
        <f t="shared" si="33"/>
        <v>18271.866276017037</v>
      </c>
      <c r="I119" s="253">
        <f t="shared" si="34"/>
        <v>18271.866276017037</v>
      </c>
      <c r="J119" s="158">
        <f t="shared" si="24"/>
        <v>0</v>
      </c>
      <c r="K119" s="158"/>
      <c r="L119" s="334"/>
      <c r="M119" s="158">
        <f t="shared" si="26"/>
        <v>0</v>
      </c>
      <c r="N119" s="334"/>
      <c r="O119" s="158">
        <f t="shared" si="28"/>
        <v>0</v>
      </c>
      <c r="P119" s="158">
        <f t="shared" si="29"/>
        <v>0</v>
      </c>
      <c r="Q119" s="1"/>
    </row>
    <row r="120" spans="2:17">
      <c r="B120" s="9" t="str">
        <f t="shared" si="30"/>
        <v/>
      </c>
      <c r="C120" s="153">
        <f>IF(D93="","-",+C119+1)</f>
        <v>2033</v>
      </c>
      <c r="D120" s="154">
        <f>IF(F119+SUM(E$99:E119)=D$92,F119,D$92-SUM(E$99:E119))</f>
        <v>118249.79235880375</v>
      </c>
      <c r="E120" s="160">
        <f>IF(+J96&lt;F119,J96,D120)</f>
        <v>5494.0476190476193</v>
      </c>
      <c r="F120" s="159">
        <f t="shared" si="31"/>
        <v>112755.74473975613</v>
      </c>
      <c r="G120" s="159">
        <f t="shared" si="32"/>
        <v>115502.76854927995</v>
      </c>
      <c r="H120" s="163">
        <f t="shared" si="33"/>
        <v>17691.669652733315</v>
      </c>
      <c r="I120" s="253">
        <f t="shared" si="34"/>
        <v>17691.669652733315</v>
      </c>
      <c r="J120" s="158">
        <f t="shared" si="24"/>
        <v>0</v>
      </c>
      <c r="K120" s="158"/>
      <c r="L120" s="334"/>
      <c r="M120" s="158">
        <f t="shared" si="26"/>
        <v>0</v>
      </c>
      <c r="N120" s="334"/>
      <c r="O120" s="158">
        <f t="shared" si="28"/>
        <v>0</v>
      </c>
      <c r="P120" s="158">
        <f t="shared" si="29"/>
        <v>0</v>
      </c>
      <c r="Q120" s="1"/>
    </row>
    <row r="121" spans="2:17">
      <c r="B121" s="9" t="str">
        <f t="shared" si="30"/>
        <v/>
      </c>
      <c r="C121" s="153">
        <f>IF(D93="","-",+C120+1)</f>
        <v>2034</v>
      </c>
      <c r="D121" s="154">
        <f>IF(F120+SUM(E$99:E120)=D$92,F120,D$92-SUM(E$99:E120))</f>
        <v>112755.74473975613</v>
      </c>
      <c r="E121" s="160">
        <f>IF(+J96&lt;F120,J96,D121)</f>
        <v>5494.0476190476193</v>
      </c>
      <c r="F121" s="159">
        <f t="shared" si="31"/>
        <v>107261.69712070852</v>
      </c>
      <c r="G121" s="159">
        <f t="shared" si="32"/>
        <v>110008.72093023232</v>
      </c>
      <c r="H121" s="163">
        <f t="shared" si="33"/>
        <v>17111.473029449593</v>
      </c>
      <c r="I121" s="253">
        <f t="shared" si="34"/>
        <v>17111.473029449593</v>
      </c>
      <c r="J121" s="158">
        <f t="shared" si="24"/>
        <v>0</v>
      </c>
      <c r="K121" s="158"/>
      <c r="L121" s="334"/>
      <c r="M121" s="158">
        <f t="shared" si="26"/>
        <v>0</v>
      </c>
      <c r="N121" s="334"/>
      <c r="O121" s="158">
        <f t="shared" si="28"/>
        <v>0</v>
      </c>
      <c r="P121" s="158">
        <f t="shared" si="29"/>
        <v>0</v>
      </c>
      <c r="Q121" s="1"/>
    </row>
    <row r="122" spans="2:17">
      <c r="B122" s="9" t="str">
        <f t="shared" si="30"/>
        <v/>
      </c>
      <c r="C122" s="153">
        <f>IF(D93="","-",+C121+1)</f>
        <v>2035</v>
      </c>
      <c r="D122" s="154">
        <f>IF(F121+SUM(E$99:E121)=D$92,F121,D$92-SUM(E$99:E121))</f>
        <v>107261.69712070852</v>
      </c>
      <c r="E122" s="160">
        <f>IF(+J96&lt;F121,J96,D122)</f>
        <v>5494.0476190476193</v>
      </c>
      <c r="F122" s="159">
        <f t="shared" si="31"/>
        <v>101767.6495016609</v>
      </c>
      <c r="G122" s="159">
        <f t="shared" si="32"/>
        <v>104514.67331118471</v>
      </c>
      <c r="H122" s="163">
        <f t="shared" si="33"/>
        <v>16531.276406165871</v>
      </c>
      <c r="I122" s="253">
        <f t="shared" si="34"/>
        <v>16531.276406165871</v>
      </c>
      <c r="J122" s="158">
        <f t="shared" si="24"/>
        <v>0</v>
      </c>
      <c r="K122" s="158"/>
      <c r="L122" s="334"/>
      <c r="M122" s="158">
        <f t="shared" si="26"/>
        <v>0</v>
      </c>
      <c r="N122" s="334"/>
      <c r="O122" s="158">
        <f t="shared" si="28"/>
        <v>0</v>
      </c>
      <c r="P122" s="158">
        <f t="shared" si="29"/>
        <v>0</v>
      </c>
      <c r="Q122" s="1"/>
    </row>
    <row r="123" spans="2:17">
      <c r="B123" s="9" t="str">
        <f t="shared" si="30"/>
        <v/>
      </c>
      <c r="C123" s="153">
        <f>IF(D93="","-",+C122+1)</f>
        <v>2036</v>
      </c>
      <c r="D123" s="154">
        <f>IF(F122+SUM(E$99:E122)=D$92,F122,D$92-SUM(E$99:E122))</f>
        <v>101767.6495016609</v>
      </c>
      <c r="E123" s="160">
        <f>IF(+J96&lt;F122,J96,D123)</f>
        <v>5494.0476190476193</v>
      </c>
      <c r="F123" s="159">
        <f t="shared" si="31"/>
        <v>96273.601882613279</v>
      </c>
      <c r="G123" s="159">
        <f t="shared" si="32"/>
        <v>99020.62569213708</v>
      </c>
      <c r="H123" s="163">
        <f t="shared" si="33"/>
        <v>15951.079782882145</v>
      </c>
      <c r="I123" s="253">
        <f t="shared" si="34"/>
        <v>15951.079782882145</v>
      </c>
      <c r="J123" s="158">
        <f t="shared" si="24"/>
        <v>0</v>
      </c>
      <c r="K123" s="158"/>
      <c r="L123" s="334"/>
      <c r="M123" s="158">
        <f t="shared" si="26"/>
        <v>0</v>
      </c>
      <c r="N123" s="334"/>
      <c r="O123" s="158">
        <f t="shared" si="28"/>
        <v>0</v>
      </c>
      <c r="P123" s="158">
        <f t="shared" si="29"/>
        <v>0</v>
      </c>
      <c r="Q123" s="1"/>
    </row>
    <row r="124" spans="2:17">
      <c r="B124" s="9" t="str">
        <f t="shared" si="30"/>
        <v/>
      </c>
      <c r="C124" s="153">
        <f>IF(D93="","-",+C123+1)</f>
        <v>2037</v>
      </c>
      <c r="D124" s="154">
        <f>IF(F123+SUM(E$99:E123)=D$92,F123,D$92-SUM(E$99:E123))</f>
        <v>96273.601882613279</v>
      </c>
      <c r="E124" s="160">
        <f>IF(+J96&lt;F123,J96,D124)</f>
        <v>5494.0476190476193</v>
      </c>
      <c r="F124" s="159">
        <f t="shared" si="31"/>
        <v>90779.55426356566</v>
      </c>
      <c r="G124" s="159">
        <f t="shared" si="32"/>
        <v>93526.578073089477</v>
      </c>
      <c r="H124" s="163">
        <f t="shared" si="33"/>
        <v>15370.883159598423</v>
      </c>
      <c r="I124" s="253">
        <f t="shared" si="34"/>
        <v>15370.883159598423</v>
      </c>
      <c r="J124" s="158">
        <f t="shared" si="24"/>
        <v>0</v>
      </c>
      <c r="K124" s="158"/>
      <c r="L124" s="334"/>
      <c r="M124" s="158">
        <f t="shared" si="26"/>
        <v>0</v>
      </c>
      <c r="N124" s="334"/>
      <c r="O124" s="158">
        <f t="shared" si="28"/>
        <v>0</v>
      </c>
      <c r="P124" s="158">
        <f t="shared" si="29"/>
        <v>0</v>
      </c>
      <c r="Q124" s="1"/>
    </row>
    <row r="125" spans="2:17">
      <c r="B125" s="9" t="str">
        <f t="shared" si="30"/>
        <v/>
      </c>
      <c r="C125" s="153">
        <f>IF(D93="","-",+C124+1)</f>
        <v>2038</v>
      </c>
      <c r="D125" s="154">
        <f>IF(F124+SUM(E$99:E124)=D$92,F124,D$92-SUM(E$99:E124))</f>
        <v>90779.55426356566</v>
      </c>
      <c r="E125" s="160">
        <f>IF(+J96&lt;F124,J96,D125)</f>
        <v>5494.0476190476193</v>
      </c>
      <c r="F125" s="159">
        <f t="shared" si="31"/>
        <v>85285.506644518042</v>
      </c>
      <c r="G125" s="159">
        <f t="shared" si="32"/>
        <v>88032.530454041844</v>
      </c>
      <c r="H125" s="163">
        <f t="shared" si="33"/>
        <v>14790.686536314697</v>
      </c>
      <c r="I125" s="253">
        <f t="shared" si="34"/>
        <v>14790.686536314697</v>
      </c>
      <c r="J125" s="158">
        <f t="shared" si="24"/>
        <v>0</v>
      </c>
      <c r="K125" s="158"/>
      <c r="L125" s="334"/>
      <c r="M125" s="158">
        <f t="shared" si="26"/>
        <v>0</v>
      </c>
      <c r="N125" s="334"/>
      <c r="O125" s="158">
        <f t="shared" si="28"/>
        <v>0</v>
      </c>
      <c r="P125" s="158">
        <f t="shared" si="29"/>
        <v>0</v>
      </c>
      <c r="Q125" s="1"/>
    </row>
    <row r="126" spans="2:17">
      <c r="B126" s="9" t="str">
        <f t="shared" si="30"/>
        <v/>
      </c>
      <c r="C126" s="153">
        <f>IF(D93="","-",+C125+1)</f>
        <v>2039</v>
      </c>
      <c r="D126" s="154">
        <f>IF(F125+SUM(E$99:E125)=D$92,F125,D$92-SUM(E$99:E125))</f>
        <v>85285.506644518042</v>
      </c>
      <c r="E126" s="160">
        <f>IF(+J96&lt;F125,J96,D126)</f>
        <v>5494.0476190476193</v>
      </c>
      <c r="F126" s="159">
        <f t="shared" si="31"/>
        <v>79791.459025470424</v>
      </c>
      <c r="G126" s="159">
        <f t="shared" si="32"/>
        <v>82538.48283499424</v>
      </c>
      <c r="H126" s="163">
        <f t="shared" si="33"/>
        <v>14210.489913030975</v>
      </c>
      <c r="I126" s="253">
        <f t="shared" si="34"/>
        <v>14210.489913030975</v>
      </c>
      <c r="J126" s="158">
        <f t="shared" si="24"/>
        <v>0</v>
      </c>
      <c r="K126" s="158"/>
      <c r="L126" s="334"/>
      <c r="M126" s="158">
        <f t="shared" si="26"/>
        <v>0</v>
      </c>
      <c r="N126" s="334"/>
      <c r="O126" s="158">
        <f t="shared" si="28"/>
        <v>0</v>
      </c>
      <c r="P126" s="158">
        <f t="shared" si="29"/>
        <v>0</v>
      </c>
      <c r="Q126" s="1"/>
    </row>
    <row r="127" spans="2:17">
      <c r="B127" s="9" t="str">
        <f t="shared" si="30"/>
        <v/>
      </c>
      <c r="C127" s="153">
        <f>IF(D93="","-",+C126+1)</f>
        <v>2040</v>
      </c>
      <c r="D127" s="154">
        <f>IF(F126+SUM(E$99:E126)=D$92,F126,D$92-SUM(E$99:E126))</f>
        <v>79791.459025470424</v>
      </c>
      <c r="E127" s="160">
        <f>IF(+J96&lt;F126,J96,D127)</f>
        <v>5494.0476190476193</v>
      </c>
      <c r="F127" s="159">
        <f t="shared" si="31"/>
        <v>74297.411406422805</v>
      </c>
      <c r="G127" s="159">
        <f t="shared" si="32"/>
        <v>77044.435215946607</v>
      </c>
      <c r="H127" s="163">
        <f t="shared" si="33"/>
        <v>13630.293289747251</v>
      </c>
      <c r="I127" s="253">
        <f t="shared" si="34"/>
        <v>13630.293289747251</v>
      </c>
      <c r="J127" s="158">
        <f t="shared" si="24"/>
        <v>0</v>
      </c>
      <c r="K127" s="158"/>
      <c r="L127" s="334"/>
      <c r="M127" s="158">
        <f t="shared" si="26"/>
        <v>0</v>
      </c>
      <c r="N127" s="334"/>
      <c r="O127" s="158">
        <f t="shared" si="28"/>
        <v>0</v>
      </c>
      <c r="P127" s="158">
        <f t="shared" si="29"/>
        <v>0</v>
      </c>
      <c r="Q127" s="1"/>
    </row>
    <row r="128" spans="2:17">
      <c r="B128" s="9" t="str">
        <f t="shared" si="30"/>
        <v/>
      </c>
      <c r="C128" s="153">
        <f>IF(D93="","-",+C127+1)</f>
        <v>2041</v>
      </c>
      <c r="D128" s="154">
        <f>IF(F127+SUM(E$99:E127)=D$92,F127,D$92-SUM(E$99:E127))</f>
        <v>74297.411406422805</v>
      </c>
      <c r="E128" s="160">
        <f>IF(+J96&lt;F127,J96,D128)</f>
        <v>5494.0476190476193</v>
      </c>
      <c r="F128" s="159">
        <f t="shared" si="31"/>
        <v>68803.363787375187</v>
      </c>
      <c r="G128" s="159">
        <f t="shared" si="32"/>
        <v>71550.387596899003</v>
      </c>
      <c r="H128" s="163">
        <f t="shared" si="33"/>
        <v>13050.096666463531</v>
      </c>
      <c r="I128" s="253">
        <f t="shared" si="34"/>
        <v>13050.096666463531</v>
      </c>
      <c r="J128" s="158">
        <f t="shared" si="24"/>
        <v>0</v>
      </c>
      <c r="K128" s="158"/>
      <c r="L128" s="334"/>
      <c r="M128" s="158">
        <f t="shared" si="26"/>
        <v>0</v>
      </c>
      <c r="N128" s="334"/>
      <c r="O128" s="158">
        <f t="shared" si="28"/>
        <v>0</v>
      </c>
      <c r="P128" s="158">
        <f t="shared" si="29"/>
        <v>0</v>
      </c>
      <c r="Q128" s="1"/>
    </row>
    <row r="129" spans="2:17">
      <c r="B129" s="9" t="str">
        <f t="shared" si="30"/>
        <v/>
      </c>
      <c r="C129" s="153">
        <f>IF(D93="","-",+C128+1)</f>
        <v>2042</v>
      </c>
      <c r="D129" s="154">
        <f>IF(F128+SUM(E$99:E128)=D$92,F128,D$92-SUM(E$99:E128))</f>
        <v>68803.363787375187</v>
      </c>
      <c r="E129" s="160">
        <f>IF(+J96&lt;F128,J96,D129)</f>
        <v>5494.0476190476193</v>
      </c>
      <c r="F129" s="159">
        <f t="shared" si="31"/>
        <v>63309.316168327568</v>
      </c>
      <c r="G129" s="159">
        <f t="shared" si="32"/>
        <v>66056.33997785137</v>
      </c>
      <c r="H129" s="163">
        <f t="shared" si="33"/>
        <v>12469.900043179805</v>
      </c>
      <c r="I129" s="253">
        <f t="shared" si="34"/>
        <v>12469.900043179805</v>
      </c>
      <c r="J129" s="158">
        <f t="shared" si="24"/>
        <v>0</v>
      </c>
      <c r="K129" s="158"/>
      <c r="L129" s="334"/>
      <c r="M129" s="158">
        <f t="shared" si="26"/>
        <v>0</v>
      </c>
      <c r="N129" s="334"/>
      <c r="O129" s="158">
        <f t="shared" si="28"/>
        <v>0</v>
      </c>
      <c r="P129" s="158">
        <f t="shared" si="29"/>
        <v>0</v>
      </c>
      <c r="Q129" s="1"/>
    </row>
    <row r="130" spans="2:17">
      <c r="B130" s="9" t="str">
        <f t="shared" si="30"/>
        <v/>
      </c>
      <c r="C130" s="153">
        <f>IF(D93="","-",+C129+1)</f>
        <v>2043</v>
      </c>
      <c r="D130" s="154">
        <f>IF(F129+SUM(E$99:E129)=D$92,F129,D$92-SUM(E$99:E129))</f>
        <v>63309.316168327568</v>
      </c>
      <c r="E130" s="160">
        <f>IF(+J96&lt;F129,J96,D130)</f>
        <v>5494.0476190476193</v>
      </c>
      <c r="F130" s="159">
        <f t="shared" si="31"/>
        <v>57815.26854927995</v>
      </c>
      <c r="G130" s="159">
        <f t="shared" si="32"/>
        <v>60562.292358803759</v>
      </c>
      <c r="H130" s="163">
        <f t="shared" si="33"/>
        <v>11889.703419896083</v>
      </c>
      <c r="I130" s="253">
        <f t="shared" si="34"/>
        <v>11889.703419896083</v>
      </c>
      <c r="J130" s="158">
        <f t="shared" si="24"/>
        <v>0</v>
      </c>
      <c r="K130" s="158"/>
      <c r="L130" s="334"/>
      <c r="M130" s="158">
        <f t="shared" si="26"/>
        <v>0</v>
      </c>
      <c r="N130" s="334"/>
      <c r="O130" s="158">
        <f t="shared" si="28"/>
        <v>0</v>
      </c>
      <c r="P130" s="158">
        <f t="shared" si="29"/>
        <v>0</v>
      </c>
      <c r="Q130" s="1"/>
    </row>
    <row r="131" spans="2:17">
      <c r="B131" s="9" t="str">
        <f t="shared" si="30"/>
        <v/>
      </c>
      <c r="C131" s="153">
        <f>IF(D93="","-",+C130+1)</f>
        <v>2044</v>
      </c>
      <c r="D131" s="154">
        <f>IF(F130+SUM(E$99:E130)=D$92,F130,D$92-SUM(E$99:E130))</f>
        <v>57815.26854927995</v>
      </c>
      <c r="E131" s="160">
        <f>IF(+J96&lt;F130,J96,D131)</f>
        <v>5494.0476190476193</v>
      </c>
      <c r="F131" s="159">
        <f t="shared" si="31"/>
        <v>52321.220930232332</v>
      </c>
      <c r="G131" s="159">
        <f t="shared" ref="G131:G154" si="35">+(F131+D131)/2</f>
        <v>55068.244739756141</v>
      </c>
      <c r="H131" s="163">
        <f t="shared" ref="H131:H154" si="36">+J$94*G131+E131</f>
        <v>11309.506796612359</v>
      </c>
      <c r="I131" s="253">
        <f t="shared" ref="I131:I154" si="37">+J$95*G131+E131</f>
        <v>11309.506796612359</v>
      </c>
      <c r="J131" s="158">
        <f t="shared" ref="J131:J154" si="38">+I131-H131</f>
        <v>0</v>
      </c>
      <c r="K131" s="158"/>
      <c r="L131" s="334"/>
      <c r="M131" s="158">
        <f t="shared" ref="M131:M154" si="39">IF(L131&lt;&gt;0,+H131-L131,0)</f>
        <v>0</v>
      </c>
      <c r="N131" s="334"/>
      <c r="O131" s="158">
        <f t="shared" ref="O131:O154" si="40">IF(N131&lt;&gt;0,+I131-N131,0)</f>
        <v>0</v>
      </c>
      <c r="P131" s="158">
        <f t="shared" ref="P131:P154" si="41">+O131-M131</f>
        <v>0</v>
      </c>
      <c r="Q131" s="1"/>
    </row>
    <row r="132" spans="2:17">
      <c r="B132" s="9" t="str">
        <f t="shared" ref="B132:B154" si="42">IF(D132=F131,"","IU")</f>
        <v/>
      </c>
      <c r="C132" s="153">
        <f>IF(D93="","-",+C131+1)</f>
        <v>2045</v>
      </c>
      <c r="D132" s="154">
        <f>IF(F131+SUM(E$99:E131)=D$92,F131,D$92-SUM(E$99:E131))</f>
        <v>52321.220930232332</v>
      </c>
      <c r="E132" s="160">
        <f>IF(+J96&lt;F131,J96,D132)</f>
        <v>5494.0476190476193</v>
      </c>
      <c r="F132" s="159">
        <f t="shared" ref="F132:F154" si="43">+D132-E132</f>
        <v>46827.173311184713</v>
      </c>
      <c r="G132" s="159">
        <f t="shared" si="35"/>
        <v>49574.197120708523</v>
      </c>
      <c r="H132" s="163">
        <f t="shared" si="36"/>
        <v>10729.310173328635</v>
      </c>
      <c r="I132" s="253">
        <f t="shared" si="37"/>
        <v>10729.310173328635</v>
      </c>
      <c r="J132" s="158">
        <f t="shared" si="38"/>
        <v>0</v>
      </c>
      <c r="K132" s="158"/>
      <c r="L132" s="334"/>
      <c r="M132" s="158">
        <f t="shared" si="39"/>
        <v>0</v>
      </c>
      <c r="N132" s="334"/>
      <c r="O132" s="158">
        <f t="shared" si="40"/>
        <v>0</v>
      </c>
      <c r="P132" s="158">
        <f t="shared" si="41"/>
        <v>0</v>
      </c>
      <c r="Q132" s="1"/>
    </row>
    <row r="133" spans="2:17">
      <c r="B133" s="9" t="str">
        <f t="shared" si="42"/>
        <v/>
      </c>
      <c r="C133" s="153">
        <f>IF(D93="","-",+C132+1)</f>
        <v>2046</v>
      </c>
      <c r="D133" s="154">
        <f>IF(F132+SUM(E$99:E132)=D$92,F132,D$92-SUM(E$99:E132))</f>
        <v>46827.173311184713</v>
      </c>
      <c r="E133" s="160">
        <f>IF(+J96&lt;F132,J96,D133)</f>
        <v>5494.0476190476193</v>
      </c>
      <c r="F133" s="159">
        <f t="shared" si="43"/>
        <v>41333.125692137095</v>
      </c>
      <c r="G133" s="159">
        <f t="shared" si="35"/>
        <v>44080.149501660904</v>
      </c>
      <c r="H133" s="163">
        <f t="shared" si="36"/>
        <v>10149.113550044913</v>
      </c>
      <c r="I133" s="253">
        <f t="shared" si="37"/>
        <v>10149.113550044913</v>
      </c>
      <c r="J133" s="158">
        <f t="shared" si="38"/>
        <v>0</v>
      </c>
      <c r="K133" s="158"/>
      <c r="L133" s="334"/>
      <c r="M133" s="158">
        <f t="shared" si="39"/>
        <v>0</v>
      </c>
      <c r="N133" s="334"/>
      <c r="O133" s="158">
        <f t="shared" si="40"/>
        <v>0</v>
      </c>
      <c r="P133" s="158">
        <f t="shared" si="41"/>
        <v>0</v>
      </c>
      <c r="Q133" s="1"/>
    </row>
    <row r="134" spans="2:17">
      <c r="B134" s="9" t="str">
        <f t="shared" si="42"/>
        <v/>
      </c>
      <c r="C134" s="153">
        <f>IF(D93="","-",+C133+1)</f>
        <v>2047</v>
      </c>
      <c r="D134" s="154">
        <f>IF(F133+SUM(E$99:E133)=D$92,F133,D$92-SUM(E$99:E133))</f>
        <v>41333.125692137095</v>
      </c>
      <c r="E134" s="160">
        <f>IF(+J96&lt;F133,J96,D134)</f>
        <v>5494.0476190476193</v>
      </c>
      <c r="F134" s="159">
        <f t="shared" si="43"/>
        <v>35839.078073089477</v>
      </c>
      <c r="G134" s="159">
        <f t="shared" si="35"/>
        <v>38586.101882613286</v>
      </c>
      <c r="H134" s="163">
        <f t="shared" si="36"/>
        <v>9568.9169267611887</v>
      </c>
      <c r="I134" s="253">
        <f t="shared" si="37"/>
        <v>9568.9169267611887</v>
      </c>
      <c r="J134" s="158">
        <f t="shared" si="38"/>
        <v>0</v>
      </c>
      <c r="K134" s="158"/>
      <c r="L134" s="334"/>
      <c r="M134" s="158">
        <f t="shared" si="39"/>
        <v>0</v>
      </c>
      <c r="N134" s="334"/>
      <c r="O134" s="158">
        <f t="shared" si="40"/>
        <v>0</v>
      </c>
      <c r="P134" s="158">
        <f t="shared" si="41"/>
        <v>0</v>
      </c>
      <c r="Q134" s="1"/>
    </row>
    <row r="135" spans="2:17">
      <c r="B135" s="9" t="str">
        <f t="shared" si="42"/>
        <v/>
      </c>
      <c r="C135" s="153">
        <f>IF(D93="","-",+C134+1)</f>
        <v>2048</v>
      </c>
      <c r="D135" s="154">
        <f>IF(F134+SUM(E$99:E134)=D$92,F134,D$92-SUM(E$99:E134))</f>
        <v>35839.078073089477</v>
      </c>
      <c r="E135" s="160">
        <f>IF(+J96&lt;F134,J96,D135)</f>
        <v>5494.0476190476193</v>
      </c>
      <c r="F135" s="159">
        <f t="shared" si="43"/>
        <v>30345.030454041858</v>
      </c>
      <c r="G135" s="159">
        <f t="shared" si="35"/>
        <v>33092.054263565667</v>
      </c>
      <c r="H135" s="163">
        <f t="shared" si="36"/>
        <v>8988.7203034774648</v>
      </c>
      <c r="I135" s="253">
        <f t="shared" si="37"/>
        <v>8988.7203034774648</v>
      </c>
      <c r="J135" s="158">
        <f t="shared" si="38"/>
        <v>0</v>
      </c>
      <c r="K135" s="158"/>
      <c r="L135" s="334"/>
      <c r="M135" s="158">
        <f t="shared" si="39"/>
        <v>0</v>
      </c>
      <c r="N135" s="334"/>
      <c r="O135" s="158">
        <f t="shared" si="40"/>
        <v>0</v>
      </c>
      <c r="P135" s="158">
        <f t="shared" si="41"/>
        <v>0</v>
      </c>
      <c r="Q135" s="1"/>
    </row>
    <row r="136" spans="2:17">
      <c r="B136" s="9" t="str">
        <f t="shared" si="42"/>
        <v/>
      </c>
      <c r="C136" s="153">
        <f>IF(D93="","-",+C135+1)</f>
        <v>2049</v>
      </c>
      <c r="D136" s="154">
        <f>IF(F135+SUM(E$99:E135)=D$92,F135,D$92-SUM(E$99:E135))</f>
        <v>30345.030454041858</v>
      </c>
      <c r="E136" s="160">
        <f>IF(+J96&lt;F135,J96,D136)</f>
        <v>5494.0476190476193</v>
      </c>
      <c r="F136" s="159">
        <f t="shared" si="43"/>
        <v>24850.98283499424</v>
      </c>
      <c r="G136" s="159">
        <f t="shared" si="35"/>
        <v>27598.006644518049</v>
      </c>
      <c r="H136" s="163">
        <f t="shared" si="36"/>
        <v>8408.5236801937426</v>
      </c>
      <c r="I136" s="253">
        <f t="shared" si="37"/>
        <v>8408.5236801937426</v>
      </c>
      <c r="J136" s="158">
        <f t="shared" si="38"/>
        <v>0</v>
      </c>
      <c r="K136" s="158"/>
      <c r="L136" s="334"/>
      <c r="M136" s="158">
        <f t="shared" si="39"/>
        <v>0</v>
      </c>
      <c r="N136" s="334"/>
      <c r="O136" s="158">
        <f t="shared" si="40"/>
        <v>0</v>
      </c>
      <c r="P136" s="158">
        <f t="shared" si="41"/>
        <v>0</v>
      </c>
      <c r="Q136" s="1"/>
    </row>
    <row r="137" spans="2:17">
      <c r="B137" s="9" t="str">
        <f t="shared" si="42"/>
        <v/>
      </c>
      <c r="C137" s="153">
        <f>IF(D93="","-",+C136+1)</f>
        <v>2050</v>
      </c>
      <c r="D137" s="154">
        <f>IF(F136+SUM(E$99:E136)=D$92,F136,D$92-SUM(E$99:E136))</f>
        <v>24850.98283499424</v>
      </c>
      <c r="E137" s="160">
        <f>IF(+J96&lt;F136,J96,D137)</f>
        <v>5494.0476190476193</v>
      </c>
      <c r="F137" s="159">
        <f t="shared" si="43"/>
        <v>19356.935215946622</v>
      </c>
      <c r="G137" s="159">
        <f t="shared" si="35"/>
        <v>22103.959025470431</v>
      </c>
      <c r="H137" s="163">
        <f t="shared" si="36"/>
        <v>7828.3270569100187</v>
      </c>
      <c r="I137" s="253">
        <f t="shared" si="37"/>
        <v>7828.3270569100187</v>
      </c>
      <c r="J137" s="158">
        <f t="shared" si="38"/>
        <v>0</v>
      </c>
      <c r="K137" s="158"/>
      <c r="L137" s="334"/>
      <c r="M137" s="158">
        <f t="shared" si="39"/>
        <v>0</v>
      </c>
      <c r="N137" s="334"/>
      <c r="O137" s="158">
        <f t="shared" si="40"/>
        <v>0</v>
      </c>
      <c r="P137" s="158">
        <f t="shared" si="41"/>
        <v>0</v>
      </c>
      <c r="Q137" s="1"/>
    </row>
    <row r="138" spans="2:17">
      <c r="B138" s="9" t="str">
        <f t="shared" si="42"/>
        <v/>
      </c>
      <c r="C138" s="153">
        <f>IF(D93="","-",+C137+1)</f>
        <v>2051</v>
      </c>
      <c r="D138" s="154">
        <f>IF(F137+SUM(E$99:E137)=D$92,F137,D$92-SUM(E$99:E137))</f>
        <v>19356.935215946622</v>
      </c>
      <c r="E138" s="160">
        <f>IF(+J96&lt;F137,J96,D138)</f>
        <v>5494.0476190476193</v>
      </c>
      <c r="F138" s="159">
        <f t="shared" si="43"/>
        <v>13862.887596899003</v>
      </c>
      <c r="G138" s="159">
        <f t="shared" si="35"/>
        <v>16609.911406422812</v>
      </c>
      <c r="H138" s="163">
        <f t="shared" si="36"/>
        <v>7248.1304336262947</v>
      </c>
      <c r="I138" s="253">
        <f t="shared" si="37"/>
        <v>7248.1304336262947</v>
      </c>
      <c r="J138" s="158">
        <f t="shared" si="38"/>
        <v>0</v>
      </c>
      <c r="K138" s="158"/>
      <c r="L138" s="334"/>
      <c r="M138" s="158">
        <f t="shared" si="39"/>
        <v>0</v>
      </c>
      <c r="N138" s="334"/>
      <c r="O138" s="158">
        <f t="shared" si="40"/>
        <v>0</v>
      </c>
      <c r="P138" s="158">
        <f t="shared" si="41"/>
        <v>0</v>
      </c>
      <c r="Q138" s="1"/>
    </row>
    <row r="139" spans="2:17">
      <c r="B139" s="9" t="str">
        <f t="shared" si="42"/>
        <v/>
      </c>
      <c r="C139" s="153">
        <f>IF(D93="","-",+C138+1)</f>
        <v>2052</v>
      </c>
      <c r="D139" s="154">
        <f>IF(F138+SUM(E$99:E138)=D$92,F138,D$92-SUM(E$99:E138))</f>
        <v>13862.887596899003</v>
      </c>
      <c r="E139" s="160">
        <f>IF(+J96&lt;F138,J96,D139)</f>
        <v>5494.0476190476193</v>
      </c>
      <c r="F139" s="159">
        <f t="shared" si="43"/>
        <v>8368.8399778513849</v>
      </c>
      <c r="G139" s="159">
        <f t="shared" si="35"/>
        <v>11115.863787375194</v>
      </c>
      <c r="H139" s="163">
        <f t="shared" si="36"/>
        <v>6667.9338103425716</v>
      </c>
      <c r="I139" s="253">
        <f t="shared" si="37"/>
        <v>6667.9338103425716</v>
      </c>
      <c r="J139" s="158">
        <f t="shared" si="38"/>
        <v>0</v>
      </c>
      <c r="K139" s="158"/>
      <c r="L139" s="334"/>
      <c r="M139" s="158">
        <f t="shared" si="39"/>
        <v>0</v>
      </c>
      <c r="N139" s="334"/>
      <c r="O139" s="158">
        <f t="shared" si="40"/>
        <v>0</v>
      </c>
      <c r="P139" s="158">
        <f t="shared" si="41"/>
        <v>0</v>
      </c>
      <c r="Q139" s="1"/>
    </row>
    <row r="140" spans="2:17">
      <c r="B140" s="9" t="str">
        <f t="shared" si="42"/>
        <v/>
      </c>
      <c r="C140" s="153">
        <f>IF(D93="","-",+C139+1)</f>
        <v>2053</v>
      </c>
      <c r="D140" s="154">
        <f>IF(F139+SUM(E$99:E139)=D$92,F139,D$92-SUM(E$99:E139))</f>
        <v>8368.8399778513849</v>
      </c>
      <c r="E140" s="160">
        <f>IF(+J96&lt;F139,J96,D140)</f>
        <v>5494.0476190476193</v>
      </c>
      <c r="F140" s="159">
        <f t="shared" si="43"/>
        <v>2874.7923588037656</v>
      </c>
      <c r="G140" s="159">
        <f t="shared" si="35"/>
        <v>5621.8161683275757</v>
      </c>
      <c r="H140" s="163">
        <f t="shared" si="36"/>
        <v>6087.7371870588477</v>
      </c>
      <c r="I140" s="253">
        <f t="shared" si="37"/>
        <v>6087.7371870588477</v>
      </c>
      <c r="J140" s="158">
        <f t="shared" si="38"/>
        <v>0</v>
      </c>
      <c r="K140" s="158"/>
      <c r="L140" s="334"/>
      <c r="M140" s="158">
        <f t="shared" si="39"/>
        <v>0</v>
      </c>
      <c r="N140" s="334"/>
      <c r="O140" s="158">
        <f t="shared" si="40"/>
        <v>0</v>
      </c>
      <c r="P140" s="158">
        <f t="shared" si="41"/>
        <v>0</v>
      </c>
      <c r="Q140" s="1"/>
    </row>
    <row r="141" spans="2:17">
      <c r="B141" s="9" t="str">
        <f t="shared" si="42"/>
        <v/>
      </c>
      <c r="C141" s="153">
        <f>IF(D93="","-",+C140+1)</f>
        <v>2054</v>
      </c>
      <c r="D141" s="154">
        <f>IF(F140+SUM(E$99:E140)=D$92,F140,D$92-SUM(E$99:E140))</f>
        <v>2874.7923588037656</v>
      </c>
      <c r="E141" s="160">
        <f>IF(+J96&lt;F140,J96,D141)</f>
        <v>2874.7923588037656</v>
      </c>
      <c r="F141" s="159">
        <f t="shared" si="43"/>
        <v>0</v>
      </c>
      <c r="G141" s="159">
        <f t="shared" si="35"/>
        <v>1437.3961794018828</v>
      </c>
      <c r="H141" s="163">
        <f t="shared" si="36"/>
        <v>3026.5879869884488</v>
      </c>
      <c r="I141" s="253">
        <f t="shared" si="37"/>
        <v>3026.5879869884488</v>
      </c>
      <c r="J141" s="158">
        <f t="shared" si="38"/>
        <v>0</v>
      </c>
      <c r="K141" s="158"/>
      <c r="L141" s="334"/>
      <c r="M141" s="158">
        <f t="shared" si="39"/>
        <v>0</v>
      </c>
      <c r="N141" s="334"/>
      <c r="O141" s="158">
        <f t="shared" si="40"/>
        <v>0</v>
      </c>
      <c r="P141" s="158">
        <f t="shared" si="41"/>
        <v>0</v>
      </c>
      <c r="Q141" s="1"/>
    </row>
    <row r="142" spans="2:17">
      <c r="B142" s="9" t="str">
        <f t="shared" si="42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3"/>
        <v>0</v>
      </c>
      <c r="G142" s="159">
        <f t="shared" si="35"/>
        <v>0</v>
      </c>
      <c r="H142" s="163">
        <f t="shared" si="36"/>
        <v>0</v>
      </c>
      <c r="I142" s="253">
        <f t="shared" si="37"/>
        <v>0</v>
      </c>
      <c r="J142" s="158">
        <f t="shared" si="38"/>
        <v>0</v>
      </c>
      <c r="K142" s="158"/>
      <c r="L142" s="334"/>
      <c r="M142" s="158">
        <f t="shared" si="39"/>
        <v>0</v>
      </c>
      <c r="N142" s="334"/>
      <c r="O142" s="158">
        <f t="shared" si="40"/>
        <v>0</v>
      </c>
      <c r="P142" s="158">
        <f t="shared" si="41"/>
        <v>0</v>
      </c>
      <c r="Q142" s="1"/>
    </row>
    <row r="143" spans="2:17">
      <c r="B143" s="9" t="str">
        <f t="shared" si="42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3"/>
        <v>0</v>
      </c>
      <c r="G143" s="159">
        <f t="shared" si="35"/>
        <v>0</v>
      </c>
      <c r="H143" s="163">
        <f t="shared" si="36"/>
        <v>0</v>
      </c>
      <c r="I143" s="253">
        <f t="shared" si="37"/>
        <v>0</v>
      </c>
      <c r="J143" s="158">
        <f t="shared" si="38"/>
        <v>0</v>
      </c>
      <c r="K143" s="158"/>
      <c r="L143" s="334"/>
      <c r="M143" s="158">
        <f t="shared" si="39"/>
        <v>0</v>
      </c>
      <c r="N143" s="334"/>
      <c r="O143" s="158">
        <f t="shared" si="40"/>
        <v>0</v>
      </c>
      <c r="P143" s="158">
        <f t="shared" si="41"/>
        <v>0</v>
      </c>
      <c r="Q143" s="1"/>
    </row>
    <row r="144" spans="2:17">
      <c r="B144" s="9" t="str">
        <f t="shared" si="42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3"/>
        <v>0</v>
      </c>
      <c r="G144" s="159">
        <f t="shared" si="35"/>
        <v>0</v>
      </c>
      <c r="H144" s="163">
        <f t="shared" si="36"/>
        <v>0</v>
      </c>
      <c r="I144" s="253">
        <f t="shared" si="37"/>
        <v>0</v>
      </c>
      <c r="J144" s="158">
        <f t="shared" si="38"/>
        <v>0</v>
      </c>
      <c r="K144" s="158"/>
      <c r="L144" s="334"/>
      <c r="M144" s="158">
        <f t="shared" si="39"/>
        <v>0</v>
      </c>
      <c r="N144" s="334"/>
      <c r="O144" s="158">
        <f t="shared" si="40"/>
        <v>0</v>
      </c>
      <c r="P144" s="158">
        <f t="shared" si="41"/>
        <v>0</v>
      </c>
      <c r="Q144" s="1"/>
    </row>
    <row r="145" spans="2:17">
      <c r="B145" s="9" t="str">
        <f t="shared" si="42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3"/>
        <v>0</v>
      </c>
      <c r="G145" s="159">
        <f t="shared" si="35"/>
        <v>0</v>
      </c>
      <c r="H145" s="163">
        <f t="shared" si="36"/>
        <v>0</v>
      </c>
      <c r="I145" s="253">
        <f t="shared" si="37"/>
        <v>0</v>
      </c>
      <c r="J145" s="158">
        <f t="shared" si="38"/>
        <v>0</v>
      </c>
      <c r="K145" s="158"/>
      <c r="L145" s="334"/>
      <c r="M145" s="158">
        <f t="shared" si="39"/>
        <v>0</v>
      </c>
      <c r="N145" s="334"/>
      <c r="O145" s="158">
        <f t="shared" si="40"/>
        <v>0</v>
      </c>
      <c r="P145" s="158">
        <f t="shared" si="41"/>
        <v>0</v>
      </c>
      <c r="Q145" s="1"/>
    </row>
    <row r="146" spans="2:17">
      <c r="B146" s="9" t="str">
        <f t="shared" si="42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3"/>
        <v>0</v>
      </c>
      <c r="G146" s="159">
        <f t="shared" si="35"/>
        <v>0</v>
      </c>
      <c r="H146" s="163">
        <f t="shared" si="36"/>
        <v>0</v>
      </c>
      <c r="I146" s="253">
        <f t="shared" si="37"/>
        <v>0</v>
      </c>
      <c r="J146" s="158">
        <f t="shared" si="38"/>
        <v>0</v>
      </c>
      <c r="K146" s="158"/>
      <c r="L146" s="334"/>
      <c r="M146" s="158">
        <f t="shared" si="39"/>
        <v>0</v>
      </c>
      <c r="N146" s="334"/>
      <c r="O146" s="158">
        <f t="shared" si="40"/>
        <v>0</v>
      </c>
      <c r="P146" s="158">
        <f t="shared" si="41"/>
        <v>0</v>
      </c>
      <c r="Q146" s="1"/>
    </row>
    <row r="147" spans="2:17">
      <c r="B147" s="9" t="str">
        <f t="shared" si="42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3"/>
        <v>0</v>
      </c>
      <c r="G147" s="159">
        <f t="shared" si="35"/>
        <v>0</v>
      </c>
      <c r="H147" s="163">
        <f t="shared" si="36"/>
        <v>0</v>
      </c>
      <c r="I147" s="253">
        <f t="shared" si="37"/>
        <v>0</v>
      </c>
      <c r="J147" s="158">
        <f t="shared" si="38"/>
        <v>0</v>
      </c>
      <c r="K147" s="158"/>
      <c r="L147" s="334"/>
      <c r="M147" s="158">
        <f t="shared" si="39"/>
        <v>0</v>
      </c>
      <c r="N147" s="334"/>
      <c r="O147" s="158">
        <f t="shared" si="40"/>
        <v>0</v>
      </c>
      <c r="P147" s="158">
        <f t="shared" si="41"/>
        <v>0</v>
      </c>
      <c r="Q147" s="1"/>
    </row>
    <row r="148" spans="2:17">
      <c r="B148" s="9" t="str">
        <f t="shared" si="42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3"/>
        <v>0</v>
      </c>
      <c r="G148" s="159">
        <f t="shared" si="35"/>
        <v>0</v>
      </c>
      <c r="H148" s="163">
        <f t="shared" si="36"/>
        <v>0</v>
      </c>
      <c r="I148" s="253">
        <f t="shared" si="37"/>
        <v>0</v>
      </c>
      <c r="J148" s="158">
        <f t="shared" si="38"/>
        <v>0</v>
      </c>
      <c r="K148" s="158"/>
      <c r="L148" s="334"/>
      <c r="M148" s="158">
        <f t="shared" si="39"/>
        <v>0</v>
      </c>
      <c r="N148" s="334"/>
      <c r="O148" s="158">
        <f t="shared" si="40"/>
        <v>0</v>
      </c>
      <c r="P148" s="158">
        <f t="shared" si="41"/>
        <v>0</v>
      </c>
      <c r="Q148" s="1"/>
    </row>
    <row r="149" spans="2:17">
      <c r="B149" s="9" t="str">
        <f t="shared" si="42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3"/>
        <v>0</v>
      </c>
      <c r="G149" s="159">
        <f t="shared" si="35"/>
        <v>0</v>
      </c>
      <c r="H149" s="163">
        <f t="shared" si="36"/>
        <v>0</v>
      </c>
      <c r="I149" s="253">
        <f t="shared" si="37"/>
        <v>0</v>
      </c>
      <c r="J149" s="158">
        <f t="shared" si="38"/>
        <v>0</v>
      </c>
      <c r="K149" s="158"/>
      <c r="L149" s="334"/>
      <c r="M149" s="158">
        <f t="shared" si="39"/>
        <v>0</v>
      </c>
      <c r="N149" s="334"/>
      <c r="O149" s="158">
        <f t="shared" si="40"/>
        <v>0</v>
      </c>
      <c r="P149" s="158">
        <f t="shared" si="41"/>
        <v>0</v>
      </c>
      <c r="Q149" s="1"/>
    </row>
    <row r="150" spans="2:17">
      <c r="B150" s="9" t="str">
        <f t="shared" si="42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3"/>
        <v>0</v>
      </c>
      <c r="G150" s="159">
        <f t="shared" si="35"/>
        <v>0</v>
      </c>
      <c r="H150" s="163">
        <f t="shared" si="36"/>
        <v>0</v>
      </c>
      <c r="I150" s="253">
        <f t="shared" si="37"/>
        <v>0</v>
      </c>
      <c r="J150" s="158">
        <f t="shared" si="38"/>
        <v>0</v>
      </c>
      <c r="K150" s="158"/>
      <c r="L150" s="334"/>
      <c r="M150" s="158">
        <f t="shared" si="39"/>
        <v>0</v>
      </c>
      <c r="N150" s="334"/>
      <c r="O150" s="158">
        <f t="shared" si="40"/>
        <v>0</v>
      </c>
      <c r="P150" s="158">
        <f t="shared" si="41"/>
        <v>0</v>
      </c>
      <c r="Q150" s="1"/>
    </row>
    <row r="151" spans="2:17">
      <c r="B151" s="9" t="str">
        <f t="shared" si="42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3"/>
        <v>0</v>
      </c>
      <c r="G151" s="159">
        <f t="shared" si="35"/>
        <v>0</v>
      </c>
      <c r="H151" s="163">
        <f t="shared" si="36"/>
        <v>0</v>
      </c>
      <c r="I151" s="253">
        <f t="shared" si="37"/>
        <v>0</v>
      </c>
      <c r="J151" s="158">
        <f t="shared" si="38"/>
        <v>0</v>
      </c>
      <c r="K151" s="158"/>
      <c r="L151" s="334"/>
      <c r="M151" s="158">
        <f t="shared" si="39"/>
        <v>0</v>
      </c>
      <c r="N151" s="334"/>
      <c r="O151" s="158">
        <f t="shared" si="40"/>
        <v>0</v>
      </c>
      <c r="P151" s="158">
        <f t="shared" si="41"/>
        <v>0</v>
      </c>
      <c r="Q151" s="1"/>
    </row>
    <row r="152" spans="2:17">
      <c r="B152" s="9" t="str">
        <f t="shared" si="42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3"/>
        <v>0</v>
      </c>
      <c r="G152" s="159">
        <f t="shared" si="35"/>
        <v>0</v>
      </c>
      <c r="H152" s="163">
        <f t="shared" si="36"/>
        <v>0</v>
      </c>
      <c r="I152" s="253">
        <f t="shared" si="37"/>
        <v>0</v>
      </c>
      <c r="J152" s="158">
        <f t="shared" si="38"/>
        <v>0</v>
      </c>
      <c r="K152" s="158"/>
      <c r="L152" s="334"/>
      <c r="M152" s="158">
        <f t="shared" si="39"/>
        <v>0</v>
      </c>
      <c r="N152" s="334"/>
      <c r="O152" s="158">
        <f t="shared" si="40"/>
        <v>0</v>
      </c>
      <c r="P152" s="158">
        <f t="shared" si="41"/>
        <v>0</v>
      </c>
      <c r="Q152" s="1"/>
    </row>
    <row r="153" spans="2:17">
      <c r="B153" s="9" t="str">
        <f t="shared" si="42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3"/>
        <v>0</v>
      </c>
      <c r="G153" s="159">
        <f t="shared" si="35"/>
        <v>0</v>
      </c>
      <c r="H153" s="163">
        <f t="shared" si="36"/>
        <v>0</v>
      </c>
      <c r="I153" s="253">
        <f t="shared" si="37"/>
        <v>0</v>
      </c>
      <c r="J153" s="158">
        <f t="shared" si="38"/>
        <v>0</v>
      </c>
      <c r="K153" s="158"/>
      <c r="L153" s="334"/>
      <c r="M153" s="158">
        <f t="shared" si="39"/>
        <v>0</v>
      </c>
      <c r="N153" s="334"/>
      <c r="O153" s="158">
        <f t="shared" si="40"/>
        <v>0</v>
      </c>
      <c r="P153" s="158">
        <f t="shared" si="41"/>
        <v>0</v>
      </c>
      <c r="Q153" s="1"/>
    </row>
    <row r="154" spans="2:17" ht="13.5" thickBot="1">
      <c r="B154" s="9" t="str">
        <f t="shared" si="42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3"/>
        <v>0</v>
      </c>
      <c r="G154" s="165">
        <f t="shared" si="35"/>
        <v>0</v>
      </c>
      <c r="H154" s="167">
        <f t="shared" si="36"/>
        <v>0</v>
      </c>
      <c r="I154" s="254">
        <f t="shared" si="37"/>
        <v>0</v>
      </c>
      <c r="J154" s="169">
        <f t="shared" si="38"/>
        <v>0</v>
      </c>
      <c r="K154" s="158"/>
      <c r="L154" s="335"/>
      <c r="M154" s="169">
        <f t="shared" si="39"/>
        <v>0</v>
      </c>
      <c r="N154" s="335"/>
      <c r="O154" s="169">
        <f t="shared" si="40"/>
        <v>0</v>
      </c>
      <c r="P154" s="169">
        <f t="shared" si="41"/>
        <v>0</v>
      </c>
      <c r="Q154" s="1"/>
    </row>
    <row r="155" spans="2:17">
      <c r="C155" s="154" t="s">
        <v>73</v>
      </c>
      <c r="D155" s="111"/>
      <c r="E155" s="111">
        <f>SUM(E99:E154)</f>
        <v>230750.00000000003</v>
      </c>
      <c r="F155" s="111"/>
      <c r="G155" s="111"/>
      <c r="H155" s="111">
        <f>SUM(H99:H154)</f>
        <v>774374.30673221196</v>
      </c>
      <c r="I155" s="111">
        <f>SUM(I99:I154)</f>
        <v>774374.30673221196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6" priority="1" stopIfTrue="1" operator="equal">
      <formula>$I$10</formula>
    </cfRule>
  </conditionalFormatting>
  <conditionalFormatting sqref="C99:C154">
    <cfRule type="cellIs" dxfId="10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Q162"/>
  <sheetViews>
    <sheetView view="pageBreakPreview" topLeftCell="A55" zoomScale="75" zoomScaleNormal="100" zoomScaleSheetLayoutView="75" workbookViewId="0">
      <selection activeCell="D17" sqref="D17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32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447527.67036121147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447527.67036121147</v>
      </c>
      <c r="O6" s="1"/>
      <c r="P6" s="1"/>
    </row>
    <row r="7" spans="1:17" ht="13.5" thickBot="1">
      <c r="C7" s="121" t="s">
        <v>44</v>
      </c>
      <c r="D7" s="274" t="s">
        <v>274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/>
      <c r="E9" s="401" t="s">
        <v>422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4175110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101831.95121951219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3985900</v>
      </c>
      <c r="E17" s="358">
        <v>47451.190476190473</v>
      </c>
      <c r="F17" s="357">
        <v>3938448.8095238097</v>
      </c>
      <c r="G17" s="358">
        <v>633177.84907678491</v>
      </c>
      <c r="H17" s="359">
        <v>633177.84907678491</v>
      </c>
      <c r="I17" s="405">
        <v>0</v>
      </c>
      <c r="J17" s="156"/>
      <c r="K17" s="256">
        <f t="shared" ref="K17:K22" si="0">G17</f>
        <v>633177.84907678491</v>
      </c>
      <c r="L17" s="172">
        <f t="shared" ref="L17:L48" si="1">IF(K17&lt;&gt;0,+G17-K17,0)</f>
        <v>0</v>
      </c>
      <c r="M17" s="256">
        <f t="shared" ref="M17:M22" si="2">H17</f>
        <v>633177.84907678491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57">
        <v>4157203.8095238097</v>
      </c>
      <c r="E18" s="360">
        <v>100110.83333333333</v>
      </c>
      <c r="F18" s="357">
        <v>4057092.9761904762</v>
      </c>
      <c r="G18" s="360">
        <v>668051.44078047015</v>
      </c>
      <c r="H18" s="359">
        <v>668051.44078047015</v>
      </c>
      <c r="I18" s="404">
        <v>0</v>
      </c>
      <c r="J18" s="156"/>
      <c r="K18" s="258">
        <f t="shared" si="0"/>
        <v>668051.44078047015</v>
      </c>
      <c r="L18" s="257">
        <f t="shared" ref="L18:L23" si="6">IF(K18&lt;&gt;0,+G18-K18,0)</f>
        <v>0</v>
      </c>
      <c r="M18" s="258">
        <f t="shared" si="2"/>
        <v>668051.44078047015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57">
        <v>4010174.9761904762</v>
      </c>
      <c r="E19" s="360">
        <v>98993.738095238092</v>
      </c>
      <c r="F19" s="357">
        <v>3911181.2380952383</v>
      </c>
      <c r="G19" s="360">
        <v>626653.18678450992</v>
      </c>
      <c r="H19" s="359">
        <v>626653.18678450992</v>
      </c>
      <c r="I19" s="404">
        <v>0</v>
      </c>
      <c r="J19" s="156"/>
      <c r="K19" s="258">
        <f t="shared" si="0"/>
        <v>626653.18678450992</v>
      </c>
      <c r="L19" s="257">
        <f t="shared" si="6"/>
        <v>0</v>
      </c>
      <c r="M19" s="258">
        <f t="shared" si="2"/>
        <v>626653.18678450992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57">
        <v>3928554.2380952379</v>
      </c>
      <c r="E20" s="360">
        <v>99407.380952380947</v>
      </c>
      <c r="F20" s="357">
        <v>3829146.8571428568</v>
      </c>
      <c r="G20" s="360">
        <v>603724.40567685384</v>
      </c>
      <c r="H20" s="359">
        <v>603724.40567685384</v>
      </c>
      <c r="I20" s="156">
        <v>0</v>
      </c>
      <c r="J20" s="156"/>
      <c r="K20" s="258">
        <f t="shared" si="0"/>
        <v>603724.40567685384</v>
      </c>
      <c r="L20" s="257">
        <f t="shared" si="6"/>
        <v>0</v>
      </c>
      <c r="M20" s="258">
        <f t="shared" si="2"/>
        <v>603724.40567685384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57">
        <v>3829146.8571428568</v>
      </c>
      <c r="E21" s="360">
        <v>99407.380952380947</v>
      </c>
      <c r="F21" s="357">
        <v>3729739.4761904757</v>
      </c>
      <c r="G21" s="360">
        <v>584571.79884231184</v>
      </c>
      <c r="H21" s="359">
        <v>584571.79884231184</v>
      </c>
      <c r="I21" s="156">
        <f t="shared" ref="I21:I48" si="9">H21-G21</f>
        <v>0</v>
      </c>
      <c r="J21" s="156"/>
      <c r="K21" s="258">
        <f t="shared" si="0"/>
        <v>584571.79884231184</v>
      </c>
      <c r="L21" s="257">
        <f t="shared" si="6"/>
        <v>0</v>
      </c>
      <c r="M21" s="258">
        <f t="shared" si="2"/>
        <v>584571.79884231184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57">
        <v>3729739.4761904757</v>
      </c>
      <c r="E22" s="360">
        <v>97095.58139534884</v>
      </c>
      <c r="F22" s="357">
        <v>3632643.8947951267</v>
      </c>
      <c r="G22" s="360">
        <v>553167.7460387327</v>
      </c>
      <c r="H22" s="359">
        <v>553167.7460387327</v>
      </c>
      <c r="I22" s="156">
        <v>0</v>
      </c>
      <c r="J22" s="156"/>
      <c r="K22" s="258">
        <f t="shared" si="0"/>
        <v>553167.7460387327</v>
      </c>
      <c r="L22" s="257">
        <f t="shared" si="6"/>
        <v>0</v>
      </c>
      <c r="M22" s="258">
        <f t="shared" si="2"/>
        <v>553167.7460387327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57">
        <v>3632643.8947951267</v>
      </c>
      <c r="E23" s="360">
        <v>101831.95121951219</v>
      </c>
      <c r="F23" s="357">
        <v>3530811.9435756146</v>
      </c>
      <c r="G23" s="360">
        <v>557048.43371456629</v>
      </c>
      <c r="H23" s="359">
        <v>557048.43371456629</v>
      </c>
      <c r="I23" s="156">
        <f t="shared" si="9"/>
        <v>0</v>
      </c>
      <c r="J23" s="156"/>
      <c r="K23" s="258">
        <f>G23</f>
        <v>557048.43371456629</v>
      </c>
      <c r="L23" s="257">
        <f t="shared" si="6"/>
        <v>0</v>
      </c>
      <c r="M23" s="258">
        <f>H23</f>
        <v>557048.43371456629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357">
        <v>3530811.9435756146</v>
      </c>
      <c r="E24" s="360">
        <v>101831.95121951219</v>
      </c>
      <c r="F24" s="357">
        <v>3428979.9923561024</v>
      </c>
      <c r="G24" s="360">
        <v>544106.19363221596</v>
      </c>
      <c r="H24" s="359">
        <v>544106.19363221596</v>
      </c>
      <c r="I24" s="156">
        <f t="shared" si="9"/>
        <v>0</v>
      </c>
      <c r="J24" s="156"/>
      <c r="K24" s="258">
        <f>G24</f>
        <v>544106.19363221596</v>
      </c>
      <c r="L24" s="257">
        <f t="shared" ref="L24" si="10">IF(K24&lt;&gt;0,+G24-K24,0)</f>
        <v>0</v>
      </c>
      <c r="M24" s="258">
        <f>H24</f>
        <v>544106.19363221596</v>
      </c>
      <c r="N24" s="158">
        <f t="shared" ref="N24" si="11">IF(M24&lt;&gt;0,+H24-M24,0)</f>
        <v>0</v>
      </c>
      <c r="O24" s="158">
        <f t="shared" ref="O24" si="12"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3428979.9923561024</v>
      </c>
      <c r="E25" s="160">
        <f>IF(+I14&lt;F24,I14,D25)</f>
        <v>101831.95121951219</v>
      </c>
      <c r="F25" s="159">
        <f t="shared" ref="F25:F48" si="13">+D25-E25</f>
        <v>3327148.0411365903</v>
      </c>
      <c r="G25" s="161">
        <f t="shared" ref="G25:G53" si="14">+I$12*((D25+F25)/2)+E25</f>
        <v>447527.67036121147</v>
      </c>
      <c r="H25" s="142">
        <f t="shared" ref="H25:H53" si="15">+I$13*((D25+F25)/2)+E25</f>
        <v>447527.67036121147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3327148.0411365903</v>
      </c>
      <c r="E26" s="160">
        <f>IF(+I14&lt;F25,I14,D26)</f>
        <v>101831.95121951219</v>
      </c>
      <c r="F26" s="159">
        <f t="shared" si="13"/>
        <v>3225316.0899170781</v>
      </c>
      <c r="G26" s="161">
        <f t="shared" si="14"/>
        <v>437106.6512704193</v>
      </c>
      <c r="H26" s="142">
        <f t="shared" si="15"/>
        <v>437106.6512704193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3225316.0899170781</v>
      </c>
      <c r="E27" s="160">
        <f>IF(+I14&lt;F26,I14,D27)</f>
        <v>101831.95121951219</v>
      </c>
      <c r="F27" s="159">
        <f t="shared" si="13"/>
        <v>3123484.138697566</v>
      </c>
      <c r="G27" s="161">
        <f t="shared" si="14"/>
        <v>426685.63217962714</v>
      </c>
      <c r="H27" s="142">
        <f t="shared" si="15"/>
        <v>426685.63217962714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3123484.138697566</v>
      </c>
      <c r="E28" s="160">
        <f>IF(+I14&lt;F27,I14,D28)</f>
        <v>101831.95121951219</v>
      </c>
      <c r="F28" s="159">
        <f t="shared" si="13"/>
        <v>3021652.1874780538</v>
      </c>
      <c r="G28" s="161">
        <f t="shared" si="14"/>
        <v>416264.61308883497</v>
      </c>
      <c r="H28" s="142">
        <f t="shared" si="15"/>
        <v>416264.61308883497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3021652.1874780538</v>
      </c>
      <c r="E29" s="160">
        <f>IF(+I14&lt;F28,I14,D29)</f>
        <v>101831.95121951219</v>
      </c>
      <c r="F29" s="159">
        <f t="shared" si="13"/>
        <v>2919820.2362585417</v>
      </c>
      <c r="G29" s="161">
        <f t="shared" si="14"/>
        <v>405843.59399804287</v>
      </c>
      <c r="H29" s="142">
        <f t="shared" si="15"/>
        <v>405843.59399804287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2919820.2362585417</v>
      </c>
      <c r="E30" s="160">
        <f>IF(+I14&lt;F29,I14,D30)</f>
        <v>101831.95121951219</v>
      </c>
      <c r="F30" s="159">
        <f t="shared" si="13"/>
        <v>2817988.2850390295</v>
      </c>
      <c r="G30" s="161">
        <f t="shared" si="14"/>
        <v>395422.5749072507</v>
      </c>
      <c r="H30" s="142">
        <f t="shared" si="15"/>
        <v>395422.5749072507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2817988.2850390295</v>
      </c>
      <c r="E31" s="160">
        <f>IF(+I14&lt;F30,I14,D31)</f>
        <v>101831.95121951219</v>
      </c>
      <c r="F31" s="159">
        <f t="shared" si="13"/>
        <v>2716156.3338195174</v>
      </c>
      <c r="G31" s="161">
        <f t="shared" si="14"/>
        <v>385001.55581645854</v>
      </c>
      <c r="H31" s="142">
        <f t="shared" si="15"/>
        <v>385001.55581645854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2716156.3338195174</v>
      </c>
      <c r="E32" s="160">
        <f>IF(+I14&lt;F31,I14,D32)</f>
        <v>101831.95121951219</v>
      </c>
      <c r="F32" s="159">
        <f t="shared" si="13"/>
        <v>2614324.3826000053</v>
      </c>
      <c r="G32" s="161">
        <f t="shared" si="14"/>
        <v>374580.53672566637</v>
      </c>
      <c r="H32" s="142">
        <f t="shared" si="15"/>
        <v>374580.53672566637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2614324.3826000053</v>
      </c>
      <c r="E33" s="160">
        <f>IF(+I14&lt;F32,I14,D33)</f>
        <v>101831.95121951219</v>
      </c>
      <c r="F33" s="159">
        <f t="shared" si="13"/>
        <v>2512492.4313804931</v>
      </c>
      <c r="G33" s="161">
        <f t="shared" si="14"/>
        <v>364159.51763487427</v>
      </c>
      <c r="H33" s="142">
        <f t="shared" si="15"/>
        <v>364159.51763487427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2512492.4313804931</v>
      </c>
      <c r="E34" s="160">
        <f>IF(+I14&lt;F33,I14,D34)</f>
        <v>101831.95121951219</v>
      </c>
      <c r="F34" s="159">
        <f t="shared" si="13"/>
        <v>2410660.480160981</v>
      </c>
      <c r="G34" s="161">
        <f t="shared" si="14"/>
        <v>353738.4985440821</v>
      </c>
      <c r="H34" s="142">
        <f t="shared" si="15"/>
        <v>353738.4985440821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2410660.480160981</v>
      </c>
      <c r="E35" s="160">
        <f>IF(+I14&lt;F34,I14,D35)</f>
        <v>101831.95121951219</v>
      </c>
      <c r="F35" s="159">
        <f t="shared" si="13"/>
        <v>2308828.5289414688</v>
      </c>
      <c r="G35" s="161">
        <f t="shared" si="14"/>
        <v>343317.47945328994</v>
      </c>
      <c r="H35" s="142">
        <f t="shared" si="15"/>
        <v>343317.47945328994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2308828.5289414688</v>
      </c>
      <c r="E36" s="160">
        <f>IF(+I14&lt;F35,I14,D36)</f>
        <v>101831.95121951219</v>
      </c>
      <c r="F36" s="159">
        <f t="shared" si="13"/>
        <v>2206996.5777219567</v>
      </c>
      <c r="G36" s="161">
        <f t="shared" si="14"/>
        <v>332896.46036249778</v>
      </c>
      <c r="H36" s="142">
        <f t="shared" si="15"/>
        <v>332896.46036249778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2206996.5777219567</v>
      </c>
      <c r="E37" s="160">
        <f>IF(+I14&lt;F36,I14,D37)</f>
        <v>101831.95121951219</v>
      </c>
      <c r="F37" s="159">
        <f t="shared" si="13"/>
        <v>2105164.6265024445</v>
      </c>
      <c r="G37" s="161">
        <f t="shared" si="14"/>
        <v>322475.44127170561</v>
      </c>
      <c r="H37" s="142">
        <f t="shared" si="15"/>
        <v>322475.44127170561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2105164.6265024445</v>
      </c>
      <c r="E38" s="160">
        <f>IF(+I14&lt;F37,I14,D38)</f>
        <v>101831.95121951219</v>
      </c>
      <c r="F38" s="159">
        <f t="shared" si="13"/>
        <v>2003332.6752829324</v>
      </c>
      <c r="G38" s="161">
        <f t="shared" si="14"/>
        <v>312054.42218091351</v>
      </c>
      <c r="H38" s="142">
        <f t="shared" si="15"/>
        <v>312054.42218091351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2003332.6752829324</v>
      </c>
      <c r="E39" s="160">
        <f>IF(+I14&lt;F38,I14,D39)</f>
        <v>101831.95121951219</v>
      </c>
      <c r="F39" s="159">
        <f t="shared" si="13"/>
        <v>1901500.7240634202</v>
      </c>
      <c r="G39" s="161">
        <f t="shared" si="14"/>
        <v>301633.40309012134</v>
      </c>
      <c r="H39" s="142">
        <f t="shared" si="15"/>
        <v>301633.40309012134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1901500.7240634202</v>
      </c>
      <c r="E40" s="160">
        <f>IF(+I14&lt;F39,I14,D40)</f>
        <v>101831.95121951219</v>
      </c>
      <c r="F40" s="159">
        <f t="shared" si="13"/>
        <v>1799668.7728439081</v>
      </c>
      <c r="G40" s="161">
        <f t="shared" si="14"/>
        <v>291212.38399932918</v>
      </c>
      <c r="H40" s="142">
        <f t="shared" si="15"/>
        <v>291212.38399932918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1799668.7728439081</v>
      </c>
      <c r="E41" s="160">
        <f>IF(+I14&lt;F40,I14,D41)</f>
        <v>101831.95121951219</v>
      </c>
      <c r="F41" s="159">
        <f t="shared" si="13"/>
        <v>1697836.8216243959</v>
      </c>
      <c r="G41" s="161">
        <f t="shared" si="14"/>
        <v>280791.36490853701</v>
      </c>
      <c r="H41" s="142">
        <f t="shared" si="15"/>
        <v>280791.36490853701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1697836.8216243959</v>
      </c>
      <c r="E42" s="160">
        <f>IF(+I14&lt;F41,I14,D42)</f>
        <v>101831.95121951219</v>
      </c>
      <c r="F42" s="159">
        <f t="shared" si="13"/>
        <v>1596004.8704048838</v>
      </c>
      <c r="G42" s="161">
        <f t="shared" si="14"/>
        <v>270370.34581774491</v>
      </c>
      <c r="H42" s="142">
        <f t="shared" si="15"/>
        <v>270370.34581774491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1596004.8704048838</v>
      </c>
      <c r="E43" s="160">
        <f>IF(+I14&lt;F42,I14,D43)</f>
        <v>101831.95121951219</v>
      </c>
      <c r="F43" s="159">
        <f t="shared" si="13"/>
        <v>1494172.9191853716</v>
      </c>
      <c r="G43" s="161">
        <f t="shared" si="14"/>
        <v>259949.32672695274</v>
      </c>
      <c r="H43" s="142">
        <f t="shared" si="15"/>
        <v>259949.32672695274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1494172.9191853716</v>
      </c>
      <c r="E44" s="160">
        <f>IF(+I14&lt;F43,I14,D44)</f>
        <v>101831.95121951219</v>
      </c>
      <c r="F44" s="159">
        <f t="shared" si="13"/>
        <v>1392340.9679658595</v>
      </c>
      <c r="G44" s="161">
        <f t="shared" si="14"/>
        <v>249528.30763616058</v>
      </c>
      <c r="H44" s="142">
        <f t="shared" si="15"/>
        <v>249528.30763616058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1392340.9679658595</v>
      </c>
      <c r="E45" s="160">
        <f>IF(+I14&lt;F44,I14,D45)</f>
        <v>101831.95121951219</v>
      </c>
      <c r="F45" s="159">
        <f t="shared" si="13"/>
        <v>1290509.0167463473</v>
      </c>
      <c r="G45" s="161">
        <f t="shared" si="14"/>
        <v>239107.28854536841</v>
      </c>
      <c r="H45" s="142">
        <f t="shared" si="15"/>
        <v>239107.28854536841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1290509.0167463473</v>
      </c>
      <c r="E46" s="160">
        <f>IF(+I14&lt;F45,I14,D46)</f>
        <v>101831.95121951219</v>
      </c>
      <c r="F46" s="159">
        <f t="shared" si="13"/>
        <v>1188677.0655268352</v>
      </c>
      <c r="G46" s="161">
        <f t="shared" si="14"/>
        <v>228686.26945457628</v>
      </c>
      <c r="H46" s="142">
        <f t="shared" si="15"/>
        <v>228686.26945457628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1188677.0655268352</v>
      </c>
      <c r="E47" s="160">
        <f>IF(+I14&lt;F46,I14,D47)</f>
        <v>101831.95121951219</v>
      </c>
      <c r="F47" s="159">
        <f t="shared" si="13"/>
        <v>1086845.114307323</v>
      </c>
      <c r="G47" s="161">
        <f t="shared" si="14"/>
        <v>218265.25036378414</v>
      </c>
      <c r="H47" s="142">
        <f t="shared" si="15"/>
        <v>218265.25036378414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1086845.114307323</v>
      </c>
      <c r="E48" s="160">
        <f>IF(+I14&lt;F47,I14,D48)</f>
        <v>101831.95121951219</v>
      </c>
      <c r="F48" s="159">
        <f t="shared" si="13"/>
        <v>985013.16308781086</v>
      </c>
      <c r="G48" s="161">
        <f t="shared" si="14"/>
        <v>207844.23127299198</v>
      </c>
      <c r="H48" s="142">
        <f t="shared" si="15"/>
        <v>207844.23127299198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985013.16308781086</v>
      </c>
      <c r="E49" s="160">
        <f>IF(+I14&lt;F48,I14,D49)</f>
        <v>101831.95121951219</v>
      </c>
      <c r="F49" s="159">
        <f t="shared" ref="F49:F72" si="16">+D49-E49</f>
        <v>883181.21186829871</v>
      </c>
      <c r="G49" s="161">
        <f t="shared" si="14"/>
        <v>197423.21218219982</v>
      </c>
      <c r="H49" s="142">
        <f t="shared" si="15"/>
        <v>197423.21218219982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ref="B50:B72" si="21">IF(D50=F49,"","IU")</f>
        <v/>
      </c>
      <c r="C50" s="153">
        <f>IF(D11="","-",+C49+1)</f>
        <v>2045</v>
      </c>
      <c r="D50" s="159">
        <f>IF(F49+SUM(E$17:E49)=D$10,F49,D$10-SUM(E$17:E49))</f>
        <v>883181.21186829871</v>
      </c>
      <c r="E50" s="160">
        <f>IF(+I14&lt;F49,I14,D50)</f>
        <v>101831.95121951219</v>
      </c>
      <c r="F50" s="159">
        <f t="shared" si="16"/>
        <v>781349.26064878656</v>
      </c>
      <c r="G50" s="161">
        <f t="shared" si="14"/>
        <v>187002.19309140768</v>
      </c>
      <c r="H50" s="142">
        <f t="shared" si="15"/>
        <v>187002.19309140768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21"/>
        <v/>
      </c>
      <c r="C51" s="153">
        <f>IF(D11="","-",+C50+1)</f>
        <v>2046</v>
      </c>
      <c r="D51" s="159">
        <f>IF(F50+SUM(E$17:E50)=D$10,F50,D$10-SUM(E$17:E50))</f>
        <v>781349.26064878656</v>
      </c>
      <c r="E51" s="160">
        <f>IF(+I14&lt;F50,I14,D51)</f>
        <v>101831.95121951219</v>
      </c>
      <c r="F51" s="159">
        <f t="shared" si="16"/>
        <v>679517.30942927441</v>
      </c>
      <c r="G51" s="161">
        <f t="shared" si="14"/>
        <v>176581.17400061555</v>
      </c>
      <c r="H51" s="142">
        <f t="shared" si="15"/>
        <v>176581.17400061555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21"/>
        <v/>
      </c>
      <c r="C52" s="153">
        <f>IF(D11="","-",+C51+1)</f>
        <v>2047</v>
      </c>
      <c r="D52" s="159">
        <f>IF(F51+SUM(E$17:E51)=D$10,F51,D$10-SUM(E$17:E51))</f>
        <v>679517.30942927441</v>
      </c>
      <c r="E52" s="160">
        <f>IF(+I14&lt;F51,I14,D52)</f>
        <v>101831.95121951219</v>
      </c>
      <c r="F52" s="159">
        <f t="shared" si="16"/>
        <v>577685.35820976226</v>
      </c>
      <c r="G52" s="161">
        <f t="shared" si="14"/>
        <v>166160.15490982338</v>
      </c>
      <c r="H52" s="142">
        <f t="shared" si="15"/>
        <v>166160.15490982338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21"/>
        <v/>
      </c>
      <c r="C53" s="153">
        <f>IF(D11="","-",+C52+1)</f>
        <v>2048</v>
      </c>
      <c r="D53" s="159">
        <f>IF(F52+SUM(E$17:E52)=D$10,F52,D$10-SUM(E$17:E52))</f>
        <v>577685.35820976226</v>
      </c>
      <c r="E53" s="160">
        <f>IF(+I14&lt;F52,I14,D53)</f>
        <v>101831.95121951219</v>
      </c>
      <c r="F53" s="159">
        <f t="shared" si="16"/>
        <v>475853.40699025005</v>
      </c>
      <c r="G53" s="161">
        <f t="shared" si="14"/>
        <v>155739.13581903122</v>
      </c>
      <c r="H53" s="142">
        <f t="shared" si="15"/>
        <v>155739.13581903122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21"/>
        <v/>
      </c>
      <c r="C54" s="153">
        <f>IF(D11="","-",+C53+1)</f>
        <v>2049</v>
      </c>
      <c r="D54" s="159">
        <f>IF(F53+SUM(E$17:E53)=D$10,F53,D$10-SUM(E$17:E53))</f>
        <v>475853.40699025005</v>
      </c>
      <c r="E54" s="160">
        <f>IF(+I14&lt;F53,I14,D54)</f>
        <v>101831.95121951219</v>
      </c>
      <c r="F54" s="159">
        <f t="shared" si="16"/>
        <v>374021.45577073784</v>
      </c>
      <c r="G54" s="161">
        <f t="shared" ref="G54:G72" si="22">+I$12*((D54+F54)/2)+E54</f>
        <v>145318.11672823905</v>
      </c>
      <c r="H54" s="142">
        <f t="shared" ref="H54:H72" si="23">+I$13*((D54+F54)/2)+E54</f>
        <v>145318.11672823905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21"/>
        <v/>
      </c>
      <c r="C55" s="153">
        <f>IF(D11="","-",+C54+1)</f>
        <v>2050</v>
      </c>
      <c r="D55" s="159">
        <f>IF(F54+SUM(E$17:E54)=D$10,F54,D$10-SUM(E$17:E54))</f>
        <v>374021.45577073784</v>
      </c>
      <c r="E55" s="160">
        <f>IF(+I14&lt;F54,I14,D55)</f>
        <v>101831.95121951219</v>
      </c>
      <c r="F55" s="159">
        <f t="shared" si="16"/>
        <v>272189.50455122563</v>
      </c>
      <c r="G55" s="161">
        <f t="shared" si="22"/>
        <v>134897.09763744692</v>
      </c>
      <c r="H55" s="142">
        <f t="shared" si="23"/>
        <v>134897.09763744692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21"/>
        <v/>
      </c>
      <c r="C56" s="153">
        <f>IF(D11="","-",+C55+1)</f>
        <v>2051</v>
      </c>
      <c r="D56" s="159">
        <f>IF(F55+SUM(E$17:E55)=D$10,F55,D$10-SUM(E$17:E55))</f>
        <v>272189.50455122563</v>
      </c>
      <c r="E56" s="160">
        <f>IF(+I14&lt;F55,I14,D56)</f>
        <v>101831.95121951219</v>
      </c>
      <c r="F56" s="159">
        <f t="shared" si="16"/>
        <v>170357.55333171342</v>
      </c>
      <c r="G56" s="161">
        <f t="shared" si="22"/>
        <v>124476.07854665475</v>
      </c>
      <c r="H56" s="142">
        <f t="shared" si="23"/>
        <v>124476.07854665475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21"/>
        <v/>
      </c>
      <c r="C57" s="153">
        <f>IF(D11="","-",+C56+1)</f>
        <v>2052</v>
      </c>
      <c r="D57" s="159">
        <f>IF(F56+SUM(E$17:E56)=D$10,F56,D$10-SUM(E$17:E56))</f>
        <v>170357.55333171342</v>
      </c>
      <c r="E57" s="160">
        <f>IF(+I14&lt;F56,I14,D57)</f>
        <v>101831.95121951219</v>
      </c>
      <c r="F57" s="159">
        <f t="shared" si="16"/>
        <v>68525.602112201232</v>
      </c>
      <c r="G57" s="161">
        <f t="shared" si="22"/>
        <v>114055.0594558626</v>
      </c>
      <c r="H57" s="142">
        <f t="shared" si="23"/>
        <v>114055.0594558626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21"/>
        <v/>
      </c>
      <c r="C58" s="153">
        <f>IF(D11="","-",+C57+1)</f>
        <v>2053</v>
      </c>
      <c r="D58" s="159">
        <f>IF(F57+SUM(E$17:E57)=D$10,F57,D$10-SUM(E$17:E57))</f>
        <v>68525.602112201232</v>
      </c>
      <c r="E58" s="160">
        <f>IF(+I14&lt;F57,I14,D58)</f>
        <v>68525.602112201232</v>
      </c>
      <c r="F58" s="159">
        <f t="shared" si="16"/>
        <v>0</v>
      </c>
      <c r="G58" s="161">
        <f t="shared" si="22"/>
        <v>72031.901457678396</v>
      </c>
      <c r="H58" s="142">
        <f t="shared" si="23"/>
        <v>72031.901457678396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21"/>
        <v/>
      </c>
      <c r="C59" s="153">
        <f>IF(D11="","-",+C58+1)</f>
        <v>2054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22"/>
        <v>0</v>
      </c>
      <c r="H59" s="142">
        <f t="shared" si="23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21"/>
        <v/>
      </c>
      <c r="C60" s="153">
        <f>IF(D11="","-",+C59+1)</f>
        <v>2055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2"/>
        <v>0</v>
      </c>
      <c r="H60" s="142">
        <f t="shared" si="23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21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2"/>
        <v>0</v>
      </c>
      <c r="H61" s="142">
        <f t="shared" si="23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21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2"/>
        <v>0</v>
      </c>
      <c r="H62" s="142">
        <f t="shared" si="23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21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2"/>
        <v>0</v>
      </c>
      <c r="H63" s="142">
        <f t="shared" si="23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21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2"/>
        <v>0</v>
      </c>
      <c r="H64" s="142">
        <f t="shared" si="23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21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2"/>
        <v>0</v>
      </c>
      <c r="H65" s="142">
        <f t="shared" si="23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21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2"/>
        <v>0</v>
      </c>
      <c r="H66" s="142">
        <f t="shared" si="23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21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2"/>
        <v>0</v>
      </c>
      <c r="H67" s="142">
        <f t="shared" si="23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21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2"/>
        <v>0</v>
      </c>
      <c r="H68" s="142">
        <f t="shared" si="23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21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2"/>
        <v>0</v>
      </c>
      <c r="H69" s="142">
        <f t="shared" si="23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21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2"/>
        <v>0</v>
      </c>
      <c r="H70" s="142">
        <f t="shared" si="23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21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2"/>
        <v>0</v>
      </c>
      <c r="H71" s="142">
        <f t="shared" si="23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21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2"/>
        <v>0</v>
      </c>
      <c r="H72" s="124">
        <f t="shared" si="23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4175109.9999999991</v>
      </c>
      <c r="F73" s="111"/>
      <c r="G73" s="111">
        <f>SUM(G17:G72)</f>
        <v>14108647.997985842</v>
      </c>
      <c r="H73" s="111">
        <f>SUM(H17:H72)</f>
        <v>14108647.997985842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32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557048.43371456629</v>
      </c>
      <c r="N87" s="198">
        <f>IF(J92&lt;D11,0,VLOOKUP(J92,C17:O72,11))</f>
        <v>557048.43371456629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477581.56681566167</v>
      </c>
      <c r="N88" s="200">
        <f>IF(J92&lt;D11,0,VLOOKUP(J92,C99:P154,7))</f>
        <v>477581.56681566167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Howell-Kilgore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-79466.866898904613</v>
      </c>
      <c r="N89" s="203">
        <f>+N88-N87</f>
        <v>-79466.866898904613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D10</f>
        <v>4175110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99407.380952380947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50055.416666666657</v>
      </c>
      <c r="F99" s="361">
        <v>4154599.5833333335</v>
      </c>
      <c r="G99" s="365">
        <v>2077299.7916666667</v>
      </c>
      <c r="H99" s="362">
        <v>355738.24852974305</v>
      </c>
      <c r="I99" s="363">
        <v>355738.24852974305</v>
      </c>
      <c r="J99" s="158">
        <f t="shared" ref="J99:J130" si="24">+I99-H99</f>
        <v>0</v>
      </c>
      <c r="K99" s="158"/>
      <c r="L99" s="256">
        <f t="shared" ref="L99:L104" si="25">H99</f>
        <v>355738.24852974305</v>
      </c>
      <c r="M99" s="172">
        <f t="shared" ref="M99:M130" si="26">IF(L99&lt;&gt;0,+H99-L99,0)</f>
        <v>0</v>
      </c>
      <c r="N99" s="256">
        <f t="shared" ref="N99:N104" si="27">I99</f>
        <v>355738.24852974305</v>
      </c>
      <c r="O99" s="157">
        <f t="shared" ref="O99:O130" si="28">IF(N99&lt;&gt;0,+I99-N99,0)</f>
        <v>0</v>
      </c>
      <c r="P99" s="157">
        <f t="shared" ref="P99:P130" si="29">+O99-M99</f>
        <v>0</v>
      </c>
      <c r="Q99" s="1"/>
    </row>
    <row r="100" spans="1:17">
      <c r="B100" s="9" t="str">
        <f t="shared" ref="B100:B131" si="30">IF(D100=F99,"","IU")</f>
        <v>IU</v>
      </c>
      <c r="C100" s="153">
        <f>IF(D93="","-",+C99+1)</f>
        <v>2013</v>
      </c>
      <c r="D100" s="357">
        <v>4107681.5833333335</v>
      </c>
      <c r="E100" s="360">
        <v>98993.738095238092</v>
      </c>
      <c r="F100" s="361">
        <v>4008687.8452380956</v>
      </c>
      <c r="G100" s="361">
        <v>4058184.7142857146</v>
      </c>
      <c r="H100" s="362">
        <v>648032.45637713163</v>
      </c>
      <c r="I100" s="363">
        <v>648032.45637713163</v>
      </c>
      <c r="J100" s="158">
        <v>0</v>
      </c>
      <c r="K100" s="158"/>
      <c r="L100" s="258">
        <f t="shared" si="25"/>
        <v>648032.45637713163</v>
      </c>
      <c r="M100" s="257">
        <f>IF(L100&lt;&gt;0,+H100-L100,0)</f>
        <v>0</v>
      </c>
      <c r="N100" s="258">
        <f t="shared" si="27"/>
        <v>648032.45637713163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30"/>
        <v>IU</v>
      </c>
      <c r="C101" s="153">
        <f>IF(D93="","-",+C100+1)</f>
        <v>2014</v>
      </c>
      <c r="D101" s="357">
        <v>4026060.8452380951</v>
      </c>
      <c r="E101" s="360">
        <v>99407.380952380947</v>
      </c>
      <c r="F101" s="361">
        <v>3926653.4642857141</v>
      </c>
      <c r="G101" s="361">
        <v>3976357.1547619049</v>
      </c>
      <c r="H101" s="362">
        <v>639887.60268685024</v>
      </c>
      <c r="I101" s="363">
        <v>639887.60268685024</v>
      </c>
      <c r="J101" s="158">
        <v>0</v>
      </c>
      <c r="K101" s="158"/>
      <c r="L101" s="258">
        <f t="shared" si="25"/>
        <v>639887.60268685024</v>
      </c>
      <c r="M101" s="257">
        <f>IF(L101&lt;&gt;0,+H101-L101,0)</f>
        <v>0</v>
      </c>
      <c r="N101" s="258">
        <f t="shared" si="27"/>
        <v>639887.60268685024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30"/>
        <v/>
      </c>
      <c r="C102" s="153">
        <f>IF(D93="","-",+C101+1)</f>
        <v>2015</v>
      </c>
      <c r="D102" s="357">
        <v>3926653.4642857141</v>
      </c>
      <c r="E102" s="360">
        <v>99407.380952380947</v>
      </c>
      <c r="F102" s="361">
        <v>3827246.083333333</v>
      </c>
      <c r="G102" s="361">
        <v>3876949.7738095233</v>
      </c>
      <c r="H102" s="362">
        <v>610268.70222496334</v>
      </c>
      <c r="I102" s="363">
        <v>610268.70222496334</v>
      </c>
      <c r="J102" s="158">
        <f t="shared" si="24"/>
        <v>0</v>
      </c>
      <c r="K102" s="158"/>
      <c r="L102" s="258">
        <f t="shared" si="25"/>
        <v>610268.70222496334</v>
      </c>
      <c r="M102" s="257">
        <f>IF(L102&lt;&gt;0,+H102-L102,0)</f>
        <v>0</v>
      </c>
      <c r="N102" s="258">
        <f t="shared" si="27"/>
        <v>610268.70222496334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30"/>
        <v/>
      </c>
      <c r="C103" s="153">
        <f>IF(D93="","-",+C102+1)</f>
        <v>2016</v>
      </c>
      <c r="D103" s="357">
        <v>3827246.083333333</v>
      </c>
      <c r="E103" s="360">
        <v>97095.58139534884</v>
      </c>
      <c r="F103" s="361">
        <v>3730150.501937984</v>
      </c>
      <c r="G103" s="361">
        <v>3778698.2926356588</v>
      </c>
      <c r="H103" s="362">
        <v>576801.28539069893</v>
      </c>
      <c r="I103" s="363">
        <v>576801.28539069893</v>
      </c>
      <c r="J103" s="158">
        <v>0</v>
      </c>
      <c r="K103" s="158"/>
      <c r="L103" s="258">
        <f t="shared" si="25"/>
        <v>576801.28539069893</v>
      </c>
      <c r="M103" s="257">
        <f>IF(L103&lt;&gt;0,+H103-L103,0)</f>
        <v>0</v>
      </c>
      <c r="N103" s="258">
        <f t="shared" si="27"/>
        <v>576801.28539069893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30"/>
        <v/>
      </c>
      <c r="C104" s="153">
        <f>IF(D93="","-",+C103+1)</f>
        <v>2017</v>
      </c>
      <c r="D104" s="357">
        <v>3730150.501937984</v>
      </c>
      <c r="E104" s="360">
        <v>99407.380952380947</v>
      </c>
      <c r="F104" s="361">
        <v>3630743.120985603</v>
      </c>
      <c r="G104" s="361">
        <v>3680446.8114617933</v>
      </c>
      <c r="H104" s="362">
        <v>546476.62006900879</v>
      </c>
      <c r="I104" s="363">
        <v>546476.62006900879</v>
      </c>
      <c r="J104" s="158">
        <f t="shared" si="24"/>
        <v>0</v>
      </c>
      <c r="K104" s="158"/>
      <c r="L104" s="258">
        <f t="shared" si="25"/>
        <v>546476.62006900879</v>
      </c>
      <c r="M104" s="257">
        <f>IF(L104&lt;&gt;0,+H104-L104,0)</f>
        <v>0</v>
      </c>
      <c r="N104" s="258">
        <f t="shared" si="27"/>
        <v>546476.62006900879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30"/>
        <v/>
      </c>
      <c r="C105" s="153">
        <f>IF(D93="","-",+C104+1)</f>
        <v>2018</v>
      </c>
      <c r="D105" s="154">
        <f>IF(F104+SUM(E$99:E104)=D$92,F104,D$92-SUM(E$99:E104))</f>
        <v>3630743.120985603</v>
      </c>
      <c r="E105" s="160">
        <f>IF(+J96&lt;F104,J96,D105)</f>
        <v>99407.380952380947</v>
      </c>
      <c r="F105" s="159">
        <f t="shared" ref="F105:F131" si="31">+D105-E105</f>
        <v>3531335.7400332219</v>
      </c>
      <c r="G105" s="159">
        <f t="shared" ref="G105:G130" si="32">+(F105+D105)/2</f>
        <v>3581039.4305094127</v>
      </c>
      <c r="H105" s="163">
        <f t="shared" ref="H105:H130" si="33">+J$94*G105+E105</f>
        <v>477581.56681566167</v>
      </c>
      <c r="I105" s="253">
        <f t="shared" ref="I105:I130" si="34">+J$95*G105+E105</f>
        <v>477581.56681566167</v>
      </c>
      <c r="J105" s="158">
        <f t="shared" si="24"/>
        <v>0</v>
      </c>
      <c r="K105" s="158"/>
      <c r="L105" s="334"/>
      <c r="M105" s="158">
        <f t="shared" si="26"/>
        <v>0</v>
      </c>
      <c r="N105" s="334"/>
      <c r="O105" s="158">
        <f t="shared" si="28"/>
        <v>0</v>
      </c>
      <c r="P105" s="158">
        <f t="shared" si="29"/>
        <v>0</v>
      </c>
      <c r="Q105" s="1"/>
    </row>
    <row r="106" spans="1:17">
      <c r="B106" s="9" t="str">
        <f t="shared" si="30"/>
        <v/>
      </c>
      <c r="C106" s="153">
        <f>IF(D93="","-",+C105+1)</f>
        <v>2019</v>
      </c>
      <c r="D106" s="154">
        <f>IF(F105+SUM(E$99:E105)=D$92,F105,D$92-SUM(E$99:E105))</f>
        <v>3531335.7400332219</v>
      </c>
      <c r="E106" s="160">
        <f>IF(+J96&lt;F105,J96,D106)</f>
        <v>99407.380952380947</v>
      </c>
      <c r="F106" s="159">
        <f t="shared" si="31"/>
        <v>3431928.3590808408</v>
      </c>
      <c r="G106" s="159">
        <f t="shared" si="32"/>
        <v>3481632.0495570311</v>
      </c>
      <c r="H106" s="163">
        <f t="shared" si="33"/>
        <v>467083.69152275543</v>
      </c>
      <c r="I106" s="253">
        <f t="shared" si="34"/>
        <v>467083.69152275543</v>
      </c>
      <c r="J106" s="158">
        <f t="shared" si="24"/>
        <v>0</v>
      </c>
      <c r="K106" s="158"/>
      <c r="L106" s="334"/>
      <c r="M106" s="158">
        <f t="shared" si="26"/>
        <v>0</v>
      </c>
      <c r="N106" s="334"/>
      <c r="O106" s="158">
        <f t="shared" si="28"/>
        <v>0</v>
      </c>
      <c r="P106" s="158">
        <f t="shared" si="29"/>
        <v>0</v>
      </c>
      <c r="Q106" s="1"/>
    </row>
    <row r="107" spans="1:17">
      <c r="B107" s="9" t="str">
        <f t="shared" si="30"/>
        <v/>
      </c>
      <c r="C107" s="153">
        <f>IF(D93="","-",+C106+1)</f>
        <v>2020</v>
      </c>
      <c r="D107" s="154">
        <f>IF(F106+SUM(E$99:E106)=D$92,F106,D$92-SUM(E$99:E106))</f>
        <v>3431928.3590808408</v>
      </c>
      <c r="E107" s="160">
        <f>IF(+J96&lt;F106,J96,D107)</f>
        <v>99407.380952380947</v>
      </c>
      <c r="F107" s="159">
        <f t="shared" si="31"/>
        <v>3332520.9781284598</v>
      </c>
      <c r="G107" s="159">
        <f t="shared" si="32"/>
        <v>3382224.6686046505</v>
      </c>
      <c r="H107" s="163">
        <f t="shared" si="33"/>
        <v>456585.81622984924</v>
      </c>
      <c r="I107" s="253">
        <f t="shared" si="34"/>
        <v>456585.81622984924</v>
      </c>
      <c r="J107" s="158">
        <f t="shared" si="24"/>
        <v>0</v>
      </c>
      <c r="K107" s="158"/>
      <c r="L107" s="334"/>
      <c r="M107" s="158">
        <f t="shared" si="26"/>
        <v>0</v>
      </c>
      <c r="N107" s="334"/>
      <c r="O107" s="158">
        <f t="shared" si="28"/>
        <v>0</v>
      </c>
      <c r="P107" s="158">
        <f t="shared" si="29"/>
        <v>0</v>
      </c>
      <c r="Q107" s="1"/>
    </row>
    <row r="108" spans="1:17">
      <c r="B108" s="9" t="str">
        <f t="shared" si="30"/>
        <v/>
      </c>
      <c r="C108" s="153">
        <f>IF(D93="","-",+C107+1)</f>
        <v>2021</v>
      </c>
      <c r="D108" s="154">
        <f>IF(F107+SUM(E$99:E107)=D$92,F107,D$92-SUM(E$99:E107))</f>
        <v>3332520.9781284598</v>
      </c>
      <c r="E108" s="160">
        <f>IF(+J96&lt;F107,J96,D108)</f>
        <v>99407.380952380947</v>
      </c>
      <c r="F108" s="159">
        <f t="shared" si="31"/>
        <v>3233113.5971760787</v>
      </c>
      <c r="G108" s="159">
        <f t="shared" si="32"/>
        <v>3282817.287652269</v>
      </c>
      <c r="H108" s="163">
        <f t="shared" si="33"/>
        <v>446087.94093694299</v>
      </c>
      <c r="I108" s="253">
        <f t="shared" si="34"/>
        <v>446087.94093694299</v>
      </c>
      <c r="J108" s="158">
        <f t="shared" si="24"/>
        <v>0</v>
      </c>
      <c r="K108" s="158"/>
      <c r="L108" s="334"/>
      <c r="M108" s="158">
        <f t="shared" si="26"/>
        <v>0</v>
      </c>
      <c r="N108" s="334"/>
      <c r="O108" s="158">
        <f t="shared" si="28"/>
        <v>0</v>
      </c>
      <c r="P108" s="158">
        <f t="shared" si="29"/>
        <v>0</v>
      </c>
      <c r="Q108" s="1"/>
    </row>
    <row r="109" spans="1:17">
      <c r="B109" s="9" t="str">
        <f t="shared" si="30"/>
        <v/>
      </c>
      <c r="C109" s="153">
        <f>IF(D93="","-",+C108+1)</f>
        <v>2022</v>
      </c>
      <c r="D109" s="154">
        <f>IF(F108+SUM(E$99:E108)=D$92,F108,D$92-SUM(E$99:E108))</f>
        <v>3233113.5971760787</v>
      </c>
      <c r="E109" s="160">
        <f>IF(+J96&lt;F108,J96,D109)</f>
        <v>99407.380952380947</v>
      </c>
      <c r="F109" s="159">
        <f t="shared" si="31"/>
        <v>3133706.2162236976</v>
      </c>
      <c r="G109" s="159">
        <f t="shared" si="32"/>
        <v>3183409.9066998884</v>
      </c>
      <c r="H109" s="163">
        <f t="shared" si="33"/>
        <v>435590.0656440368</v>
      </c>
      <c r="I109" s="253">
        <f t="shared" si="34"/>
        <v>435590.0656440368</v>
      </c>
      <c r="J109" s="158">
        <f t="shared" si="24"/>
        <v>0</v>
      </c>
      <c r="K109" s="158"/>
      <c r="L109" s="334"/>
      <c r="M109" s="158">
        <f t="shared" si="26"/>
        <v>0</v>
      </c>
      <c r="N109" s="334"/>
      <c r="O109" s="158">
        <f t="shared" si="28"/>
        <v>0</v>
      </c>
      <c r="P109" s="158">
        <f t="shared" si="29"/>
        <v>0</v>
      </c>
      <c r="Q109" s="1"/>
    </row>
    <row r="110" spans="1:17">
      <c r="B110" s="9" t="str">
        <f t="shared" si="30"/>
        <v/>
      </c>
      <c r="C110" s="153">
        <f>IF(D93="","-",+C109+1)</f>
        <v>2023</v>
      </c>
      <c r="D110" s="154">
        <f>IF(F109+SUM(E$99:E109)=D$92,F109,D$92-SUM(E$99:E109))</f>
        <v>3133706.2162236976</v>
      </c>
      <c r="E110" s="160">
        <f>IF(+J96&lt;F109,J96,D110)</f>
        <v>99407.380952380947</v>
      </c>
      <c r="F110" s="159">
        <f t="shared" si="31"/>
        <v>3034298.8352713166</v>
      </c>
      <c r="G110" s="159">
        <f t="shared" si="32"/>
        <v>3084002.5257475069</v>
      </c>
      <c r="H110" s="163">
        <f t="shared" si="33"/>
        <v>425092.19035113056</v>
      </c>
      <c r="I110" s="253">
        <f t="shared" si="34"/>
        <v>425092.19035113056</v>
      </c>
      <c r="J110" s="158">
        <f t="shared" si="24"/>
        <v>0</v>
      </c>
      <c r="K110" s="158"/>
      <c r="L110" s="334"/>
      <c r="M110" s="158">
        <f t="shared" si="26"/>
        <v>0</v>
      </c>
      <c r="N110" s="334"/>
      <c r="O110" s="158">
        <f t="shared" si="28"/>
        <v>0</v>
      </c>
      <c r="P110" s="158">
        <f t="shared" si="29"/>
        <v>0</v>
      </c>
      <c r="Q110" s="1"/>
    </row>
    <row r="111" spans="1:17">
      <c r="B111" s="9" t="str">
        <f t="shared" si="30"/>
        <v/>
      </c>
      <c r="C111" s="153">
        <f>IF(D93="","-",+C110+1)</f>
        <v>2024</v>
      </c>
      <c r="D111" s="154">
        <f>IF(F110+SUM(E$99:E110)=D$92,F110,D$92-SUM(E$99:E110))</f>
        <v>3034298.8352713166</v>
      </c>
      <c r="E111" s="160">
        <f>IF(+J96&lt;F110,J96,D111)</f>
        <v>99407.380952380947</v>
      </c>
      <c r="F111" s="159">
        <f t="shared" si="31"/>
        <v>2934891.4543189355</v>
      </c>
      <c r="G111" s="159">
        <f t="shared" si="32"/>
        <v>2984595.1447951263</v>
      </c>
      <c r="H111" s="163">
        <f t="shared" si="33"/>
        <v>414594.31505822437</v>
      </c>
      <c r="I111" s="253">
        <f t="shared" si="34"/>
        <v>414594.31505822437</v>
      </c>
      <c r="J111" s="158">
        <f t="shared" si="24"/>
        <v>0</v>
      </c>
      <c r="K111" s="158"/>
      <c r="L111" s="334"/>
      <c r="M111" s="158">
        <f t="shared" si="26"/>
        <v>0</v>
      </c>
      <c r="N111" s="334"/>
      <c r="O111" s="158">
        <f t="shared" si="28"/>
        <v>0</v>
      </c>
      <c r="P111" s="158">
        <f t="shared" si="29"/>
        <v>0</v>
      </c>
      <c r="Q111" s="1"/>
    </row>
    <row r="112" spans="1:17">
      <c r="B112" s="9" t="str">
        <f t="shared" si="30"/>
        <v/>
      </c>
      <c r="C112" s="153">
        <f>IF(D93="","-",+C111+1)</f>
        <v>2025</v>
      </c>
      <c r="D112" s="154">
        <f>IF(F111+SUM(E$99:E111)=D$92,F111,D$92-SUM(E$99:E111))</f>
        <v>2934891.4543189355</v>
      </c>
      <c r="E112" s="160">
        <f>IF(+J96&lt;F111,J96,D112)</f>
        <v>99407.380952380947</v>
      </c>
      <c r="F112" s="159">
        <f t="shared" si="31"/>
        <v>2835484.0733665545</v>
      </c>
      <c r="G112" s="159">
        <f t="shared" si="32"/>
        <v>2885187.7638427448</v>
      </c>
      <c r="H112" s="163">
        <f t="shared" si="33"/>
        <v>404096.43976531812</v>
      </c>
      <c r="I112" s="253">
        <f t="shared" si="34"/>
        <v>404096.43976531812</v>
      </c>
      <c r="J112" s="158">
        <f t="shared" si="24"/>
        <v>0</v>
      </c>
      <c r="K112" s="158"/>
      <c r="L112" s="334"/>
      <c r="M112" s="158">
        <f t="shared" si="26"/>
        <v>0</v>
      </c>
      <c r="N112" s="334"/>
      <c r="O112" s="158">
        <f t="shared" si="28"/>
        <v>0</v>
      </c>
      <c r="P112" s="158">
        <f t="shared" si="29"/>
        <v>0</v>
      </c>
      <c r="Q112" s="1"/>
    </row>
    <row r="113" spans="2:17">
      <c r="B113" s="9" t="str">
        <f t="shared" si="30"/>
        <v/>
      </c>
      <c r="C113" s="153">
        <f>IF(D93="","-",+C112+1)</f>
        <v>2026</v>
      </c>
      <c r="D113" s="154">
        <f>IF(F112+SUM(E$99:E112)=D$92,F112,D$92-SUM(E$99:E112))</f>
        <v>2835484.0733665545</v>
      </c>
      <c r="E113" s="160">
        <f>IF(+J96&lt;F112,J96,D113)</f>
        <v>99407.380952380947</v>
      </c>
      <c r="F113" s="159">
        <f t="shared" si="31"/>
        <v>2736076.6924141734</v>
      </c>
      <c r="G113" s="159">
        <f t="shared" si="32"/>
        <v>2785780.3828903642</v>
      </c>
      <c r="H113" s="163">
        <f t="shared" si="33"/>
        <v>393598.56447241193</v>
      </c>
      <c r="I113" s="253">
        <f t="shared" si="34"/>
        <v>393598.56447241193</v>
      </c>
      <c r="J113" s="158">
        <f t="shared" si="24"/>
        <v>0</v>
      </c>
      <c r="K113" s="158"/>
      <c r="L113" s="334"/>
      <c r="M113" s="158">
        <f t="shared" si="26"/>
        <v>0</v>
      </c>
      <c r="N113" s="334"/>
      <c r="O113" s="158">
        <f t="shared" si="28"/>
        <v>0</v>
      </c>
      <c r="P113" s="158">
        <f t="shared" si="29"/>
        <v>0</v>
      </c>
      <c r="Q113" s="1"/>
    </row>
    <row r="114" spans="2:17">
      <c r="B114" s="9" t="str">
        <f t="shared" si="30"/>
        <v/>
      </c>
      <c r="C114" s="153">
        <f>IF(D93="","-",+C113+1)</f>
        <v>2027</v>
      </c>
      <c r="D114" s="154">
        <f>IF(F113+SUM(E$99:E113)=D$92,F113,D$92-SUM(E$99:E113))</f>
        <v>2736076.6924141734</v>
      </c>
      <c r="E114" s="160">
        <f>IF(+J96&lt;F113,J96,D114)</f>
        <v>99407.380952380947</v>
      </c>
      <c r="F114" s="159">
        <f t="shared" si="31"/>
        <v>2636669.3114617923</v>
      </c>
      <c r="G114" s="159">
        <f t="shared" si="32"/>
        <v>2686373.0019379826</v>
      </c>
      <c r="H114" s="163">
        <f t="shared" si="33"/>
        <v>383100.68917950569</v>
      </c>
      <c r="I114" s="253">
        <f t="shared" si="34"/>
        <v>383100.68917950569</v>
      </c>
      <c r="J114" s="158">
        <f t="shared" si="24"/>
        <v>0</v>
      </c>
      <c r="K114" s="158"/>
      <c r="L114" s="334"/>
      <c r="M114" s="158">
        <f t="shared" si="26"/>
        <v>0</v>
      </c>
      <c r="N114" s="334"/>
      <c r="O114" s="158">
        <f t="shared" si="28"/>
        <v>0</v>
      </c>
      <c r="P114" s="158">
        <f t="shared" si="29"/>
        <v>0</v>
      </c>
      <c r="Q114" s="1"/>
    </row>
    <row r="115" spans="2:17">
      <c r="B115" s="9" t="str">
        <f t="shared" si="30"/>
        <v/>
      </c>
      <c r="C115" s="153">
        <f>IF(D93="","-",+C114+1)</f>
        <v>2028</v>
      </c>
      <c r="D115" s="154">
        <f>IF(F114+SUM(E$99:E114)=D$92,F114,D$92-SUM(E$99:E114))</f>
        <v>2636669.3114617923</v>
      </c>
      <c r="E115" s="160">
        <f>IF(+J96&lt;F114,J96,D115)</f>
        <v>99407.380952380947</v>
      </c>
      <c r="F115" s="159">
        <f t="shared" si="31"/>
        <v>2537261.9305094113</v>
      </c>
      <c r="G115" s="159">
        <f t="shared" si="32"/>
        <v>2586965.620985602</v>
      </c>
      <c r="H115" s="163">
        <f t="shared" si="33"/>
        <v>372602.81388659956</v>
      </c>
      <c r="I115" s="253">
        <f t="shared" si="34"/>
        <v>372602.81388659956</v>
      </c>
      <c r="J115" s="158">
        <f t="shared" si="24"/>
        <v>0</v>
      </c>
      <c r="K115" s="158"/>
      <c r="L115" s="334"/>
      <c r="M115" s="158">
        <f t="shared" si="26"/>
        <v>0</v>
      </c>
      <c r="N115" s="334"/>
      <c r="O115" s="158">
        <f t="shared" si="28"/>
        <v>0</v>
      </c>
      <c r="P115" s="158">
        <f t="shared" si="29"/>
        <v>0</v>
      </c>
      <c r="Q115" s="1"/>
    </row>
    <row r="116" spans="2:17">
      <c r="B116" s="9" t="str">
        <f t="shared" si="30"/>
        <v/>
      </c>
      <c r="C116" s="153">
        <f>IF(D93="","-",+C115+1)</f>
        <v>2029</v>
      </c>
      <c r="D116" s="154">
        <f>IF(F115+SUM(E$99:E115)=D$92,F115,D$92-SUM(E$99:E115))</f>
        <v>2537261.9305094113</v>
      </c>
      <c r="E116" s="160">
        <f>IF(+J96&lt;F115,J96,D116)</f>
        <v>99407.380952380947</v>
      </c>
      <c r="F116" s="159">
        <f t="shared" si="31"/>
        <v>2437854.5495570302</v>
      </c>
      <c r="G116" s="159">
        <f t="shared" si="32"/>
        <v>2487558.2400332205</v>
      </c>
      <c r="H116" s="163">
        <f t="shared" si="33"/>
        <v>362104.93859369325</v>
      </c>
      <c r="I116" s="253">
        <f t="shared" si="34"/>
        <v>362104.93859369325</v>
      </c>
      <c r="J116" s="158">
        <f t="shared" si="24"/>
        <v>0</v>
      </c>
      <c r="K116" s="158"/>
      <c r="L116" s="334"/>
      <c r="M116" s="158">
        <f t="shared" si="26"/>
        <v>0</v>
      </c>
      <c r="N116" s="334"/>
      <c r="O116" s="158">
        <f t="shared" si="28"/>
        <v>0</v>
      </c>
      <c r="P116" s="158">
        <f t="shared" si="29"/>
        <v>0</v>
      </c>
      <c r="Q116" s="1"/>
    </row>
    <row r="117" spans="2:17">
      <c r="B117" s="9" t="str">
        <f t="shared" si="30"/>
        <v/>
      </c>
      <c r="C117" s="153">
        <f>IF(D93="","-",+C116+1)</f>
        <v>2030</v>
      </c>
      <c r="D117" s="154">
        <f>IF(F116+SUM(E$99:E116)=D$92,F116,D$92-SUM(E$99:E116))</f>
        <v>2437854.5495570302</v>
      </c>
      <c r="E117" s="160">
        <f>IF(+J96&lt;F116,J96,D117)</f>
        <v>99407.380952380947</v>
      </c>
      <c r="F117" s="159">
        <f t="shared" si="31"/>
        <v>2338447.1686046491</v>
      </c>
      <c r="G117" s="159">
        <f t="shared" si="32"/>
        <v>2388150.8590808399</v>
      </c>
      <c r="H117" s="163">
        <f t="shared" si="33"/>
        <v>351607.06330078712</v>
      </c>
      <c r="I117" s="253">
        <f t="shared" si="34"/>
        <v>351607.06330078712</v>
      </c>
      <c r="J117" s="158">
        <f t="shared" si="24"/>
        <v>0</v>
      </c>
      <c r="K117" s="158"/>
      <c r="L117" s="334"/>
      <c r="M117" s="158">
        <f t="shared" si="26"/>
        <v>0</v>
      </c>
      <c r="N117" s="334"/>
      <c r="O117" s="158">
        <f t="shared" si="28"/>
        <v>0</v>
      </c>
      <c r="P117" s="158">
        <f t="shared" si="29"/>
        <v>0</v>
      </c>
      <c r="Q117" s="1"/>
    </row>
    <row r="118" spans="2:17">
      <c r="B118" s="9" t="str">
        <f t="shared" si="30"/>
        <v/>
      </c>
      <c r="C118" s="153">
        <f>IF(D93="","-",+C117+1)</f>
        <v>2031</v>
      </c>
      <c r="D118" s="154">
        <f>IF(F117+SUM(E$99:E117)=D$92,F117,D$92-SUM(E$99:E117))</f>
        <v>2338447.1686046491</v>
      </c>
      <c r="E118" s="160">
        <f>IF(+J96&lt;F117,J96,D118)</f>
        <v>99407.380952380947</v>
      </c>
      <c r="F118" s="159">
        <f t="shared" si="31"/>
        <v>2239039.7876522681</v>
      </c>
      <c r="G118" s="159">
        <f t="shared" si="32"/>
        <v>2288743.4781284584</v>
      </c>
      <c r="H118" s="163">
        <f t="shared" si="33"/>
        <v>341109.18800788082</v>
      </c>
      <c r="I118" s="253">
        <f t="shared" si="34"/>
        <v>341109.18800788082</v>
      </c>
      <c r="J118" s="158">
        <f t="shared" si="24"/>
        <v>0</v>
      </c>
      <c r="K118" s="158"/>
      <c r="L118" s="334"/>
      <c r="M118" s="158">
        <f t="shared" si="26"/>
        <v>0</v>
      </c>
      <c r="N118" s="334"/>
      <c r="O118" s="158">
        <f t="shared" si="28"/>
        <v>0</v>
      </c>
      <c r="P118" s="158">
        <f t="shared" si="29"/>
        <v>0</v>
      </c>
      <c r="Q118" s="1"/>
    </row>
    <row r="119" spans="2:17">
      <c r="B119" s="9" t="str">
        <f t="shared" si="30"/>
        <v/>
      </c>
      <c r="C119" s="153">
        <f>IF(D93="","-",+C118+1)</f>
        <v>2032</v>
      </c>
      <c r="D119" s="154">
        <f>IF(F118+SUM(E$99:E118)=D$92,F118,D$92-SUM(E$99:E118))</f>
        <v>2239039.7876522681</v>
      </c>
      <c r="E119" s="160">
        <f>IF(+J96&lt;F118,J96,D119)</f>
        <v>99407.380952380947</v>
      </c>
      <c r="F119" s="159">
        <f t="shared" si="31"/>
        <v>2139632.406699887</v>
      </c>
      <c r="G119" s="159">
        <f t="shared" si="32"/>
        <v>2189336.0971760778</v>
      </c>
      <c r="H119" s="163">
        <f t="shared" si="33"/>
        <v>330611.31271497463</v>
      </c>
      <c r="I119" s="253">
        <f t="shared" si="34"/>
        <v>330611.31271497463</v>
      </c>
      <c r="J119" s="158">
        <f t="shared" si="24"/>
        <v>0</v>
      </c>
      <c r="K119" s="158"/>
      <c r="L119" s="334"/>
      <c r="M119" s="158">
        <f t="shared" si="26"/>
        <v>0</v>
      </c>
      <c r="N119" s="334"/>
      <c r="O119" s="158">
        <f t="shared" si="28"/>
        <v>0</v>
      </c>
      <c r="P119" s="158">
        <f t="shared" si="29"/>
        <v>0</v>
      </c>
      <c r="Q119" s="1"/>
    </row>
    <row r="120" spans="2:17">
      <c r="B120" s="9" t="str">
        <f t="shared" si="30"/>
        <v/>
      </c>
      <c r="C120" s="153">
        <f>IF(D93="","-",+C119+1)</f>
        <v>2033</v>
      </c>
      <c r="D120" s="154">
        <f>IF(F119+SUM(E$99:E119)=D$92,F119,D$92-SUM(E$99:E119))</f>
        <v>2139632.406699887</v>
      </c>
      <c r="E120" s="160">
        <f>IF(+J96&lt;F119,J96,D120)</f>
        <v>99407.380952380947</v>
      </c>
      <c r="F120" s="159">
        <f t="shared" si="31"/>
        <v>2040225.0257475059</v>
      </c>
      <c r="G120" s="159">
        <f t="shared" si="32"/>
        <v>2089928.7162236965</v>
      </c>
      <c r="H120" s="163">
        <f t="shared" si="33"/>
        <v>320113.43742206844</v>
      </c>
      <c r="I120" s="253">
        <f t="shared" si="34"/>
        <v>320113.43742206844</v>
      </c>
      <c r="J120" s="158">
        <f t="shared" si="24"/>
        <v>0</v>
      </c>
      <c r="K120" s="158"/>
      <c r="L120" s="334"/>
      <c r="M120" s="158">
        <f t="shared" si="26"/>
        <v>0</v>
      </c>
      <c r="N120" s="334"/>
      <c r="O120" s="158">
        <f t="shared" si="28"/>
        <v>0</v>
      </c>
      <c r="P120" s="158">
        <f t="shared" si="29"/>
        <v>0</v>
      </c>
      <c r="Q120" s="1"/>
    </row>
    <row r="121" spans="2:17">
      <c r="B121" s="9" t="str">
        <f t="shared" si="30"/>
        <v/>
      </c>
      <c r="C121" s="153">
        <f>IF(D93="","-",+C120+1)</f>
        <v>2034</v>
      </c>
      <c r="D121" s="154">
        <f>IF(F120+SUM(E$99:E120)=D$92,F120,D$92-SUM(E$99:E120))</f>
        <v>2040225.0257475059</v>
      </c>
      <c r="E121" s="160">
        <f>IF(+J96&lt;F120,J96,D121)</f>
        <v>99407.380952380947</v>
      </c>
      <c r="F121" s="159">
        <f t="shared" si="31"/>
        <v>1940817.6447951249</v>
      </c>
      <c r="G121" s="159">
        <f t="shared" si="32"/>
        <v>1990521.3352713154</v>
      </c>
      <c r="H121" s="163">
        <f t="shared" si="33"/>
        <v>309615.56212916219</v>
      </c>
      <c r="I121" s="253">
        <f t="shared" si="34"/>
        <v>309615.56212916219</v>
      </c>
      <c r="J121" s="158">
        <f t="shared" si="24"/>
        <v>0</v>
      </c>
      <c r="K121" s="158"/>
      <c r="L121" s="334"/>
      <c r="M121" s="158">
        <f t="shared" si="26"/>
        <v>0</v>
      </c>
      <c r="N121" s="334"/>
      <c r="O121" s="158">
        <f t="shared" si="28"/>
        <v>0</v>
      </c>
      <c r="P121" s="158">
        <f t="shared" si="29"/>
        <v>0</v>
      </c>
      <c r="Q121" s="1"/>
    </row>
    <row r="122" spans="2:17">
      <c r="B122" s="9" t="str">
        <f t="shared" si="30"/>
        <v/>
      </c>
      <c r="C122" s="153">
        <f>IF(D93="","-",+C121+1)</f>
        <v>2035</v>
      </c>
      <c r="D122" s="154">
        <f>IF(F121+SUM(E$99:E121)=D$92,F121,D$92-SUM(E$99:E121))</f>
        <v>1940817.6447951249</v>
      </c>
      <c r="E122" s="160">
        <f>IF(+J96&lt;F121,J96,D122)</f>
        <v>99407.380952380947</v>
      </c>
      <c r="F122" s="159">
        <f t="shared" si="31"/>
        <v>1841410.2638427438</v>
      </c>
      <c r="G122" s="159">
        <f t="shared" si="32"/>
        <v>1891113.9543189344</v>
      </c>
      <c r="H122" s="163">
        <f t="shared" si="33"/>
        <v>299117.68683625595</v>
      </c>
      <c r="I122" s="253">
        <f t="shared" si="34"/>
        <v>299117.68683625595</v>
      </c>
      <c r="J122" s="158">
        <f t="shared" si="24"/>
        <v>0</v>
      </c>
      <c r="K122" s="158"/>
      <c r="L122" s="334"/>
      <c r="M122" s="158">
        <f t="shared" si="26"/>
        <v>0</v>
      </c>
      <c r="N122" s="334"/>
      <c r="O122" s="158">
        <f t="shared" si="28"/>
        <v>0</v>
      </c>
      <c r="P122" s="158">
        <f t="shared" si="29"/>
        <v>0</v>
      </c>
      <c r="Q122" s="1"/>
    </row>
    <row r="123" spans="2:17">
      <c r="B123" s="9" t="str">
        <f t="shared" si="30"/>
        <v/>
      </c>
      <c r="C123" s="153">
        <f>IF(D93="","-",+C122+1)</f>
        <v>2036</v>
      </c>
      <c r="D123" s="154">
        <f>IF(F122+SUM(E$99:E122)=D$92,F122,D$92-SUM(E$99:E122))</f>
        <v>1841410.2638427438</v>
      </c>
      <c r="E123" s="160">
        <f>IF(+J96&lt;F122,J96,D123)</f>
        <v>99407.380952380947</v>
      </c>
      <c r="F123" s="159">
        <f t="shared" si="31"/>
        <v>1742002.8828903628</v>
      </c>
      <c r="G123" s="159">
        <f t="shared" si="32"/>
        <v>1791706.5733665533</v>
      </c>
      <c r="H123" s="163">
        <f t="shared" si="33"/>
        <v>288619.81154334976</v>
      </c>
      <c r="I123" s="253">
        <f t="shared" si="34"/>
        <v>288619.81154334976</v>
      </c>
      <c r="J123" s="158">
        <f t="shared" si="24"/>
        <v>0</v>
      </c>
      <c r="K123" s="158"/>
      <c r="L123" s="334"/>
      <c r="M123" s="158">
        <f t="shared" si="26"/>
        <v>0</v>
      </c>
      <c r="N123" s="334"/>
      <c r="O123" s="158">
        <f t="shared" si="28"/>
        <v>0</v>
      </c>
      <c r="P123" s="158">
        <f t="shared" si="29"/>
        <v>0</v>
      </c>
      <c r="Q123" s="1"/>
    </row>
    <row r="124" spans="2:17">
      <c r="B124" s="9" t="str">
        <f t="shared" si="30"/>
        <v/>
      </c>
      <c r="C124" s="153">
        <f>IF(D93="","-",+C123+1)</f>
        <v>2037</v>
      </c>
      <c r="D124" s="154">
        <f>IF(F123+SUM(E$99:E123)=D$92,F123,D$92-SUM(E$99:E123))</f>
        <v>1742002.8828903628</v>
      </c>
      <c r="E124" s="160">
        <f>IF(+J96&lt;F123,J96,D124)</f>
        <v>99407.380952380947</v>
      </c>
      <c r="F124" s="159">
        <f t="shared" si="31"/>
        <v>1642595.5019379817</v>
      </c>
      <c r="G124" s="159">
        <f t="shared" si="32"/>
        <v>1692299.1924141722</v>
      </c>
      <c r="H124" s="163">
        <f t="shared" si="33"/>
        <v>278121.93625044357</v>
      </c>
      <c r="I124" s="253">
        <f t="shared" si="34"/>
        <v>278121.93625044357</v>
      </c>
      <c r="J124" s="158">
        <f t="shared" si="24"/>
        <v>0</v>
      </c>
      <c r="K124" s="158"/>
      <c r="L124" s="334"/>
      <c r="M124" s="158">
        <f t="shared" si="26"/>
        <v>0</v>
      </c>
      <c r="N124" s="334"/>
      <c r="O124" s="158">
        <f t="shared" si="28"/>
        <v>0</v>
      </c>
      <c r="P124" s="158">
        <f t="shared" si="29"/>
        <v>0</v>
      </c>
      <c r="Q124" s="1"/>
    </row>
    <row r="125" spans="2:17">
      <c r="B125" s="9" t="str">
        <f t="shared" si="30"/>
        <v/>
      </c>
      <c r="C125" s="153">
        <f>IF(D93="","-",+C124+1)</f>
        <v>2038</v>
      </c>
      <c r="D125" s="154">
        <f>IF(F124+SUM(E$99:E124)=D$92,F124,D$92-SUM(E$99:E124))</f>
        <v>1642595.5019379817</v>
      </c>
      <c r="E125" s="160">
        <f>IF(+J96&lt;F124,J96,D125)</f>
        <v>99407.380952380947</v>
      </c>
      <c r="F125" s="159">
        <f t="shared" si="31"/>
        <v>1543188.1209856006</v>
      </c>
      <c r="G125" s="159">
        <f t="shared" si="32"/>
        <v>1592891.8114617912</v>
      </c>
      <c r="H125" s="163">
        <f t="shared" si="33"/>
        <v>267624.06095753738</v>
      </c>
      <c r="I125" s="253">
        <f t="shared" si="34"/>
        <v>267624.06095753738</v>
      </c>
      <c r="J125" s="158">
        <f t="shared" si="24"/>
        <v>0</v>
      </c>
      <c r="K125" s="158"/>
      <c r="L125" s="334"/>
      <c r="M125" s="158">
        <f t="shared" si="26"/>
        <v>0</v>
      </c>
      <c r="N125" s="334"/>
      <c r="O125" s="158">
        <f t="shared" si="28"/>
        <v>0</v>
      </c>
      <c r="P125" s="158">
        <f t="shared" si="29"/>
        <v>0</v>
      </c>
      <c r="Q125" s="1"/>
    </row>
    <row r="126" spans="2:17">
      <c r="B126" s="9" t="str">
        <f t="shared" si="30"/>
        <v/>
      </c>
      <c r="C126" s="153">
        <f>IF(D93="","-",+C125+1)</f>
        <v>2039</v>
      </c>
      <c r="D126" s="154">
        <f>IF(F125+SUM(E$99:E125)=D$92,F125,D$92-SUM(E$99:E125))</f>
        <v>1543188.1209856006</v>
      </c>
      <c r="E126" s="160">
        <f>IF(+J96&lt;F125,J96,D126)</f>
        <v>99407.380952380947</v>
      </c>
      <c r="F126" s="159">
        <f t="shared" si="31"/>
        <v>1443780.7400332196</v>
      </c>
      <c r="G126" s="159">
        <f t="shared" si="32"/>
        <v>1493484.4305094101</v>
      </c>
      <c r="H126" s="163">
        <f t="shared" si="33"/>
        <v>257126.18566463114</v>
      </c>
      <c r="I126" s="253">
        <f t="shared" si="34"/>
        <v>257126.18566463114</v>
      </c>
      <c r="J126" s="158">
        <f t="shared" si="24"/>
        <v>0</v>
      </c>
      <c r="K126" s="158"/>
      <c r="L126" s="334"/>
      <c r="M126" s="158">
        <f t="shared" si="26"/>
        <v>0</v>
      </c>
      <c r="N126" s="334"/>
      <c r="O126" s="158">
        <f t="shared" si="28"/>
        <v>0</v>
      </c>
      <c r="P126" s="158">
        <f t="shared" si="29"/>
        <v>0</v>
      </c>
      <c r="Q126" s="1"/>
    </row>
    <row r="127" spans="2:17">
      <c r="B127" s="9" t="str">
        <f t="shared" si="30"/>
        <v/>
      </c>
      <c r="C127" s="153">
        <f>IF(D93="","-",+C126+1)</f>
        <v>2040</v>
      </c>
      <c r="D127" s="154">
        <f>IF(F126+SUM(E$99:E126)=D$92,F126,D$92-SUM(E$99:E126))</f>
        <v>1443780.7400332196</v>
      </c>
      <c r="E127" s="160">
        <f>IF(+J96&lt;F126,J96,D127)</f>
        <v>99407.380952380947</v>
      </c>
      <c r="F127" s="159">
        <f t="shared" si="31"/>
        <v>1344373.3590808385</v>
      </c>
      <c r="G127" s="159">
        <f t="shared" si="32"/>
        <v>1394077.049557029</v>
      </c>
      <c r="H127" s="163">
        <f t="shared" si="33"/>
        <v>246628.31037172492</v>
      </c>
      <c r="I127" s="253">
        <f t="shared" si="34"/>
        <v>246628.31037172492</v>
      </c>
      <c r="J127" s="158">
        <f t="shared" si="24"/>
        <v>0</v>
      </c>
      <c r="K127" s="158"/>
      <c r="L127" s="334"/>
      <c r="M127" s="158">
        <f t="shared" si="26"/>
        <v>0</v>
      </c>
      <c r="N127" s="334"/>
      <c r="O127" s="158">
        <f t="shared" si="28"/>
        <v>0</v>
      </c>
      <c r="P127" s="158">
        <f t="shared" si="29"/>
        <v>0</v>
      </c>
      <c r="Q127" s="1"/>
    </row>
    <row r="128" spans="2:17">
      <c r="B128" s="9" t="str">
        <f t="shared" si="30"/>
        <v/>
      </c>
      <c r="C128" s="153">
        <f>IF(D93="","-",+C127+1)</f>
        <v>2041</v>
      </c>
      <c r="D128" s="154">
        <f>IF(F127+SUM(E$99:E127)=D$92,F127,D$92-SUM(E$99:E127))</f>
        <v>1344373.3590808385</v>
      </c>
      <c r="E128" s="160">
        <f>IF(+J96&lt;F127,J96,D128)</f>
        <v>99407.380952380947</v>
      </c>
      <c r="F128" s="159">
        <f t="shared" si="31"/>
        <v>1244965.9781284574</v>
      </c>
      <c r="G128" s="159">
        <f t="shared" si="32"/>
        <v>1294669.668604648</v>
      </c>
      <c r="H128" s="163">
        <f t="shared" si="33"/>
        <v>236130.4350788187</v>
      </c>
      <c r="I128" s="253">
        <f t="shared" si="34"/>
        <v>236130.4350788187</v>
      </c>
      <c r="J128" s="158">
        <f t="shared" si="24"/>
        <v>0</v>
      </c>
      <c r="K128" s="158"/>
      <c r="L128" s="334"/>
      <c r="M128" s="158">
        <f t="shared" si="26"/>
        <v>0</v>
      </c>
      <c r="N128" s="334"/>
      <c r="O128" s="158">
        <f t="shared" si="28"/>
        <v>0</v>
      </c>
      <c r="P128" s="158">
        <f t="shared" si="29"/>
        <v>0</v>
      </c>
      <c r="Q128" s="1"/>
    </row>
    <row r="129" spans="2:17">
      <c r="B129" s="9" t="str">
        <f t="shared" si="30"/>
        <v/>
      </c>
      <c r="C129" s="153">
        <f>IF(D93="","-",+C128+1)</f>
        <v>2042</v>
      </c>
      <c r="D129" s="154">
        <f>IF(F128+SUM(E$99:E128)=D$92,F128,D$92-SUM(E$99:E128))</f>
        <v>1244965.9781284574</v>
      </c>
      <c r="E129" s="160">
        <f>IF(+J96&lt;F128,J96,D129)</f>
        <v>99407.380952380947</v>
      </c>
      <c r="F129" s="159">
        <f t="shared" si="31"/>
        <v>1145558.5971760764</v>
      </c>
      <c r="G129" s="159">
        <f t="shared" si="32"/>
        <v>1195262.2876522669</v>
      </c>
      <c r="H129" s="163">
        <f t="shared" si="33"/>
        <v>225632.55978591248</v>
      </c>
      <c r="I129" s="253">
        <f t="shared" si="34"/>
        <v>225632.55978591248</v>
      </c>
      <c r="J129" s="158">
        <f t="shared" si="24"/>
        <v>0</v>
      </c>
      <c r="K129" s="158"/>
      <c r="L129" s="334"/>
      <c r="M129" s="158">
        <f t="shared" si="26"/>
        <v>0</v>
      </c>
      <c r="N129" s="334"/>
      <c r="O129" s="158">
        <f t="shared" si="28"/>
        <v>0</v>
      </c>
      <c r="P129" s="158">
        <f t="shared" si="29"/>
        <v>0</v>
      </c>
      <c r="Q129" s="1"/>
    </row>
    <row r="130" spans="2:17">
      <c r="B130" s="9" t="str">
        <f t="shared" si="30"/>
        <v/>
      </c>
      <c r="C130" s="153">
        <f>IF(D93="","-",+C129+1)</f>
        <v>2043</v>
      </c>
      <c r="D130" s="154">
        <f>IF(F129+SUM(E$99:E129)=D$92,F129,D$92-SUM(E$99:E129))</f>
        <v>1145558.5971760764</v>
      </c>
      <c r="E130" s="160">
        <f>IF(+J96&lt;F129,J96,D130)</f>
        <v>99407.380952380947</v>
      </c>
      <c r="F130" s="159">
        <f t="shared" si="31"/>
        <v>1046151.2162236954</v>
      </c>
      <c r="G130" s="159">
        <f t="shared" si="32"/>
        <v>1095854.9066998858</v>
      </c>
      <c r="H130" s="163">
        <f t="shared" si="33"/>
        <v>215134.68449300627</v>
      </c>
      <c r="I130" s="253">
        <f t="shared" si="34"/>
        <v>215134.68449300627</v>
      </c>
      <c r="J130" s="158">
        <f t="shared" si="24"/>
        <v>0</v>
      </c>
      <c r="K130" s="158"/>
      <c r="L130" s="334"/>
      <c r="M130" s="158">
        <f t="shared" si="26"/>
        <v>0</v>
      </c>
      <c r="N130" s="334"/>
      <c r="O130" s="158">
        <f t="shared" si="28"/>
        <v>0</v>
      </c>
      <c r="P130" s="158">
        <f t="shared" si="29"/>
        <v>0</v>
      </c>
      <c r="Q130" s="1"/>
    </row>
    <row r="131" spans="2:17">
      <c r="B131" s="9" t="str">
        <f t="shared" si="30"/>
        <v/>
      </c>
      <c r="C131" s="153">
        <f>IF(D93="","-",+C130+1)</f>
        <v>2044</v>
      </c>
      <c r="D131" s="154">
        <f>IF(F130+SUM(E$99:E130)=D$92,F130,D$92-SUM(E$99:E130))</f>
        <v>1046151.2162236954</v>
      </c>
      <c r="E131" s="160">
        <f>IF(+J96&lt;F130,J96,D131)</f>
        <v>99407.380952380947</v>
      </c>
      <c r="F131" s="159">
        <f t="shared" si="31"/>
        <v>946743.83527131448</v>
      </c>
      <c r="G131" s="159">
        <f t="shared" ref="G131:G154" si="35">+(F131+D131)/2</f>
        <v>996447.52574750502</v>
      </c>
      <c r="H131" s="163">
        <f t="shared" ref="H131:H154" si="36">+J$94*G131+E131</f>
        <v>204636.80920010008</v>
      </c>
      <c r="I131" s="253">
        <f t="shared" ref="I131:I154" si="37">+J$95*G131+E131</f>
        <v>204636.80920010008</v>
      </c>
      <c r="J131" s="158">
        <f t="shared" ref="J131:J154" si="38">+I131-H131</f>
        <v>0</v>
      </c>
      <c r="K131" s="158"/>
      <c r="L131" s="334"/>
      <c r="M131" s="158">
        <f t="shared" ref="M131:M154" si="39">IF(L131&lt;&gt;0,+H131-L131,0)</f>
        <v>0</v>
      </c>
      <c r="N131" s="334"/>
      <c r="O131" s="158">
        <f t="shared" ref="O131:O154" si="40">IF(N131&lt;&gt;0,+I131-N131,0)</f>
        <v>0</v>
      </c>
      <c r="P131" s="158">
        <f t="shared" ref="P131:P154" si="41">+O131-M131</f>
        <v>0</v>
      </c>
      <c r="Q131" s="1"/>
    </row>
    <row r="132" spans="2:17">
      <c r="B132" s="9" t="str">
        <f t="shared" ref="B132:B154" si="42">IF(D132=F131,"","IU")</f>
        <v/>
      </c>
      <c r="C132" s="153">
        <f>IF(D93="","-",+C131+1)</f>
        <v>2045</v>
      </c>
      <c r="D132" s="154">
        <f>IF(F131+SUM(E$99:E131)=D$92,F131,D$92-SUM(E$99:E131))</f>
        <v>946743.83527131448</v>
      </c>
      <c r="E132" s="160">
        <f>IF(+J96&lt;F131,J96,D132)</f>
        <v>99407.380952380947</v>
      </c>
      <c r="F132" s="159">
        <f t="shared" ref="F132:F154" si="43">+D132-E132</f>
        <v>847336.45431893354</v>
      </c>
      <c r="G132" s="159">
        <f t="shared" si="35"/>
        <v>897040.14479512395</v>
      </c>
      <c r="H132" s="163">
        <f t="shared" si="36"/>
        <v>194138.93390719386</v>
      </c>
      <c r="I132" s="253">
        <f t="shared" si="37"/>
        <v>194138.93390719386</v>
      </c>
      <c r="J132" s="158">
        <f t="shared" si="38"/>
        <v>0</v>
      </c>
      <c r="K132" s="158"/>
      <c r="L132" s="334"/>
      <c r="M132" s="158">
        <f t="shared" si="39"/>
        <v>0</v>
      </c>
      <c r="N132" s="334"/>
      <c r="O132" s="158">
        <f t="shared" si="40"/>
        <v>0</v>
      </c>
      <c r="P132" s="158">
        <f t="shared" si="41"/>
        <v>0</v>
      </c>
      <c r="Q132" s="1"/>
    </row>
    <row r="133" spans="2:17">
      <c r="B133" s="9" t="str">
        <f t="shared" si="42"/>
        <v/>
      </c>
      <c r="C133" s="153">
        <f>IF(D93="","-",+C132+1)</f>
        <v>2046</v>
      </c>
      <c r="D133" s="154">
        <f>IF(F132+SUM(E$99:E132)=D$92,F132,D$92-SUM(E$99:E132))</f>
        <v>847336.45431893354</v>
      </c>
      <c r="E133" s="160">
        <f>IF(+J96&lt;F132,J96,D133)</f>
        <v>99407.380952380947</v>
      </c>
      <c r="F133" s="159">
        <f t="shared" si="43"/>
        <v>747929.07336655259</v>
      </c>
      <c r="G133" s="159">
        <f t="shared" si="35"/>
        <v>797632.76384274312</v>
      </c>
      <c r="H133" s="163">
        <f t="shared" si="36"/>
        <v>183641.05861428764</v>
      </c>
      <c r="I133" s="253">
        <f t="shared" si="37"/>
        <v>183641.05861428764</v>
      </c>
      <c r="J133" s="158">
        <f t="shared" si="38"/>
        <v>0</v>
      </c>
      <c r="K133" s="158"/>
      <c r="L133" s="334"/>
      <c r="M133" s="158">
        <f t="shared" si="39"/>
        <v>0</v>
      </c>
      <c r="N133" s="334"/>
      <c r="O133" s="158">
        <f t="shared" si="40"/>
        <v>0</v>
      </c>
      <c r="P133" s="158">
        <f t="shared" si="41"/>
        <v>0</v>
      </c>
      <c r="Q133" s="1"/>
    </row>
    <row r="134" spans="2:17">
      <c r="B134" s="9" t="str">
        <f t="shared" si="42"/>
        <v/>
      </c>
      <c r="C134" s="153">
        <f>IF(D93="","-",+C133+1)</f>
        <v>2047</v>
      </c>
      <c r="D134" s="154">
        <f>IF(F133+SUM(E$99:E133)=D$92,F133,D$92-SUM(E$99:E133))</f>
        <v>747929.07336655259</v>
      </c>
      <c r="E134" s="160">
        <f>IF(+J96&lt;F133,J96,D134)</f>
        <v>99407.380952380947</v>
      </c>
      <c r="F134" s="159">
        <f t="shared" si="43"/>
        <v>648521.69241417164</v>
      </c>
      <c r="G134" s="159">
        <f t="shared" si="35"/>
        <v>698225.38289036206</v>
      </c>
      <c r="H134" s="163">
        <f t="shared" si="36"/>
        <v>173143.18332138145</v>
      </c>
      <c r="I134" s="253">
        <f t="shared" si="37"/>
        <v>173143.18332138145</v>
      </c>
      <c r="J134" s="158">
        <f t="shared" si="38"/>
        <v>0</v>
      </c>
      <c r="K134" s="158"/>
      <c r="L134" s="334"/>
      <c r="M134" s="158">
        <f t="shared" si="39"/>
        <v>0</v>
      </c>
      <c r="N134" s="334"/>
      <c r="O134" s="158">
        <f t="shared" si="40"/>
        <v>0</v>
      </c>
      <c r="P134" s="158">
        <f t="shared" si="41"/>
        <v>0</v>
      </c>
      <c r="Q134" s="1"/>
    </row>
    <row r="135" spans="2:17">
      <c r="B135" s="9" t="str">
        <f t="shared" si="42"/>
        <v/>
      </c>
      <c r="C135" s="153">
        <f>IF(D93="","-",+C134+1)</f>
        <v>2048</v>
      </c>
      <c r="D135" s="154">
        <f>IF(F134+SUM(E$99:E134)=D$92,F134,D$92-SUM(E$99:E134))</f>
        <v>648521.69241417164</v>
      </c>
      <c r="E135" s="160">
        <f>IF(+J96&lt;F134,J96,D135)</f>
        <v>99407.380952380947</v>
      </c>
      <c r="F135" s="159">
        <f t="shared" si="43"/>
        <v>549114.3114617907</v>
      </c>
      <c r="G135" s="159">
        <f t="shared" si="35"/>
        <v>598818.00193798123</v>
      </c>
      <c r="H135" s="163">
        <f t="shared" si="36"/>
        <v>162645.30802847527</v>
      </c>
      <c r="I135" s="253">
        <f t="shared" si="37"/>
        <v>162645.30802847527</v>
      </c>
      <c r="J135" s="158">
        <f t="shared" si="38"/>
        <v>0</v>
      </c>
      <c r="K135" s="158"/>
      <c r="L135" s="334"/>
      <c r="M135" s="158">
        <f t="shared" si="39"/>
        <v>0</v>
      </c>
      <c r="N135" s="334"/>
      <c r="O135" s="158">
        <f t="shared" si="40"/>
        <v>0</v>
      </c>
      <c r="P135" s="158">
        <f t="shared" si="41"/>
        <v>0</v>
      </c>
      <c r="Q135" s="1"/>
    </row>
    <row r="136" spans="2:17">
      <c r="B136" s="9" t="str">
        <f t="shared" si="42"/>
        <v/>
      </c>
      <c r="C136" s="153">
        <f>IF(D93="","-",+C135+1)</f>
        <v>2049</v>
      </c>
      <c r="D136" s="154">
        <f>IF(F135+SUM(E$99:E135)=D$92,F135,D$92-SUM(E$99:E135))</f>
        <v>549114.3114617907</v>
      </c>
      <c r="E136" s="160">
        <f>IF(+J96&lt;F135,J96,D136)</f>
        <v>99407.380952380947</v>
      </c>
      <c r="F136" s="159">
        <f t="shared" si="43"/>
        <v>449706.93050940975</v>
      </c>
      <c r="G136" s="159">
        <f t="shared" si="35"/>
        <v>499410.62098560022</v>
      </c>
      <c r="H136" s="163">
        <f t="shared" si="36"/>
        <v>152147.43273556905</v>
      </c>
      <c r="I136" s="253">
        <f t="shared" si="37"/>
        <v>152147.43273556905</v>
      </c>
      <c r="J136" s="158">
        <f t="shared" si="38"/>
        <v>0</v>
      </c>
      <c r="K136" s="158"/>
      <c r="L136" s="334"/>
      <c r="M136" s="158">
        <f t="shared" si="39"/>
        <v>0</v>
      </c>
      <c r="N136" s="334"/>
      <c r="O136" s="158">
        <f t="shared" si="40"/>
        <v>0</v>
      </c>
      <c r="P136" s="158">
        <f t="shared" si="41"/>
        <v>0</v>
      </c>
      <c r="Q136" s="1"/>
    </row>
    <row r="137" spans="2:17">
      <c r="B137" s="9" t="str">
        <f t="shared" si="42"/>
        <v/>
      </c>
      <c r="C137" s="153">
        <f>IF(D93="","-",+C136+1)</f>
        <v>2050</v>
      </c>
      <c r="D137" s="154">
        <f>IF(F136+SUM(E$99:E136)=D$92,F136,D$92-SUM(E$99:E136))</f>
        <v>449706.93050940975</v>
      </c>
      <c r="E137" s="160">
        <f>IF(+J96&lt;F136,J96,D137)</f>
        <v>99407.380952380947</v>
      </c>
      <c r="F137" s="159">
        <f t="shared" si="43"/>
        <v>350299.5495570288</v>
      </c>
      <c r="G137" s="159">
        <f t="shared" si="35"/>
        <v>400003.24003321928</v>
      </c>
      <c r="H137" s="163">
        <f t="shared" si="36"/>
        <v>141649.55744266283</v>
      </c>
      <c r="I137" s="253">
        <f t="shared" si="37"/>
        <v>141649.55744266283</v>
      </c>
      <c r="J137" s="158">
        <f t="shared" si="38"/>
        <v>0</v>
      </c>
      <c r="K137" s="158"/>
      <c r="L137" s="334"/>
      <c r="M137" s="158">
        <f t="shared" si="39"/>
        <v>0</v>
      </c>
      <c r="N137" s="334"/>
      <c r="O137" s="158">
        <f t="shared" si="40"/>
        <v>0</v>
      </c>
      <c r="P137" s="158">
        <f t="shared" si="41"/>
        <v>0</v>
      </c>
      <c r="Q137" s="1"/>
    </row>
    <row r="138" spans="2:17">
      <c r="B138" s="9" t="str">
        <f t="shared" si="42"/>
        <v/>
      </c>
      <c r="C138" s="153">
        <f>IF(D93="","-",+C137+1)</f>
        <v>2051</v>
      </c>
      <c r="D138" s="154">
        <f>IF(F137+SUM(E$99:E137)=D$92,F137,D$92-SUM(E$99:E137))</f>
        <v>350299.5495570288</v>
      </c>
      <c r="E138" s="160">
        <f>IF(+J96&lt;F137,J96,D138)</f>
        <v>99407.380952380947</v>
      </c>
      <c r="F138" s="159">
        <f t="shared" si="43"/>
        <v>250892.16860464786</v>
      </c>
      <c r="G138" s="159">
        <f t="shared" si="35"/>
        <v>300595.85908083833</v>
      </c>
      <c r="H138" s="163">
        <f t="shared" si="36"/>
        <v>131151.68214975664</v>
      </c>
      <c r="I138" s="253">
        <f t="shared" si="37"/>
        <v>131151.68214975664</v>
      </c>
      <c r="J138" s="158">
        <f t="shared" si="38"/>
        <v>0</v>
      </c>
      <c r="K138" s="158"/>
      <c r="L138" s="334"/>
      <c r="M138" s="158">
        <f t="shared" si="39"/>
        <v>0</v>
      </c>
      <c r="N138" s="334"/>
      <c r="O138" s="158">
        <f t="shared" si="40"/>
        <v>0</v>
      </c>
      <c r="P138" s="158">
        <f t="shared" si="41"/>
        <v>0</v>
      </c>
      <c r="Q138" s="1"/>
    </row>
    <row r="139" spans="2:17">
      <c r="B139" s="9" t="str">
        <f t="shared" si="42"/>
        <v/>
      </c>
      <c r="C139" s="153">
        <f>IF(D93="","-",+C138+1)</f>
        <v>2052</v>
      </c>
      <c r="D139" s="154">
        <f>IF(F138+SUM(E$99:E138)=D$92,F138,D$92-SUM(E$99:E138))</f>
        <v>250892.16860464786</v>
      </c>
      <c r="E139" s="160">
        <f>IF(+J96&lt;F138,J96,D139)</f>
        <v>99407.380952380947</v>
      </c>
      <c r="F139" s="159">
        <f t="shared" si="43"/>
        <v>151484.78765226691</v>
      </c>
      <c r="G139" s="159">
        <f t="shared" si="35"/>
        <v>201188.47812845738</v>
      </c>
      <c r="H139" s="163">
        <f t="shared" si="36"/>
        <v>120653.80685685042</v>
      </c>
      <c r="I139" s="253">
        <f t="shared" si="37"/>
        <v>120653.80685685042</v>
      </c>
      <c r="J139" s="158">
        <f t="shared" si="38"/>
        <v>0</v>
      </c>
      <c r="K139" s="158"/>
      <c r="L139" s="334"/>
      <c r="M139" s="158">
        <f t="shared" si="39"/>
        <v>0</v>
      </c>
      <c r="N139" s="334"/>
      <c r="O139" s="158">
        <f t="shared" si="40"/>
        <v>0</v>
      </c>
      <c r="P139" s="158">
        <f t="shared" si="41"/>
        <v>0</v>
      </c>
      <c r="Q139" s="1"/>
    </row>
    <row r="140" spans="2:17">
      <c r="B140" s="9" t="str">
        <f t="shared" si="42"/>
        <v/>
      </c>
      <c r="C140" s="153">
        <f>IF(D93="","-",+C139+1)</f>
        <v>2053</v>
      </c>
      <c r="D140" s="154">
        <f>IF(F139+SUM(E$99:E139)=D$92,F139,D$92-SUM(E$99:E139))</f>
        <v>151484.78765226691</v>
      </c>
      <c r="E140" s="160">
        <f>IF(+J96&lt;F139,J96,D140)</f>
        <v>99407.380952380947</v>
      </c>
      <c r="F140" s="159">
        <f t="shared" si="43"/>
        <v>52077.406699885963</v>
      </c>
      <c r="G140" s="159">
        <f t="shared" si="35"/>
        <v>101781.09717607644</v>
      </c>
      <c r="H140" s="163">
        <f t="shared" si="36"/>
        <v>110155.93156394422</v>
      </c>
      <c r="I140" s="253">
        <f t="shared" si="37"/>
        <v>110155.93156394422</v>
      </c>
      <c r="J140" s="158">
        <f t="shared" si="38"/>
        <v>0</v>
      </c>
      <c r="K140" s="158"/>
      <c r="L140" s="334"/>
      <c r="M140" s="158">
        <f t="shared" si="39"/>
        <v>0</v>
      </c>
      <c r="N140" s="334"/>
      <c r="O140" s="158">
        <f t="shared" si="40"/>
        <v>0</v>
      </c>
      <c r="P140" s="158">
        <f t="shared" si="41"/>
        <v>0</v>
      </c>
      <c r="Q140" s="1"/>
    </row>
    <row r="141" spans="2:17">
      <c r="B141" s="9" t="str">
        <f t="shared" si="42"/>
        <v/>
      </c>
      <c r="C141" s="153">
        <f>IF(D93="","-",+C140+1)</f>
        <v>2054</v>
      </c>
      <c r="D141" s="154">
        <f>IF(F140+SUM(E$99:E140)=D$92,F140,D$92-SUM(E$99:E140))</f>
        <v>52077.406699885963</v>
      </c>
      <c r="E141" s="160">
        <f>IF(+J96&lt;F140,J96,D141)</f>
        <v>52077.406699885963</v>
      </c>
      <c r="F141" s="159">
        <f t="shared" si="43"/>
        <v>0</v>
      </c>
      <c r="G141" s="159">
        <f t="shared" si="35"/>
        <v>26038.703349942982</v>
      </c>
      <c r="H141" s="163">
        <f t="shared" si="36"/>
        <v>54827.213182441054</v>
      </c>
      <c r="I141" s="253">
        <f t="shared" si="37"/>
        <v>54827.213182441054</v>
      </c>
      <c r="J141" s="158">
        <f t="shared" si="38"/>
        <v>0</v>
      </c>
      <c r="K141" s="158"/>
      <c r="L141" s="334"/>
      <c r="M141" s="158">
        <f t="shared" si="39"/>
        <v>0</v>
      </c>
      <c r="N141" s="334"/>
      <c r="O141" s="158">
        <f t="shared" si="40"/>
        <v>0</v>
      </c>
      <c r="P141" s="158">
        <f t="shared" si="41"/>
        <v>0</v>
      </c>
      <c r="Q141" s="1"/>
    </row>
    <row r="142" spans="2:17">
      <c r="B142" s="9" t="str">
        <f t="shared" si="42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3"/>
        <v>0</v>
      </c>
      <c r="G142" s="159">
        <f t="shared" si="35"/>
        <v>0</v>
      </c>
      <c r="H142" s="163">
        <f t="shared" si="36"/>
        <v>0</v>
      </c>
      <c r="I142" s="253">
        <f t="shared" si="37"/>
        <v>0</v>
      </c>
      <c r="J142" s="158">
        <f t="shared" si="38"/>
        <v>0</v>
      </c>
      <c r="K142" s="158"/>
      <c r="L142" s="334"/>
      <c r="M142" s="158">
        <f t="shared" si="39"/>
        <v>0</v>
      </c>
      <c r="N142" s="334"/>
      <c r="O142" s="158">
        <f t="shared" si="40"/>
        <v>0</v>
      </c>
      <c r="P142" s="158">
        <f t="shared" si="41"/>
        <v>0</v>
      </c>
      <c r="Q142" s="1"/>
    </row>
    <row r="143" spans="2:17">
      <c r="B143" s="9" t="str">
        <f t="shared" si="42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3"/>
        <v>0</v>
      </c>
      <c r="G143" s="159">
        <f t="shared" si="35"/>
        <v>0</v>
      </c>
      <c r="H143" s="163">
        <f t="shared" si="36"/>
        <v>0</v>
      </c>
      <c r="I143" s="253">
        <f t="shared" si="37"/>
        <v>0</v>
      </c>
      <c r="J143" s="158">
        <f t="shared" si="38"/>
        <v>0</v>
      </c>
      <c r="K143" s="158"/>
      <c r="L143" s="334"/>
      <c r="M143" s="158">
        <f t="shared" si="39"/>
        <v>0</v>
      </c>
      <c r="N143" s="334"/>
      <c r="O143" s="158">
        <f t="shared" si="40"/>
        <v>0</v>
      </c>
      <c r="P143" s="158">
        <f t="shared" si="41"/>
        <v>0</v>
      </c>
      <c r="Q143" s="1"/>
    </row>
    <row r="144" spans="2:17">
      <c r="B144" s="9" t="str">
        <f t="shared" si="42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3"/>
        <v>0</v>
      </c>
      <c r="G144" s="159">
        <f t="shared" si="35"/>
        <v>0</v>
      </c>
      <c r="H144" s="163">
        <f t="shared" si="36"/>
        <v>0</v>
      </c>
      <c r="I144" s="253">
        <f t="shared" si="37"/>
        <v>0</v>
      </c>
      <c r="J144" s="158">
        <f t="shared" si="38"/>
        <v>0</v>
      </c>
      <c r="K144" s="158"/>
      <c r="L144" s="334"/>
      <c r="M144" s="158">
        <f t="shared" si="39"/>
        <v>0</v>
      </c>
      <c r="N144" s="334"/>
      <c r="O144" s="158">
        <f t="shared" si="40"/>
        <v>0</v>
      </c>
      <c r="P144" s="158">
        <f t="shared" si="41"/>
        <v>0</v>
      </c>
      <c r="Q144" s="1"/>
    </row>
    <row r="145" spans="2:17">
      <c r="B145" s="9" t="str">
        <f t="shared" si="42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3"/>
        <v>0</v>
      </c>
      <c r="G145" s="159">
        <f t="shared" si="35"/>
        <v>0</v>
      </c>
      <c r="H145" s="163">
        <f t="shared" si="36"/>
        <v>0</v>
      </c>
      <c r="I145" s="253">
        <f t="shared" si="37"/>
        <v>0</v>
      </c>
      <c r="J145" s="158">
        <f t="shared" si="38"/>
        <v>0</v>
      </c>
      <c r="K145" s="158"/>
      <c r="L145" s="334"/>
      <c r="M145" s="158">
        <f t="shared" si="39"/>
        <v>0</v>
      </c>
      <c r="N145" s="334"/>
      <c r="O145" s="158">
        <f t="shared" si="40"/>
        <v>0</v>
      </c>
      <c r="P145" s="158">
        <f t="shared" si="41"/>
        <v>0</v>
      </c>
      <c r="Q145" s="1"/>
    </row>
    <row r="146" spans="2:17">
      <c r="B146" s="9" t="str">
        <f t="shared" si="42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3"/>
        <v>0</v>
      </c>
      <c r="G146" s="159">
        <f t="shared" si="35"/>
        <v>0</v>
      </c>
      <c r="H146" s="163">
        <f t="shared" si="36"/>
        <v>0</v>
      </c>
      <c r="I146" s="253">
        <f t="shared" si="37"/>
        <v>0</v>
      </c>
      <c r="J146" s="158">
        <f t="shared" si="38"/>
        <v>0</v>
      </c>
      <c r="K146" s="158"/>
      <c r="L146" s="334"/>
      <c r="M146" s="158">
        <f t="shared" si="39"/>
        <v>0</v>
      </c>
      <c r="N146" s="334"/>
      <c r="O146" s="158">
        <f t="shared" si="40"/>
        <v>0</v>
      </c>
      <c r="P146" s="158">
        <f t="shared" si="41"/>
        <v>0</v>
      </c>
      <c r="Q146" s="1"/>
    </row>
    <row r="147" spans="2:17">
      <c r="B147" s="9" t="str">
        <f t="shared" si="42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3"/>
        <v>0</v>
      </c>
      <c r="G147" s="159">
        <f t="shared" si="35"/>
        <v>0</v>
      </c>
      <c r="H147" s="163">
        <f t="shared" si="36"/>
        <v>0</v>
      </c>
      <c r="I147" s="253">
        <f t="shared" si="37"/>
        <v>0</v>
      </c>
      <c r="J147" s="158">
        <f t="shared" si="38"/>
        <v>0</v>
      </c>
      <c r="K147" s="158"/>
      <c r="L147" s="334"/>
      <c r="M147" s="158">
        <f t="shared" si="39"/>
        <v>0</v>
      </c>
      <c r="N147" s="334"/>
      <c r="O147" s="158">
        <f t="shared" si="40"/>
        <v>0</v>
      </c>
      <c r="P147" s="158">
        <f t="shared" si="41"/>
        <v>0</v>
      </c>
      <c r="Q147" s="1"/>
    </row>
    <row r="148" spans="2:17">
      <c r="B148" s="9" t="str">
        <f t="shared" si="42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3"/>
        <v>0</v>
      </c>
      <c r="G148" s="159">
        <f t="shared" si="35"/>
        <v>0</v>
      </c>
      <c r="H148" s="163">
        <f t="shared" si="36"/>
        <v>0</v>
      </c>
      <c r="I148" s="253">
        <f t="shared" si="37"/>
        <v>0</v>
      </c>
      <c r="J148" s="158">
        <f t="shared" si="38"/>
        <v>0</v>
      </c>
      <c r="K148" s="158"/>
      <c r="L148" s="334"/>
      <c r="M148" s="158">
        <f t="shared" si="39"/>
        <v>0</v>
      </c>
      <c r="N148" s="334"/>
      <c r="O148" s="158">
        <f t="shared" si="40"/>
        <v>0</v>
      </c>
      <c r="P148" s="158">
        <f t="shared" si="41"/>
        <v>0</v>
      </c>
      <c r="Q148" s="1"/>
    </row>
    <row r="149" spans="2:17">
      <c r="B149" s="9" t="str">
        <f t="shared" si="42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3"/>
        <v>0</v>
      </c>
      <c r="G149" s="159">
        <f t="shared" si="35"/>
        <v>0</v>
      </c>
      <c r="H149" s="163">
        <f t="shared" si="36"/>
        <v>0</v>
      </c>
      <c r="I149" s="253">
        <f t="shared" si="37"/>
        <v>0</v>
      </c>
      <c r="J149" s="158">
        <f t="shared" si="38"/>
        <v>0</v>
      </c>
      <c r="K149" s="158"/>
      <c r="L149" s="334"/>
      <c r="M149" s="158">
        <f t="shared" si="39"/>
        <v>0</v>
      </c>
      <c r="N149" s="334"/>
      <c r="O149" s="158">
        <f t="shared" si="40"/>
        <v>0</v>
      </c>
      <c r="P149" s="158">
        <f t="shared" si="41"/>
        <v>0</v>
      </c>
      <c r="Q149" s="1"/>
    </row>
    <row r="150" spans="2:17">
      <c r="B150" s="9" t="str">
        <f t="shared" si="42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3"/>
        <v>0</v>
      </c>
      <c r="G150" s="159">
        <f t="shared" si="35"/>
        <v>0</v>
      </c>
      <c r="H150" s="163">
        <f t="shared" si="36"/>
        <v>0</v>
      </c>
      <c r="I150" s="253">
        <f t="shared" si="37"/>
        <v>0</v>
      </c>
      <c r="J150" s="158">
        <f t="shared" si="38"/>
        <v>0</v>
      </c>
      <c r="K150" s="158"/>
      <c r="L150" s="334"/>
      <c r="M150" s="158">
        <f t="shared" si="39"/>
        <v>0</v>
      </c>
      <c r="N150" s="334"/>
      <c r="O150" s="158">
        <f t="shared" si="40"/>
        <v>0</v>
      </c>
      <c r="P150" s="158">
        <f t="shared" si="41"/>
        <v>0</v>
      </c>
      <c r="Q150" s="1"/>
    </row>
    <row r="151" spans="2:17">
      <c r="B151" s="9" t="str">
        <f t="shared" si="42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3"/>
        <v>0</v>
      </c>
      <c r="G151" s="159">
        <f t="shared" si="35"/>
        <v>0</v>
      </c>
      <c r="H151" s="163">
        <f t="shared" si="36"/>
        <v>0</v>
      </c>
      <c r="I151" s="253">
        <f t="shared" si="37"/>
        <v>0</v>
      </c>
      <c r="J151" s="158">
        <f t="shared" si="38"/>
        <v>0</v>
      </c>
      <c r="K151" s="158"/>
      <c r="L151" s="334"/>
      <c r="M151" s="158">
        <f t="shared" si="39"/>
        <v>0</v>
      </c>
      <c r="N151" s="334"/>
      <c r="O151" s="158">
        <f t="shared" si="40"/>
        <v>0</v>
      </c>
      <c r="P151" s="158">
        <f t="shared" si="41"/>
        <v>0</v>
      </c>
      <c r="Q151" s="1"/>
    </row>
    <row r="152" spans="2:17">
      <c r="B152" s="9" t="str">
        <f t="shared" si="42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3"/>
        <v>0</v>
      </c>
      <c r="G152" s="159">
        <f t="shared" si="35"/>
        <v>0</v>
      </c>
      <c r="H152" s="163">
        <f t="shared" si="36"/>
        <v>0</v>
      </c>
      <c r="I152" s="253">
        <f t="shared" si="37"/>
        <v>0</v>
      </c>
      <c r="J152" s="158">
        <f t="shared" si="38"/>
        <v>0</v>
      </c>
      <c r="K152" s="158"/>
      <c r="L152" s="334"/>
      <c r="M152" s="158">
        <f t="shared" si="39"/>
        <v>0</v>
      </c>
      <c r="N152" s="334"/>
      <c r="O152" s="158">
        <f t="shared" si="40"/>
        <v>0</v>
      </c>
      <c r="P152" s="158">
        <f t="shared" si="41"/>
        <v>0</v>
      </c>
      <c r="Q152" s="1"/>
    </row>
    <row r="153" spans="2:17">
      <c r="B153" s="9" t="str">
        <f t="shared" si="42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3"/>
        <v>0</v>
      </c>
      <c r="G153" s="159">
        <f t="shared" si="35"/>
        <v>0</v>
      </c>
      <c r="H153" s="163">
        <f t="shared" si="36"/>
        <v>0</v>
      </c>
      <c r="I153" s="253">
        <f t="shared" si="37"/>
        <v>0</v>
      </c>
      <c r="J153" s="158">
        <f t="shared" si="38"/>
        <v>0</v>
      </c>
      <c r="K153" s="158"/>
      <c r="L153" s="334"/>
      <c r="M153" s="158">
        <f t="shared" si="39"/>
        <v>0</v>
      </c>
      <c r="N153" s="334"/>
      <c r="O153" s="158">
        <f t="shared" si="40"/>
        <v>0</v>
      </c>
      <c r="P153" s="158">
        <f t="shared" si="41"/>
        <v>0</v>
      </c>
      <c r="Q153" s="1"/>
    </row>
    <row r="154" spans="2:17" ht="13.5" thickBot="1">
      <c r="B154" s="9" t="str">
        <f t="shared" si="42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3"/>
        <v>0</v>
      </c>
      <c r="G154" s="165">
        <f t="shared" si="35"/>
        <v>0</v>
      </c>
      <c r="H154" s="167">
        <f t="shared" si="36"/>
        <v>0</v>
      </c>
      <c r="I154" s="254">
        <f t="shared" si="37"/>
        <v>0</v>
      </c>
      <c r="J154" s="169">
        <f t="shared" si="38"/>
        <v>0</v>
      </c>
      <c r="K154" s="158"/>
      <c r="L154" s="335"/>
      <c r="M154" s="169">
        <f t="shared" si="39"/>
        <v>0</v>
      </c>
      <c r="N154" s="335"/>
      <c r="O154" s="169">
        <f t="shared" si="40"/>
        <v>0</v>
      </c>
      <c r="P154" s="169">
        <f t="shared" si="41"/>
        <v>0</v>
      </c>
      <c r="Q154" s="1"/>
    </row>
    <row r="155" spans="2:17">
      <c r="C155" s="154" t="s">
        <v>73</v>
      </c>
      <c r="D155" s="111"/>
      <c r="E155" s="111">
        <f>SUM(E99:E154)</f>
        <v>4175110</v>
      </c>
      <c r="F155" s="111"/>
      <c r="G155" s="111"/>
      <c r="H155" s="111">
        <f>SUM(H99:H154)</f>
        <v>14011307.099293742</v>
      </c>
      <c r="I155" s="111">
        <f>SUM(I99:I154)</f>
        <v>14011307.099293742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4" priority="1" stopIfTrue="1" operator="equal">
      <formula>$I$10</formula>
    </cfRule>
  </conditionalFormatting>
  <conditionalFormatting sqref="C99:C154">
    <cfRule type="cellIs" dxfId="10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Q162"/>
  <sheetViews>
    <sheetView view="pageBreakPreview" topLeftCell="A67" zoomScale="75" zoomScaleNormal="100" zoomScaleSheetLayoutView="75" workbookViewId="0">
      <selection activeCell="D17" sqref="D17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33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6551112.4234461179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6551112.4234461179</v>
      </c>
      <c r="O6" s="1"/>
      <c r="P6" s="1"/>
    </row>
    <row r="7" spans="1:17" ht="13.5" thickBot="1">
      <c r="C7" s="121" t="s">
        <v>44</v>
      </c>
      <c r="D7" s="274" t="s">
        <v>276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275</v>
      </c>
      <c r="E9" s="401" t="s">
        <v>423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59305788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1446482.6341463414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1609000</v>
      </c>
      <c r="E17" s="358">
        <v>19154.761904761905</v>
      </c>
      <c r="F17" s="357">
        <v>1589845.2380952381</v>
      </c>
      <c r="G17" s="358">
        <v>255596.76839974581</v>
      </c>
      <c r="H17" s="359">
        <v>255596.76839974581</v>
      </c>
      <c r="I17" s="405">
        <v>0</v>
      </c>
      <c r="J17" s="156"/>
      <c r="K17" s="256">
        <f t="shared" ref="K17:K22" si="0">G17</f>
        <v>255596.76839974581</v>
      </c>
      <c r="L17" s="172">
        <f t="shared" ref="L17:L48" si="1">IF(K17&lt;&gt;0,+G17-K17,0)</f>
        <v>0</v>
      </c>
      <c r="M17" s="256">
        <f t="shared" ref="M17:M22" si="2">H17</f>
        <v>255596.76839974581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57">
        <v>12452702.238095239</v>
      </c>
      <c r="E18" s="360">
        <v>296948.97619047621</v>
      </c>
      <c r="F18" s="357">
        <v>12155753.261904763</v>
      </c>
      <c r="G18" s="360">
        <v>1998597.4057579383</v>
      </c>
      <c r="H18" s="359">
        <v>1998597.4057579383</v>
      </c>
      <c r="I18" s="404">
        <v>0</v>
      </c>
      <c r="J18" s="156"/>
      <c r="K18" s="258">
        <f t="shared" si="0"/>
        <v>1998597.4057579383</v>
      </c>
      <c r="L18" s="257">
        <f t="shared" ref="L18:L23" si="6">IF(K18&lt;&gt;0,+G18-K18,0)</f>
        <v>0</v>
      </c>
      <c r="M18" s="258">
        <f t="shared" si="2"/>
        <v>1998597.4057579383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57">
        <v>55180030.261904761</v>
      </c>
      <c r="E19" s="360">
        <v>1321336.5238095238</v>
      </c>
      <c r="F19" s="357">
        <v>53858693.738095239</v>
      </c>
      <c r="G19" s="360">
        <v>8587440.2696967553</v>
      </c>
      <c r="H19" s="359">
        <v>8587440.2696967553</v>
      </c>
      <c r="I19" s="404">
        <v>0</v>
      </c>
      <c r="J19" s="156"/>
      <c r="K19" s="258">
        <f t="shared" si="0"/>
        <v>8587440.2696967553</v>
      </c>
      <c r="L19" s="257">
        <f t="shared" si="6"/>
        <v>0</v>
      </c>
      <c r="M19" s="258">
        <f t="shared" si="2"/>
        <v>8587440.2696967553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57">
        <v>56313962.738095239</v>
      </c>
      <c r="E20" s="360">
        <v>1379795.3095238095</v>
      </c>
      <c r="F20" s="357">
        <v>54934167.428571433</v>
      </c>
      <c r="G20" s="360">
        <v>8614888.8974372521</v>
      </c>
      <c r="H20" s="359">
        <v>8614888.8974372521</v>
      </c>
      <c r="I20" s="156">
        <v>0</v>
      </c>
      <c r="J20" s="156"/>
      <c r="K20" s="258">
        <f t="shared" si="0"/>
        <v>8614888.8974372521</v>
      </c>
      <c r="L20" s="257">
        <f t="shared" si="6"/>
        <v>0</v>
      </c>
      <c r="M20" s="258">
        <f t="shared" si="2"/>
        <v>8614888.8974372521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>IU</v>
      </c>
      <c r="C21" s="153">
        <f>IF(D12="","-",+C20+1)</f>
        <v>2016</v>
      </c>
      <c r="D21" s="357">
        <v>56278364.618571423</v>
      </c>
      <c r="E21" s="360">
        <v>1411800.0045238095</v>
      </c>
      <c r="F21" s="357">
        <v>54866564.614047617</v>
      </c>
      <c r="G21" s="360">
        <v>8548841.3588929959</v>
      </c>
      <c r="H21" s="359">
        <v>8548841.3588929959</v>
      </c>
      <c r="I21" s="156">
        <f t="shared" ref="I21:I48" si="9">H21-G21</f>
        <v>0</v>
      </c>
      <c r="J21" s="156"/>
      <c r="K21" s="258">
        <f t="shared" si="0"/>
        <v>8548841.3588929959</v>
      </c>
      <c r="L21" s="257">
        <f t="shared" si="6"/>
        <v>0</v>
      </c>
      <c r="M21" s="258">
        <f t="shared" si="2"/>
        <v>8548841.3588929959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>IU</v>
      </c>
      <c r="C22" s="153">
        <f>IF(D11="","-",+C21+1)</f>
        <v>2017</v>
      </c>
      <c r="D22" s="357">
        <v>54876752.424047619</v>
      </c>
      <c r="E22" s="360">
        <v>1379204.3720930233</v>
      </c>
      <c r="F22" s="357">
        <v>53497548.051954597</v>
      </c>
      <c r="G22" s="360">
        <v>8092587.7045322992</v>
      </c>
      <c r="H22" s="359">
        <v>8092587.7045322992</v>
      </c>
      <c r="I22" s="156">
        <v>0</v>
      </c>
      <c r="J22" s="156"/>
      <c r="K22" s="258">
        <f t="shared" si="0"/>
        <v>8092587.7045322992</v>
      </c>
      <c r="L22" s="257">
        <f t="shared" si="6"/>
        <v>0</v>
      </c>
      <c r="M22" s="258">
        <f t="shared" si="2"/>
        <v>8092587.7045322992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57">
        <v>53497548.051954597</v>
      </c>
      <c r="E23" s="360">
        <v>1446482.6341463414</v>
      </c>
      <c r="F23" s="357">
        <v>52051065.417808257</v>
      </c>
      <c r="G23" s="360">
        <v>8153785.5951796668</v>
      </c>
      <c r="H23" s="359">
        <v>8153785.5951796668</v>
      </c>
      <c r="I23" s="156">
        <f t="shared" si="9"/>
        <v>0</v>
      </c>
      <c r="J23" s="156"/>
      <c r="K23" s="258">
        <f>G23</f>
        <v>8153785.5951796668</v>
      </c>
      <c r="L23" s="257">
        <f t="shared" si="6"/>
        <v>0</v>
      </c>
      <c r="M23" s="258">
        <f>H23</f>
        <v>8153785.5951796668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357">
        <v>52051065.417808257</v>
      </c>
      <c r="E24" s="360">
        <v>1446482.6341463414</v>
      </c>
      <c r="F24" s="357">
        <v>50604582.783661917</v>
      </c>
      <c r="G24" s="360">
        <v>7969946.1881774617</v>
      </c>
      <c r="H24" s="359">
        <v>7969946.1881774617</v>
      </c>
      <c r="I24" s="156">
        <f t="shared" si="9"/>
        <v>0</v>
      </c>
      <c r="J24" s="156"/>
      <c r="K24" s="258">
        <f>G24</f>
        <v>7969946.1881774617</v>
      </c>
      <c r="L24" s="257">
        <f t="shared" ref="L24" si="10">IF(K24&lt;&gt;0,+G24-K24,0)</f>
        <v>0</v>
      </c>
      <c r="M24" s="258">
        <f>H24</f>
        <v>7969946.1881774617</v>
      </c>
      <c r="N24" s="158">
        <f t="shared" ref="N24" si="11">IF(M24&lt;&gt;0,+H24-M24,0)</f>
        <v>0</v>
      </c>
      <c r="O24" s="158">
        <f t="shared" ref="O24" si="12"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50604582.783661917</v>
      </c>
      <c r="E25" s="160">
        <f>IF(+I14&lt;F24,I14,D25)</f>
        <v>1446482.6341463414</v>
      </c>
      <c r="F25" s="159">
        <f t="shared" ref="F25:F48" si="13">+D25-E25</f>
        <v>49158100.149515577</v>
      </c>
      <c r="G25" s="161">
        <f t="shared" ref="G25:G53" si="14">+I$12*((D25+F25)/2)+E25</f>
        <v>6551112.4234461179</v>
      </c>
      <c r="H25" s="142">
        <f t="shared" ref="H25:H53" si="15">+I$13*((D25+F25)/2)+E25</f>
        <v>6551112.4234461179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49158100.149515577</v>
      </c>
      <c r="E26" s="160">
        <f>IF(+I14&lt;F25,I14,D26)</f>
        <v>1446482.6341463414</v>
      </c>
      <c r="F26" s="159">
        <f t="shared" si="13"/>
        <v>47711617.515369236</v>
      </c>
      <c r="G26" s="161">
        <f t="shared" si="14"/>
        <v>6403085.9645162998</v>
      </c>
      <c r="H26" s="142">
        <f t="shared" si="15"/>
        <v>6403085.9645162998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47711617.515369236</v>
      </c>
      <c r="E27" s="160">
        <f>IF(+I14&lt;F26,I14,D27)</f>
        <v>1446482.6341463414</v>
      </c>
      <c r="F27" s="159">
        <f t="shared" si="13"/>
        <v>46265134.881222896</v>
      </c>
      <c r="G27" s="161">
        <f t="shared" si="14"/>
        <v>6255059.5055864826</v>
      </c>
      <c r="H27" s="142">
        <f t="shared" si="15"/>
        <v>6255059.5055864826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46265134.881222896</v>
      </c>
      <c r="E28" s="160">
        <f>IF(+I14&lt;F27,I14,D28)</f>
        <v>1446482.6341463414</v>
      </c>
      <c r="F28" s="159">
        <f t="shared" si="13"/>
        <v>44818652.247076556</v>
      </c>
      <c r="G28" s="161">
        <f t="shared" si="14"/>
        <v>6107033.0466566635</v>
      </c>
      <c r="H28" s="142">
        <f t="shared" si="15"/>
        <v>6107033.0466566635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44818652.247076556</v>
      </c>
      <c r="E29" s="160">
        <f>IF(+I14&lt;F28,I14,D29)</f>
        <v>1446482.6341463414</v>
      </c>
      <c r="F29" s="159">
        <f t="shared" si="13"/>
        <v>43372169.612930216</v>
      </c>
      <c r="G29" s="161">
        <f t="shared" si="14"/>
        <v>5959006.5877268473</v>
      </c>
      <c r="H29" s="142">
        <f t="shared" si="15"/>
        <v>5959006.5877268473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43372169.612930216</v>
      </c>
      <c r="E30" s="160">
        <f>IF(+I14&lt;F29,I14,D30)</f>
        <v>1446482.6341463414</v>
      </c>
      <c r="F30" s="159">
        <f t="shared" si="13"/>
        <v>41925686.978783876</v>
      </c>
      <c r="G30" s="161">
        <f t="shared" si="14"/>
        <v>5810980.1287970282</v>
      </c>
      <c r="H30" s="142">
        <f t="shared" si="15"/>
        <v>5810980.1287970282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41925686.978783876</v>
      </c>
      <c r="E31" s="160">
        <f>IF(+I14&lt;F30,I14,D31)</f>
        <v>1446482.6341463414</v>
      </c>
      <c r="F31" s="159">
        <f t="shared" si="13"/>
        <v>40479204.344637536</v>
      </c>
      <c r="G31" s="161">
        <f t="shared" si="14"/>
        <v>5662953.669867211</v>
      </c>
      <c r="H31" s="142">
        <f t="shared" si="15"/>
        <v>5662953.669867211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40479204.344637536</v>
      </c>
      <c r="E32" s="160">
        <f>IF(+I14&lt;F31,I14,D32)</f>
        <v>1446482.6341463414</v>
      </c>
      <c r="F32" s="159">
        <f t="shared" si="13"/>
        <v>39032721.710491195</v>
      </c>
      <c r="G32" s="161">
        <f t="shared" si="14"/>
        <v>5514927.2109373929</v>
      </c>
      <c r="H32" s="142">
        <f t="shared" si="15"/>
        <v>5514927.2109373929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39032721.710491195</v>
      </c>
      <c r="E33" s="160">
        <f>IF(+I14&lt;F32,I14,D33)</f>
        <v>1446482.6341463414</v>
      </c>
      <c r="F33" s="159">
        <f t="shared" si="13"/>
        <v>37586239.076344855</v>
      </c>
      <c r="G33" s="161">
        <f t="shared" si="14"/>
        <v>5366900.7520075757</v>
      </c>
      <c r="H33" s="142">
        <f t="shared" si="15"/>
        <v>5366900.7520075757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37586239.076344855</v>
      </c>
      <c r="E34" s="160">
        <f>IF(+I14&lt;F33,I14,D34)</f>
        <v>1446482.6341463414</v>
      </c>
      <c r="F34" s="159">
        <f t="shared" si="13"/>
        <v>36139756.442198515</v>
      </c>
      <c r="G34" s="161">
        <f t="shared" si="14"/>
        <v>5218874.2930777576</v>
      </c>
      <c r="H34" s="142">
        <f t="shared" si="15"/>
        <v>5218874.2930777576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36139756.442198515</v>
      </c>
      <c r="E35" s="160">
        <f>IF(+I14&lt;F34,I14,D35)</f>
        <v>1446482.6341463414</v>
      </c>
      <c r="F35" s="159">
        <f t="shared" si="13"/>
        <v>34693273.808052175</v>
      </c>
      <c r="G35" s="161">
        <f t="shared" si="14"/>
        <v>5070847.8341479404</v>
      </c>
      <c r="H35" s="142">
        <f t="shared" si="15"/>
        <v>5070847.8341479404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34693273.808052175</v>
      </c>
      <c r="E36" s="160">
        <f>IF(+I14&lt;F35,I14,D36)</f>
        <v>1446482.6341463414</v>
      </c>
      <c r="F36" s="159">
        <f t="shared" si="13"/>
        <v>33246791.173905835</v>
      </c>
      <c r="G36" s="161">
        <f t="shared" si="14"/>
        <v>4922821.3752181213</v>
      </c>
      <c r="H36" s="142">
        <f t="shared" si="15"/>
        <v>4922821.3752181213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33246791.173905835</v>
      </c>
      <c r="E37" s="160">
        <f>IF(+I14&lt;F36,I14,D37)</f>
        <v>1446482.6341463414</v>
      </c>
      <c r="F37" s="159">
        <f t="shared" si="13"/>
        <v>31800308.539759494</v>
      </c>
      <c r="G37" s="161">
        <f t="shared" si="14"/>
        <v>4774794.9162883041</v>
      </c>
      <c r="H37" s="142">
        <f t="shared" si="15"/>
        <v>4774794.9162883041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31800308.539759494</v>
      </c>
      <c r="E38" s="160">
        <f>IF(+I14&lt;F37,I14,D38)</f>
        <v>1446482.6341463414</v>
      </c>
      <c r="F38" s="159">
        <f t="shared" si="13"/>
        <v>30353825.905613154</v>
      </c>
      <c r="G38" s="161">
        <f t="shared" si="14"/>
        <v>4626768.457358486</v>
      </c>
      <c r="H38" s="142">
        <f t="shared" si="15"/>
        <v>4626768.457358486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30353825.905613154</v>
      </c>
      <c r="E39" s="160">
        <f>IF(+I14&lt;F38,I14,D39)</f>
        <v>1446482.6341463414</v>
      </c>
      <c r="F39" s="159">
        <f t="shared" si="13"/>
        <v>28907343.271466814</v>
      </c>
      <c r="G39" s="161">
        <f t="shared" si="14"/>
        <v>4478741.9984286688</v>
      </c>
      <c r="H39" s="142">
        <f t="shared" si="15"/>
        <v>4478741.9984286688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28907343.271466814</v>
      </c>
      <c r="E40" s="160">
        <f>IF(+I14&lt;F39,I14,D40)</f>
        <v>1446482.6341463414</v>
      </c>
      <c r="F40" s="159">
        <f t="shared" si="13"/>
        <v>27460860.637320474</v>
      </c>
      <c r="G40" s="161">
        <f t="shared" si="14"/>
        <v>4330715.5394988507</v>
      </c>
      <c r="H40" s="142">
        <f t="shared" si="15"/>
        <v>4330715.5394988507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27460860.637320474</v>
      </c>
      <c r="E41" s="160">
        <f>IF(+I14&lt;F40,I14,D41)</f>
        <v>1446482.6341463414</v>
      </c>
      <c r="F41" s="159">
        <f t="shared" si="13"/>
        <v>26014378.003174134</v>
      </c>
      <c r="G41" s="161">
        <f t="shared" si="14"/>
        <v>4182689.0805690326</v>
      </c>
      <c r="H41" s="142">
        <f t="shared" si="15"/>
        <v>4182689.0805690326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26014378.003174134</v>
      </c>
      <c r="E42" s="160">
        <f>IF(+I14&lt;F41,I14,D42)</f>
        <v>1446482.6341463414</v>
      </c>
      <c r="F42" s="159">
        <f t="shared" si="13"/>
        <v>24567895.369027793</v>
      </c>
      <c r="G42" s="161">
        <f t="shared" si="14"/>
        <v>4034662.6216392145</v>
      </c>
      <c r="H42" s="142">
        <f t="shared" si="15"/>
        <v>4034662.6216392145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24567895.369027793</v>
      </c>
      <c r="E43" s="160">
        <f>IF(+I14&lt;F42,I14,D43)</f>
        <v>1446482.6341463414</v>
      </c>
      <c r="F43" s="159">
        <f t="shared" si="13"/>
        <v>23121412.734881453</v>
      </c>
      <c r="G43" s="161">
        <f t="shared" si="14"/>
        <v>3886636.1627093973</v>
      </c>
      <c r="H43" s="142">
        <f t="shared" si="15"/>
        <v>3886636.1627093973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23121412.734881453</v>
      </c>
      <c r="E44" s="160">
        <f>IF(+I14&lt;F43,I14,D44)</f>
        <v>1446482.6341463414</v>
      </c>
      <c r="F44" s="159">
        <f t="shared" si="13"/>
        <v>21674930.100735113</v>
      </c>
      <c r="G44" s="161">
        <f t="shared" si="14"/>
        <v>3738609.7037795791</v>
      </c>
      <c r="H44" s="142">
        <f t="shared" si="15"/>
        <v>3738609.7037795791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21674930.100735113</v>
      </c>
      <c r="E45" s="160">
        <f>IF(+I14&lt;F44,I14,D45)</f>
        <v>1446482.6341463414</v>
      </c>
      <c r="F45" s="159">
        <f t="shared" si="13"/>
        <v>20228447.466588773</v>
      </c>
      <c r="G45" s="161">
        <f t="shared" si="14"/>
        <v>3590583.244849761</v>
      </c>
      <c r="H45" s="142">
        <f t="shared" si="15"/>
        <v>3590583.244849761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20228447.466588773</v>
      </c>
      <c r="E46" s="160">
        <f>IF(+I14&lt;F45,I14,D46)</f>
        <v>1446482.6341463414</v>
      </c>
      <c r="F46" s="159">
        <f t="shared" si="13"/>
        <v>18781964.832442433</v>
      </c>
      <c r="G46" s="161">
        <f t="shared" si="14"/>
        <v>3442556.7859199438</v>
      </c>
      <c r="H46" s="142">
        <f t="shared" si="15"/>
        <v>3442556.7859199438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18781964.832442433</v>
      </c>
      <c r="E47" s="160">
        <f>IF(+I14&lt;F46,I14,D47)</f>
        <v>1446482.6341463414</v>
      </c>
      <c r="F47" s="159">
        <f t="shared" si="13"/>
        <v>17335482.198296092</v>
      </c>
      <c r="G47" s="161">
        <f t="shared" si="14"/>
        <v>3294530.3269901257</v>
      </c>
      <c r="H47" s="142">
        <f t="shared" si="15"/>
        <v>3294530.3269901257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17335482.198296092</v>
      </c>
      <c r="E48" s="160">
        <f>IF(+I14&lt;F47,I14,D48)</f>
        <v>1446482.6341463414</v>
      </c>
      <c r="F48" s="159">
        <f t="shared" si="13"/>
        <v>15888999.56414975</v>
      </c>
      <c r="G48" s="161">
        <f t="shared" si="14"/>
        <v>3146503.8680603076</v>
      </c>
      <c r="H48" s="142">
        <f t="shared" si="15"/>
        <v>3146503.8680603076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15888999.56414975</v>
      </c>
      <c r="E49" s="160">
        <f>IF(+I14&lt;F48,I14,D49)</f>
        <v>1446482.6341463414</v>
      </c>
      <c r="F49" s="159">
        <f t="shared" ref="F49:F72" si="16">+D49-E49</f>
        <v>14442516.930003408</v>
      </c>
      <c r="G49" s="161">
        <f t="shared" si="14"/>
        <v>2998477.4091304895</v>
      </c>
      <c r="H49" s="142">
        <f t="shared" si="15"/>
        <v>2998477.4091304895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ref="B50:B72" si="21">IF(D50=F49,"","IU")</f>
        <v/>
      </c>
      <c r="C50" s="153">
        <f>IF(D11="","-",+C49+1)</f>
        <v>2045</v>
      </c>
      <c r="D50" s="159">
        <f>IF(F49+SUM(E$17:E49)=D$10,F49,D$10-SUM(E$17:E49))</f>
        <v>14442516.930003408</v>
      </c>
      <c r="E50" s="160">
        <f>IF(+I14&lt;F49,I14,D50)</f>
        <v>1446482.6341463414</v>
      </c>
      <c r="F50" s="159">
        <f t="shared" si="16"/>
        <v>12996034.295857066</v>
      </c>
      <c r="G50" s="161">
        <f t="shared" si="14"/>
        <v>2850450.9502006718</v>
      </c>
      <c r="H50" s="142">
        <f t="shared" si="15"/>
        <v>2850450.9502006718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21"/>
        <v/>
      </c>
      <c r="C51" s="153">
        <f>IF(D11="","-",+C50+1)</f>
        <v>2046</v>
      </c>
      <c r="D51" s="159">
        <f>IF(F50+SUM(E$17:E50)=D$10,F50,D$10-SUM(E$17:E50))</f>
        <v>12996034.295857066</v>
      </c>
      <c r="E51" s="160">
        <f>IF(+I14&lt;F50,I14,D51)</f>
        <v>1446482.6341463414</v>
      </c>
      <c r="F51" s="159">
        <f t="shared" si="16"/>
        <v>11549551.661710724</v>
      </c>
      <c r="G51" s="161">
        <f t="shared" si="14"/>
        <v>2702424.4912708537</v>
      </c>
      <c r="H51" s="142">
        <f t="shared" si="15"/>
        <v>2702424.4912708537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21"/>
        <v/>
      </c>
      <c r="C52" s="153">
        <f>IF(D11="","-",+C51+1)</f>
        <v>2047</v>
      </c>
      <c r="D52" s="159">
        <f>IF(F51+SUM(E$17:E51)=D$10,F51,D$10-SUM(E$17:E51))</f>
        <v>11549551.661710724</v>
      </c>
      <c r="E52" s="160">
        <f>IF(+I14&lt;F51,I14,D52)</f>
        <v>1446482.6341463414</v>
      </c>
      <c r="F52" s="159">
        <f t="shared" si="16"/>
        <v>10103069.027564382</v>
      </c>
      <c r="G52" s="161">
        <f t="shared" si="14"/>
        <v>2554398.032341036</v>
      </c>
      <c r="H52" s="142">
        <f t="shared" si="15"/>
        <v>2554398.032341036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21"/>
        <v/>
      </c>
      <c r="C53" s="153">
        <f>IF(D11="","-",+C52+1)</f>
        <v>2048</v>
      </c>
      <c r="D53" s="159">
        <f>IF(F52+SUM(E$17:E52)=D$10,F52,D$10-SUM(E$17:E52))</f>
        <v>10103069.027564382</v>
      </c>
      <c r="E53" s="160">
        <f>IF(+I14&lt;F52,I14,D53)</f>
        <v>1446482.6341463414</v>
      </c>
      <c r="F53" s="159">
        <f t="shared" si="16"/>
        <v>8656586.3934180401</v>
      </c>
      <c r="G53" s="161">
        <f t="shared" si="14"/>
        <v>2406371.5734112174</v>
      </c>
      <c r="H53" s="142">
        <f t="shared" si="15"/>
        <v>2406371.5734112174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21"/>
        <v/>
      </c>
      <c r="C54" s="153">
        <f>IF(D11="","-",+C53+1)</f>
        <v>2049</v>
      </c>
      <c r="D54" s="159">
        <f>IF(F53+SUM(E$17:E53)=D$10,F53,D$10-SUM(E$17:E53))</f>
        <v>8656586.3934180401</v>
      </c>
      <c r="E54" s="160">
        <f>IF(+I14&lt;F53,I14,D54)</f>
        <v>1446482.6341463414</v>
      </c>
      <c r="F54" s="159">
        <f t="shared" si="16"/>
        <v>7210103.759271699</v>
      </c>
      <c r="G54" s="161">
        <f t="shared" ref="G54:G72" si="22">+I$12*((D54+F54)/2)+E54</f>
        <v>2258345.1144813998</v>
      </c>
      <c r="H54" s="142">
        <f t="shared" ref="H54:H72" si="23">+I$13*((D54+F54)/2)+E54</f>
        <v>2258345.1144813998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21"/>
        <v/>
      </c>
      <c r="C55" s="153">
        <f>IF(D11="","-",+C54+1)</f>
        <v>2050</v>
      </c>
      <c r="D55" s="159">
        <f>IF(F54+SUM(E$17:E54)=D$10,F54,D$10-SUM(E$17:E54))</f>
        <v>7210103.759271699</v>
      </c>
      <c r="E55" s="160">
        <f>IF(+I14&lt;F54,I14,D55)</f>
        <v>1446482.6341463414</v>
      </c>
      <c r="F55" s="159">
        <f t="shared" si="16"/>
        <v>5763621.1251253579</v>
      </c>
      <c r="G55" s="161">
        <f t="shared" si="22"/>
        <v>2110318.6555515816</v>
      </c>
      <c r="H55" s="142">
        <f t="shared" si="23"/>
        <v>2110318.6555515816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21"/>
        <v/>
      </c>
      <c r="C56" s="153">
        <f>IF(D11="","-",+C55+1)</f>
        <v>2051</v>
      </c>
      <c r="D56" s="159">
        <f>IF(F55+SUM(E$17:E55)=D$10,F55,D$10-SUM(E$17:E55))</f>
        <v>5763621.1251253579</v>
      </c>
      <c r="E56" s="160">
        <f>IF(+I14&lt;F55,I14,D56)</f>
        <v>1446482.6341463414</v>
      </c>
      <c r="F56" s="159">
        <f t="shared" si="16"/>
        <v>4317138.4909790168</v>
      </c>
      <c r="G56" s="161">
        <f t="shared" si="22"/>
        <v>1962292.1966217638</v>
      </c>
      <c r="H56" s="142">
        <f t="shared" si="23"/>
        <v>1962292.1966217638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21"/>
        <v/>
      </c>
      <c r="C57" s="153">
        <f>IF(D11="","-",+C56+1)</f>
        <v>2052</v>
      </c>
      <c r="D57" s="159">
        <f>IF(F56+SUM(E$17:E56)=D$10,F56,D$10-SUM(E$17:E56))</f>
        <v>4317138.4909790168</v>
      </c>
      <c r="E57" s="160">
        <f>IF(+I14&lt;F56,I14,D57)</f>
        <v>1446482.6341463414</v>
      </c>
      <c r="F57" s="159">
        <f t="shared" si="16"/>
        <v>2870655.8568326756</v>
      </c>
      <c r="G57" s="161">
        <f t="shared" si="22"/>
        <v>1814265.7376919459</v>
      </c>
      <c r="H57" s="142">
        <f t="shared" si="23"/>
        <v>1814265.7376919459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21"/>
        <v/>
      </c>
      <c r="C58" s="153">
        <f>IF(D11="","-",+C57+1)</f>
        <v>2053</v>
      </c>
      <c r="D58" s="159">
        <f>IF(F57+SUM(E$17:E57)=D$10,F57,D$10-SUM(E$17:E57))</f>
        <v>2870655.8568326756</v>
      </c>
      <c r="E58" s="160">
        <f>IF(+I14&lt;F57,I14,D58)</f>
        <v>1446482.6341463414</v>
      </c>
      <c r="F58" s="159">
        <f t="shared" si="16"/>
        <v>1424173.2226863343</v>
      </c>
      <c r="G58" s="161">
        <f t="shared" si="22"/>
        <v>1666239.278762128</v>
      </c>
      <c r="H58" s="142">
        <f t="shared" si="23"/>
        <v>1666239.278762128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21"/>
        <v/>
      </c>
      <c r="C59" s="153">
        <f>IF(D11="","-",+C58+1)</f>
        <v>2054</v>
      </c>
      <c r="D59" s="159">
        <f>IF(F58+SUM(E$17:E58)=D$10,F58,D$10-SUM(E$17:E58))</f>
        <v>1424173.2226863343</v>
      </c>
      <c r="E59" s="160">
        <f>IF(+I14&lt;F58,I14,D59)</f>
        <v>1424173.2226863343</v>
      </c>
      <c r="F59" s="159">
        <f t="shared" si="16"/>
        <v>0</v>
      </c>
      <c r="G59" s="161">
        <f t="shared" si="22"/>
        <v>1497044.9302617731</v>
      </c>
      <c r="H59" s="142">
        <f t="shared" si="23"/>
        <v>1497044.9302617731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21"/>
        <v/>
      </c>
      <c r="C60" s="153">
        <f>IF(D11="","-",+C59+1)</f>
        <v>2055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22"/>
        <v>0</v>
      </c>
      <c r="H60" s="142">
        <f t="shared" si="23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21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22"/>
        <v>0</v>
      </c>
      <c r="H61" s="142">
        <f t="shared" si="23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21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22"/>
        <v>0</v>
      </c>
      <c r="H62" s="142">
        <f t="shared" si="23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21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22"/>
        <v>0</v>
      </c>
      <c r="H63" s="142">
        <f t="shared" si="23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21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22"/>
        <v>0</v>
      </c>
      <c r="H64" s="142">
        <f t="shared" si="23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21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22"/>
        <v>0</v>
      </c>
      <c r="H65" s="142">
        <f t="shared" si="23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21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22"/>
        <v>0</v>
      </c>
      <c r="H66" s="142">
        <f t="shared" si="23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21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22"/>
        <v>0</v>
      </c>
      <c r="H67" s="142">
        <f t="shared" si="23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21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22"/>
        <v>0</v>
      </c>
      <c r="H68" s="142">
        <f t="shared" si="23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21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22"/>
        <v>0</v>
      </c>
      <c r="H69" s="142">
        <f t="shared" si="23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21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22"/>
        <v>0</v>
      </c>
      <c r="H70" s="142">
        <f t="shared" si="23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21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22"/>
        <v>0</v>
      </c>
      <c r="H71" s="142">
        <f t="shared" si="23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21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22"/>
        <v>0</v>
      </c>
      <c r="H72" s="124">
        <f t="shared" si="23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59305788</v>
      </c>
      <c r="F73" s="111"/>
      <c r="G73" s="111">
        <f>SUM(G17:G72)</f>
        <v>193413708.05587608</v>
      </c>
      <c r="H73" s="111">
        <f>SUM(H17:H72)</f>
        <v>193413708.05587608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33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8153785.5951796668</v>
      </c>
      <c r="N87" s="198">
        <f>IF(J92&lt;D11,0,VLOOKUP(J92,C17:O72,11))</f>
        <v>8153785.5951796668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6985790.362479778</v>
      </c>
      <c r="N88" s="200">
        <f>IF(J92&lt;D11,0,VLOOKUP(J92,C99:P154,7))</f>
        <v>6985790.362479778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 xml:space="preserve"> Flint Creek-Shipe Road 345 kV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-1167995.2326998888</v>
      </c>
      <c r="N89" s="203">
        <f>+N88-N87</f>
        <v>-1167995.2326998888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TP208126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59305788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1412042.5714285714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48831.630952380954</v>
      </c>
      <c r="F99" s="361">
        <v>4053025.3690476189</v>
      </c>
      <c r="G99" s="365">
        <v>2026512.6845238095</v>
      </c>
      <c r="H99" s="362">
        <v>347040.94031483348</v>
      </c>
      <c r="I99" s="363">
        <v>347040.94031483348</v>
      </c>
      <c r="J99" s="403">
        <f t="shared" ref="J99:J130" si="24">+I99-H99</f>
        <v>0</v>
      </c>
      <c r="K99" s="158"/>
      <c r="L99" s="256">
        <f t="shared" ref="L99:L104" si="25">H99</f>
        <v>347040.94031483348</v>
      </c>
      <c r="M99" s="172">
        <f t="shared" ref="M99:M130" si="26">IF(L99&lt;&gt;0,+H99-L99,0)</f>
        <v>0</v>
      </c>
      <c r="N99" s="256">
        <f t="shared" ref="N99:N104" si="27">I99</f>
        <v>347040.94031483348</v>
      </c>
      <c r="O99" s="157">
        <f t="shared" ref="O99:O130" si="28">IF(N99&lt;&gt;0,+I99-N99,0)</f>
        <v>0</v>
      </c>
      <c r="P99" s="157">
        <f t="shared" ref="P99:P130" si="29">+O99-M99</f>
        <v>0</v>
      </c>
      <c r="Q99" s="1"/>
    </row>
    <row r="100" spans="1:17">
      <c r="B100" s="9" t="str">
        <f t="shared" ref="B100:B131" si="30">IF(D100=F99,"","IU")</f>
        <v>IU</v>
      </c>
      <c r="C100" s="153">
        <f>IF(D93="","-",+C99+1)</f>
        <v>2013</v>
      </c>
      <c r="D100" s="357">
        <v>8932602.3690476194</v>
      </c>
      <c r="E100" s="360">
        <v>213843.66666666666</v>
      </c>
      <c r="F100" s="361">
        <v>8718758.7023809534</v>
      </c>
      <c r="G100" s="361">
        <v>8825680.5357142873</v>
      </c>
      <c r="H100" s="362">
        <v>1407885.0103828101</v>
      </c>
      <c r="I100" s="363">
        <v>1407885.0103828101</v>
      </c>
      <c r="J100" s="403">
        <v>0</v>
      </c>
      <c r="K100" s="158"/>
      <c r="L100" s="258">
        <f t="shared" si="25"/>
        <v>1407885.0103828101</v>
      </c>
      <c r="M100" s="257">
        <f>IF(L100&lt;&gt;0,+H100-L100,0)</f>
        <v>0</v>
      </c>
      <c r="N100" s="258">
        <f t="shared" si="27"/>
        <v>1407885.0103828101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30"/>
        <v>IU</v>
      </c>
      <c r="C101" s="153">
        <f>IF(D93="","-",+C100+1)</f>
        <v>2014</v>
      </c>
      <c r="D101" s="357">
        <v>57803227.702380955</v>
      </c>
      <c r="E101" s="360">
        <v>1382521.5</v>
      </c>
      <c r="F101" s="361">
        <v>56420706.202380955</v>
      </c>
      <c r="G101" s="361">
        <v>57111966.952380955</v>
      </c>
      <c r="H101" s="362">
        <v>9145377.6421220824</v>
      </c>
      <c r="I101" s="363">
        <v>9145377.6421220824</v>
      </c>
      <c r="J101" s="158">
        <v>0</v>
      </c>
      <c r="K101" s="158"/>
      <c r="L101" s="258">
        <f t="shared" si="25"/>
        <v>9145377.6421220824</v>
      </c>
      <c r="M101" s="257">
        <f>IF(L101&lt;&gt;0,+H101-L101,0)</f>
        <v>0</v>
      </c>
      <c r="N101" s="258">
        <f t="shared" si="27"/>
        <v>9145377.6421220824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30"/>
        <v>IU</v>
      </c>
      <c r="C102" s="153">
        <f>IF(D93="","-",+C101+1)</f>
        <v>2015</v>
      </c>
      <c r="D102" s="357">
        <v>56479124.932380959</v>
      </c>
      <c r="E102" s="360">
        <v>1383912.4221428572</v>
      </c>
      <c r="F102" s="361">
        <v>55095212.510238104</v>
      </c>
      <c r="G102" s="361">
        <v>55787168.721309528</v>
      </c>
      <c r="H102" s="362">
        <v>8734925.0443726294</v>
      </c>
      <c r="I102" s="363">
        <v>8734925.0443726294</v>
      </c>
      <c r="J102" s="158">
        <f t="shared" si="24"/>
        <v>0</v>
      </c>
      <c r="K102" s="158"/>
      <c r="L102" s="258">
        <f t="shared" si="25"/>
        <v>8734925.0443726294</v>
      </c>
      <c r="M102" s="257">
        <f>IF(L102&lt;&gt;0,+H102-L102,0)</f>
        <v>0</v>
      </c>
      <c r="N102" s="258">
        <f t="shared" si="27"/>
        <v>8734925.0443726294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30"/>
        <v>IU</v>
      </c>
      <c r="C103" s="153">
        <f>IF(D93="","-",+C102+1)</f>
        <v>2016</v>
      </c>
      <c r="D103" s="357">
        <v>56276678.780238092</v>
      </c>
      <c r="E103" s="360">
        <v>1379204.3720930233</v>
      </c>
      <c r="F103" s="361">
        <v>54897474.40814507</v>
      </c>
      <c r="G103" s="361">
        <v>55587076.594191581</v>
      </c>
      <c r="H103" s="362">
        <v>8435983.0947099216</v>
      </c>
      <c r="I103" s="363">
        <v>8435983.0947099216</v>
      </c>
      <c r="J103" s="158">
        <v>0</v>
      </c>
      <c r="K103" s="158"/>
      <c r="L103" s="258">
        <f t="shared" si="25"/>
        <v>8435983.0947099216</v>
      </c>
      <c r="M103" s="257">
        <f>IF(L103&lt;&gt;0,+H103-L103,0)</f>
        <v>0</v>
      </c>
      <c r="N103" s="258">
        <f t="shared" si="27"/>
        <v>8435983.0947099216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30"/>
        <v/>
      </c>
      <c r="C104" s="153">
        <f>IF(D93="","-",+C103+1)</f>
        <v>2017</v>
      </c>
      <c r="D104" s="357">
        <v>54897474.40814507</v>
      </c>
      <c r="E104" s="360">
        <v>1412042.5714285714</v>
      </c>
      <c r="F104" s="361">
        <v>53485431.836716495</v>
      </c>
      <c r="G104" s="361">
        <v>54191453.122430786</v>
      </c>
      <c r="H104" s="362">
        <v>7994757.3762234207</v>
      </c>
      <c r="I104" s="363">
        <v>7994757.3762234207</v>
      </c>
      <c r="J104" s="158">
        <f t="shared" si="24"/>
        <v>0</v>
      </c>
      <c r="K104" s="158"/>
      <c r="L104" s="258">
        <f t="shared" si="25"/>
        <v>7994757.3762234207</v>
      </c>
      <c r="M104" s="257">
        <f>IF(L104&lt;&gt;0,+H104-L104,0)</f>
        <v>0</v>
      </c>
      <c r="N104" s="258">
        <f t="shared" si="27"/>
        <v>7994757.3762234207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30"/>
        <v/>
      </c>
      <c r="C105" s="153">
        <f>IF(D93="","-",+C104+1)</f>
        <v>2018</v>
      </c>
      <c r="D105" s="154">
        <f>IF(F104+SUM(E$99:E104)=D$92,F104,D$92-SUM(E$99:E104))</f>
        <v>53485431.836716495</v>
      </c>
      <c r="E105" s="160">
        <f>IF(+J96&lt;F104,J96,D105)</f>
        <v>1412042.5714285714</v>
      </c>
      <c r="F105" s="159">
        <f t="shared" ref="F105:F131" si="31">+D105-E105</f>
        <v>52073389.265287921</v>
      </c>
      <c r="G105" s="159">
        <f t="shared" ref="G105:G130" si="32">+(F105+D105)/2</f>
        <v>52779410.551002204</v>
      </c>
      <c r="H105" s="163">
        <f t="shared" ref="H105:H130" si="33">+J$94*G105+E105</f>
        <v>6985790.362479778</v>
      </c>
      <c r="I105" s="253">
        <f t="shared" ref="I105:I130" si="34">+J$95*G105+E105</f>
        <v>6985790.362479778</v>
      </c>
      <c r="J105" s="158">
        <f t="shared" si="24"/>
        <v>0</v>
      </c>
      <c r="K105" s="158"/>
      <c r="L105" s="334"/>
      <c r="M105" s="158">
        <f t="shared" si="26"/>
        <v>0</v>
      </c>
      <c r="N105" s="334"/>
      <c r="O105" s="158">
        <f t="shared" si="28"/>
        <v>0</v>
      </c>
      <c r="P105" s="158">
        <f t="shared" si="29"/>
        <v>0</v>
      </c>
      <c r="Q105" s="1"/>
    </row>
    <row r="106" spans="1:17">
      <c r="B106" s="9" t="str">
        <f t="shared" si="30"/>
        <v/>
      </c>
      <c r="C106" s="153">
        <f>IF(D93="","-",+C105+1)</f>
        <v>2019</v>
      </c>
      <c r="D106" s="154">
        <f>IF(F105+SUM(E$99:E105)=D$92,F105,D$92-SUM(E$99:E105))</f>
        <v>52073389.265287921</v>
      </c>
      <c r="E106" s="160">
        <f>IF(+J96&lt;F105,J96,D106)</f>
        <v>1412042.5714285714</v>
      </c>
      <c r="F106" s="159">
        <f t="shared" si="31"/>
        <v>50661346.693859346</v>
      </c>
      <c r="G106" s="159">
        <f t="shared" si="32"/>
        <v>51367367.979573637</v>
      </c>
      <c r="H106" s="163">
        <f t="shared" si="33"/>
        <v>6836672.1915641539</v>
      </c>
      <c r="I106" s="253">
        <f t="shared" si="34"/>
        <v>6836672.1915641539</v>
      </c>
      <c r="J106" s="158">
        <f t="shared" si="24"/>
        <v>0</v>
      </c>
      <c r="K106" s="158"/>
      <c r="L106" s="334"/>
      <c r="M106" s="158">
        <f t="shared" si="26"/>
        <v>0</v>
      </c>
      <c r="N106" s="334"/>
      <c r="O106" s="158">
        <f t="shared" si="28"/>
        <v>0</v>
      </c>
      <c r="P106" s="158">
        <f t="shared" si="29"/>
        <v>0</v>
      </c>
      <c r="Q106" s="1"/>
    </row>
    <row r="107" spans="1:17">
      <c r="B107" s="9" t="str">
        <f t="shared" si="30"/>
        <v/>
      </c>
      <c r="C107" s="153">
        <f>IF(D93="","-",+C106+1)</f>
        <v>2020</v>
      </c>
      <c r="D107" s="154">
        <f>IF(F106+SUM(E$99:E106)=D$92,F106,D$92-SUM(E$99:E106))</f>
        <v>50661346.693859346</v>
      </c>
      <c r="E107" s="160">
        <f>IF(+J96&lt;F106,J96,D107)</f>
        <v>1412042.5714285714</v>
      </c>
      <c r="F107" s="159">
        <f t="shared" si="31"/>
        <v>49249304.122430772</v>
      </c>
      <c r="G107" s="159">
        <f t="shared" si="32"/>
        <v>49955325.408145055</v>
      </c>
      <c r="H107" s="163">
        <f t="shared" si="33"/>
        <v>6687554.0206485279</v>
      </c>
      <c r="I107" s="253">
        <f t="shared" si="34"/>
        <v>6687554.0206485279</v>
      </c>
      <c r="J107" s="158">
        <f t="shared" si="24"/>
        <v>0</v>
      </c>
      <c r="K107" s="158"/>
      <c r="L107" s="334"/>
      <c r="M107" s="158">
        <f t="shared" si="26"/>
        <v>0</v>
      </c>
      <c r="N107" s="334"/>
      <c r="O107" s="158">
        <f t="shared" si="28"/>
        <v>0</v>
      </c>
      <c r="P107" s="158">
        <f t="shared" si="29"/>
        <v>0</v>
      </c>
      <c r="Q107" s="1"/>
    </row>
    <row r="108" spans="1:17">
      <c r="B108" s="9" t="str">
        <f t="shared" si="30"/>
        <v/>
      </c>
      <c r="C108" s="153">
        <f>IF(D93="","-",+C107+1)</f>
        <v>2021</v>
      </c>
      <c r="D108" s="154">
        <f>IF(F107+SUM(E$99:E107)=D$92,F107,D$92-SUM(E$99:E107))</f>
        <v>49249304.122430772</v>
      </c>
      <c r="E108" s="160">
        <f>IF(+J96&lt;F107,J96,D108)</f>
        <v>1412042.5714285714</v>
      </c>
      <c r="F108" s="159">
        <f t="shared" si="31"/>
        <v>47837261.551002197</v>
      </c>
      <c r="G108" s="159">
        <f t="shared" si="32"/>
        <v>48543282.836716488</v>
      </c>
      <c r="H108" s="163">
        <f t="shared" si="33"/>
        <v>6538435.8497329038</v>
      </c>
      <c r="I108" s="253">
        <f t="shared" si="34"/>
        <v>6538435.8497329038</v>
      </c>
      <c r="J108" s="158">
        <f t="shared" si="24"/>
        <v>0</v>
      </c>
      <c r="K108" s="158"/>
      <c r="L108" s="334"/>
      <c r="M108" s="158">
        <f t="shared" si="26"/>
        <v>0</v>
      </c>
      <c r="N108" s="334"/>
      <c r="O108" s="158">
        <f t="shared" si="28"/>
        <v>0</v>
      </c>
      <c r="P108" s="158">
        <f t="shared" si="29"/>
        <v>0</v>
      </c>
      <c r="Q108" s="1"/>
    </row>
    <row r="109" spans="1:17">
      <c r="B109" s="9" t="str">
        <f t="shared" si="30"/>
        <v/>
      </c>
      <c r="C109" s="153">
        <f>IF(D93="","-",+C108+1)</f>
        <v>2022</v>
      </c>
      <c r="D109" s="154">
        <f>IF(F108+SUM(E$99:E108)=D$92,F108,D$92-SUM(E$99:E108))</f>
        <v>47837261.551002197</v>
      </c>
      <c r="E109" s="160">
        <f>IF(+J96&lt;F108,J96,D109)</f>
        <v>1412042.5714285714</v>
      </c>
      <c r="F109" s="159">
        <f t="shared" si="31"/>
        <v>46425218.979573622</v>
      </c>
      <c r="G109" s="159">
        <f t="shared" si="32"/>
        <v>47131240.265287906</v>
      </c>
      <c r="H109" s="163">
        <f t="shared" si="33"/>
        <v>6389317.6788172778</v>
      </c>
      <c r="I109" s="253">
        <f t="shared" si="34"/>
        <v>6389317.6788172778</v>
      </c>
      <c r="J109" s="158">
        <f t="shared" si="24"/>
        <v>0</v>
      </c>
      <c r="K109" s="158"/>
      <c r="L109" s="334"/>
      <c r="M109" s="158">
        <f t="shared" si="26"/>
        <v>0</v>
      </c>
      <c r="N109" s="334"/>
      <c r="O109" s="158">
        <f t="shared" si="28"/>
        <v>0</v>
      </c>
      <c r="P109" s="158">
        <f t="shared" si="29"/>
        <v>0</v>
      </c>
      <c r="Q109" s="1"/>
    </row>
    <row r="110" spans="1:17">
      <c r="B110" s="9" t="str">
        <f t="shared" si="30"/>
        <v/>
      </c>
      <c r="C110" s="153">
        <f>IF(D93="","-",+C109+1)</f>
        <v>2023</v>
      </c>
      <c r="D110" s="154">
        <f>IF(F109+SUM(E$99:E109)=D$92,F109,D$92-SUM(E$99:E109))</f>
        <v>46425218.979573622</v>
      </c>
      <c r="E110" s="160">
        <f>IF(+J96&lt;F109,J96,D110)</f>
        <v>1412042.5714285714</v>
      </c>
      <c r="F110" s="159">
        <f t="shared" si="31"/>
        <v>45013176.408145048</v>
      </c>
      <c r="G110" s="159">
        <f t="shared" si="32"/>
        <v>45719197.693859339</v>
      </c>
      <c r="H110" s="163">
        <f t="shared" si="33"/>
        <v>6240199.5079016536</v>
      </c>
      <c r="I110" s="253">
        <f t="shared" si="34"/>
        <v>6240199.5079016536</v>
      </c>
      <c r="J110" s="158">
        <f t="shared" si="24"/>
        <v>0</v>
      </c>
      <c r="K110" s="158"/>
      <c r="L110" s="334"/>
      <c r="M110" s="158">
        <f t="shared" si="26"/>
        <v>0</v>
      </c>
      <c r="N110" s="334"/>
      <c r="O110" s="158">
        <f t="shared" si="28"/>
        <v>0</v>
      </c>
      <c r="P110" s="158">
        <f t="shared" si="29"/>
        <v>0</v>
      </c>
      <c r="Q110" s="1"/>
    </row>
    <row r="111" spans="1:17">
      <c r="B111" s="9" t="str">
        <f t="shared" si="30"/>
        <v/>
      </c>
      <c r="C111" s="153">
        <f>IF(D93="","-",+C110+1)</f>
        <v>2024</v>
      </c>
      <c r="D111" s="154">
        <f>IF(F110+SUM(E$99:E110)=D$92,F110,D$92-SUM(E$99:E110))</f>
        <v>45013176.408145048</v>
      </c>
      <c r="E111" s="160">
        <f>IF(+J96&lt;F110,J96,D111)</f>
        <v>1412042.5714285714</v>
      </c>
      <c r="F111" s="159">
        <f t="shared" si="31"/>
        <v>43601133.836716473</v>
      </c>
      <c r="G111" s="159">
        <f t="shared" si="32"/>
        <v>44307155.122430757</v>
      </c>
      <c r="H111" s="163">
        <f t="shared" si="33"/>
        <v>6091081.3369860277</v>
      </c>
      <c r="I111" s="253">
        <f t="shared" si="34"/>
        <v>6091081.3369860277</v>
      </c>
      <c r="J111" s="158">
        <f t="shared" si="24"/>
        <v>0</v>
      </c>
      <c r="K111" s="158"/>
      <c r="L111" s="334"/>
      <c r="M111" s="158">
        <f t="shared" si="26"/>
        <v>0</v>
      </c>
      <c r="N111" s="334"/>
      <c r="O111" s="158">
        <f t="shared" si="28"/>
        <v>0</v>
      </c>
      <c r="P111" s="158">
        <f t="shared" si="29"/>
        <v>0</v>
      </c>
      <c r="Q111" s="1"/>
    </row>
    <row r="112" spans="1:17">
      <c r="B112" s="9" t="str">
        <f t="shared" si="30"/>
        <v/>
      </c>
      <c r="C112" s="153">
        <f>IF(D93="","-",+C111+1)</f>
        <v>2025</v>
      </c>
      <c r="D112" s="154">
        <f>IF(F111+SUM(E$99:E111)=D$92,F111,D$92-SUM(E$99:E111))</f>
        <v>43601133.836716473</v>
      </c>
      <c r="E112" s="160">
        <f>IF(+J96&lt;F111,J96,D112)</f>
        <v>1412042.5714285714</v>
      </c>
      <c r="F112" s="159">
        <f t="shared" si="31"/>
        <v>42189091.265287898</v>
      </c>
      <c r="G112" s="159">
        <f t="shared" si="32"/>
        <v>42895112.55100219</v>
      </c>
      <c r="H112" s="163">
        <f t="shared" si="33"/>
        <v>5941963.1660704035</v>
      </c>
      <c r="I112" s="253">
        <f t="shared" si="34"/>
        <v>5941963.1660704035</v>
      </c>
      <c r="J112" s="158">
        <f t="shared" si="24"/>
        <v>0</v>
      </c>
      <c r="K112" s="158"/>
      <c r="L112" s="334"/>
      <c r="M112" s="158">
        <f t="shared" si="26"/>
        <v>0</v>
      </c>
      <c r="N112" s="334"/>
      <c r="O112" s="158">
        <f t="shared" si="28"/>
        <v>0</v>
      </c>
      <c r="P112" s="158">
        <f t="shared" si="29"/>
        <v>0</v>
      </c>
      <c r="Q112" s="1"/>
    </row>
    <row r="113" spans="2:17">
      <c r="B113" s="9" t="str">
        <f t="shared" si="30"/>
        <v/>
      </c>
      <c r="C113" s="153">
        <f>IF(D93="","-",+C112+1)</f>
        <v>2026</v>
      </c>
      <c r="D113" s="154">
        <f>IF(F112+SUM(E$99:E112)=D$92,F112,D$92-SUM(E$99:E112))</f>
        <v>42189091.265287898</v>
      </c>
      <c r="E113" s="160">
        <f>IF(+J96&lt;F112,J96,D113)</f>
        <v>1412042.5714285714</v>
      </c>
      <c r="F113" s="159">
        <f t="shared" si="31"/>
        <v>40777048.693859324</v>
      </c>
      <c r="G113" s="159">
        <f t="shared" si="32"/>
        <v>41483069.979573607</v>
      </c>
      <c r="H113" s="163">
        <f t="shared" si="33"/>
        <v>5792844.9951547775</v>
      </c>
      <c r="I113" s="253">
        <f t="shared" si="34"/>
        <v>5792844.9951547775</v>
      </c>
      <c r="J113" s="158">
        <f t="shared" si="24"/>
        <v>0</v>
      </c>
      <c r="K113" s="158"/>
      <c r="L113" s="334"/>
      <c r="M113" s="158">
        <f t="shared" si="26"/>
        <v>0</v>
      </c>
      <c r="N113" s="334"/>
      <c r="O113" s="158">
        <f t="shared" si="28"/>
        <v>0</v>
      </c>
      <c r="P113" s="158">
        <f t="shared" si="29"/>
        <v>0</v>
      </c>
      <c r="Q113" s="1"/>
    </row>
    <row r="114" spans="2:17">
      <c r="B114" s="9" t="str">
        <f t="shared" si="30"/>
        <v/>
      </c>
      <c r="C114" s="153">
        <f>IF(D93="","-",+C113+1)</f>
        <v>2027</v>
      </c>
      <c r="D114" s="154">
        <f>IF(F113+SUM(E$99:E113)=D$92,F113,D$92-SUM(E$99:E113))</f>
        <v>40777048.693859324</v>
      </c>
      <c r="E114" s="160">
        <f>IF(+J96&lt;F113,J96,D114)</f>
        <v>1412042.5714285714</v>
      </c>
      <c r="F114" s="159">
        <f t="shared" si="31"/>
        <v>39365006.122430749</v>
      </c>
      <c r="G114" s="159">
        <f t="shared" si="32"/>
        <v>40071027.40814504</v>
      </c>
      <c r="H114" s="163">
        <f t="shared" si="33"/>
        <v>5643726.8242391534</v>
      </c>
      <c r="I114" s="253">
        <f t="shared" si="34"/>
        <v>5643726.8242391534</v>
      </c>
      <c r="J114" s="158">
        <f t="shared" si="24"/>
        <v>0</v>
      </c>
      <c r="K114" s="158"/>
      <c r="L114" s="334"/>
      <c r="M114" s="158">
        <f t="shared" si="26"/>
        <v>0</v>
      </c>
      <c r="N114" s="334"/>
      <c r="O114" s="158">
        <f t="shared" si="28"/>
        <v>0</v>
      </c>
      <c r="P114" s="158">
        <f t="shared" si="29"/>
        <v>0</v>
      </c>
      <c r="Q114" s="1"/>
    </row>
    <row r="115" spans="2:17">
      <c r="B115" s="9" t="str">
        <f t="shared" si="30"/>
        <v/>
      </c>
      <c r="C115" s="153">
        <f>IF(D93="","-",+C114+1)</f>
        <v>2028</v>
      </c>
      <c r="D115" s="154">
        <f>IF(F114+SUM(E$99:E114)=D$92,F114,D$92-SUM(E$99:E114))</f>
        <v>39365006.122430749</v>
      </c>
      <c r="E115" s="160">
        <f>IF(+J96&lt;F114,J96,D115)</f>
        <v>1412042.5714285714</v>
      </c>
      <c r="F115" s="159">
        <f t="shared" si="31"/>
        <v>37952963.551002175</v>
      </c>
      <c r="G115" s="159">
        <f t="shared" si="32"/>
        <v>38658984.836716458</v>
      </c>
      <c r="H115" s="163">
        <f t="shared" si="33"/>
        <v>5494608.6533235293</v>
      </c>
      <c r="I115" s="253">
        <f t="shared" si="34"/>
        <v>5494608.6533235293</v>
      </c>
      <c r="J115" s="158">
        <f t="shared" si="24"/>
        <v>0</v>
      </c>
      <c r="K115" s="158"/>
      <c r="L115" s="334"/>
      <c r="M115" s="158">
        <f t="shared" si="26"/>
        <v>0</v>
      </c>
      <c r="N115" s="334"/>
      <c r="O115" s="158">
        <f t="shared" si="28"/>
        <v>0</v>
      </c>
      <c r="P115" s="158">
        <f t="shared" si="29"/>
        <v>0</v>
      </c>
      <c r="Q115" s="1"/>
    </row>
    <row r="116" spans="2:17">
      <c r="B116" s="9" t="str">
        <f t="shared" si="30"/>
        <v/>
      </c>
      <c r="C116" s="153">
        <f>IF(D93="","-",+C115+1)</f>
        <v>2029</v>
      </c>
      <c r="D116" s="154">
        <f>IF(F115+SUM(E$99:E115)=D$92,F115,D$92-SUM(E$99:E115))</f>
        <v>37952963.551002175</v>
      </c>
      <c r="E116" s="160">
        <f>IF(+J96&lt;F115,J96,D116)</f>
        <v>1412042.5714285714</v>
      </c>
      <c r="F116" s="159">
        <f t="shared" si="31"/>
        <v>36540920.9795736</v>
      </c>
      <c r="G116" s="159">
        <f t="shared" si="32"/>
        <v>37246942.265287891</v>
      </c>
      <c r="H116" s="163">
        <f t="shared" si="33"/>
        <v>5345490.4824079052</v>
      </c>
      <c r="I116" s="253">
        <f t="shared" si="34"/>
        <v>5345490.4824079052</v>
      </c>
      <c r="J116" s="158">
        <f t="shared" si="24"/>
        <v>0</v>
      </c>
      <c r="K116" s="158"/>
      <c r="L116" s="334"/>
      <c r="M116" s="158">
        <f t="shared" si="26"/>
        <v>0</v>
      </c>
      <c r="N116" s="334"/>
      <c r="O116" s="158">
        <f t="shared" si="28"/>
        <v>0</v>
      </c>
      <c r="P116" s="158">
        <f t="shared" si="29"/>
        <v>0</v>
      </c>
      <c r="Q116" s="1"/>
    </row>
    <row r="117" spans="2:17">
      <c r="B117" s="9" t="str">
        <f t="shared" si="30"/>
        <v/>
      </c>
      <c r="C117" s="153">
        <f>IF(D93="","-",+C116+1)</f>
        <v>2030</v>
      </c>
      <c r="D117" s="154">
        <f>IF(F116+SUM(E$99:E116)=D$92,F116,D$92-SUM(E$99:E116))</f>
        <v>36540920.9795736</v>
      </c>
      <c r="E117" s="160">
        <f>IF(+J96&lt;F116,J96,D117)</f>
        <v>1412042.5714285714</v>
      </c>
      <c r="F117" s="159">
        <f t="shared" si="31"/>
        <v>35128878.408145025</v>
      </c>
      <c r="G117" s="159">
        <f t="shared" si="32"/>
        <v>35834899.693859309</v>
      </c>
      <c r="H117" s="163">
        <f t="shared" si="33"/>
        <v>5196372.3114922792</v>
      </c>
      <c r="I117" s="253">
        <f t="shared" si="34"/>
        <v>5196372.3114922792</v>
      </c>
      <c r="J117" s="158">
        <f t="shared" si="24"/>
        <v>0</v>
      </c>
      <c r="K117" s="158"/>
      <c r="L117" s="334"/>
      <c r="M117" s="158">
        <f t="shared" si="26"/>
        <v>0</v>
      </c>
      <c r="N117" s="334"/>
      <c r="O117" s="158">
        <f t="shared" si="28"/>
        <v>0</v>
      </c>
      <c r="P117" s="158">
        <f t="shared" si="29"/>
        <v>0</v>
      </c>
      <c r="Q117" s="1"/>
    </row>
    <row r="118" spans="2:17">
      <c r="B118" s="9" t="str">
        <f t="shared" si="30"/>
        <v>IU</v>
      </c>
      <c r="C118" s="153">
        <f>IF(D93="","-",+C117+1)</f>
        <v>2031</v>
      </c>
      <c r="D118" s="154">
        <f>IF(F117+SUM(E$99:E117)=D$92,F117,D$92-SUM(E$99:E117))</f>
        <v>35128878.408145078</v>
      </c>
      <c r="E118" s="160">
        <f>IF(+J96&lt;F117,J96,D118)</f>
        <v>1412042.5714285714</v>
      </c>
      <c r="F118" s="159">
        <f t="shared" si="31"/>
        <v>33716835.836716503</v>
      </c>
      <c r="G118" s="159">
        <f t="shared" si="32"/>
        <v>34422857.122430786</v>
      </c>
      <c r="H118" s="163">
        <f t="shared" si="33"/>
        <v>5047254.1405766588</v>
      </c>
      <c r="I118" s="253">
        <f t="shared" si="34"/>
        <v>5047254.1405766588</v>
      </c>
      <c r="J118" s="158">
        <f t="shared" si="24"/>
        <v>0</v>
      </c>
      <c r="K118" s="158"/>
      <c r="L118" s="334"/>
      <c r="M118" s="158">
        <f t="shared" si="26"/>
        <v>0</v>
      </c>
      <c r="N118" s="334"/>
      <c r="O118" s="158">
        <f t="shared" si="28"/>
        <v>0</v>
      </c>
      <c r="P118" s="158">
        <f t="shared" si="29"/>
        <v>0</v>
      </c>
      <c r="Q118" s="1"/>
    </row>
    <row r="119" spans="2:17">
      <c r="B119" s="9" t="str">
        <f t="shared" si="30"/>
        <v/>
      </c>
      <c r="C119" s="153">
        <f>IF(D93="","-",+C118+1)</f>
        <v>2032</v>
      </c>
      <c r="D119" s="154">
        <f>IF(F118+SUM(E$99:E118)=D$92,F118,D$92-SUM(E$99:E118))</f>
        <v>33716835.836716503</v>
      </c>
      <c r="E119" s="160">
        <f>IF(+J96&lt;F118,J96,D119)</f>
        <v>1412042.5714285714</v>
      </c>
      <c r="F119" s="159">
        <f t="shared" si="31"/>
        <v>32304793.265287932</v>
      </c>
      <c r="G119" s="159">
        <f t="shared" si="32"/>
        <v>33010814.551002219</v>
      </c>
      <c r="H119" s="163">
        <f t="shared" si="33"/>
        <v>4898135.9696610346</v>
      </c>
      <c r="I119" s="253">
        <f t="shared" si="34"/>
        <v>4898135.9696610346</v>
      </c>
      <c r="J119" s="158">
        <f t="shared" si="24"/>
        <v>0</v>
      </c>
      <c r="K119" s="158"/>
      <c r="L119" s="334"/>
      <c r="M119" s="158">
        <f t="shared" si="26"/>
        <v>0</v>
      </c>
      <c r="N119" s="334"/>
      <c r="O119" s="158">
        <f t="shared" si="28"/>
        <v>0</v>
      </c>
      <c r="P119" s="158">
        <f t="shared" si="29"/>
        <v>0</v>
      </c>
      <c r="Q119" s="1"/>
    </row>
    <row r="120" spans="2:17">
      <c r="B120" s="9" t="str">
        <f t="shared" si="30"/>
        <v/>
      </c>
      <c r="C120" s="153">
        <f>IF(D93="","-",+C119+1)</f>
        <v>2033</v>
      </c>
      <c r="D120" s="154">
        <f>IF(F119+SUM(E$99:E119)=D$92,F119,D$92-SUM(E$99:E119))</f>
        <v>32304793.265287932</v>
      </c>
      <c r="E120" s="160">
        <f>IF(+J96&lt;F119,J96,D120)</f>
        <v>1412042.5714285714</v>
      </c>
      <c r="F120" s="159">
        <f t="shared" si="31"/>
        <v>30892750.693859361</v>
      </c>
      <c r="G120" s="159">
        <f t="shared" si="32"/>
        <v>31598771.979573645</v>
      </c>
      <c r="H120" s="163">
        <f t="shared" si="33"/>
        <v>4749017.7987454105</v>
      </c>
      <c r="I120" s="253">
        <f t="shared" si="34"/>
        <v>4749017.7987454105</v>
      </c>
      <c r="J120" s="158">
        <f t="shared" si="24"/>
        <v>0</v>
      </c>
      <c r="K120" s="158"/>
      <c r="L120" s="334"/>
      <c r="M120" s="158">
        <f t="shared" si="26"/>
        <v>0</v>
      </c>
      <c r="N120" s="334"/>
      <c r="O120" s="158">
        <f t="shared" si="28"/>
        <v>0</v>
      </c>
      <c r="P120" s="158">
        <f t="shared" si="29"/>
        <v>0</v>
      </c>
      <c r="Q120" s="1"/>
    </row>
    <row r="121" spans="2:17">
      <c r="B121" s="9" t="str">
        <f t="shared" si="30"/>
        <v/>
      </c>
      <c r="C121" s="153">
        <f>IF(D93="","-",+C120+1)</f>
        <v>2034</v>
      </c>
      <c r="D121" s="154">
        <f>IF(F120+SUM(E$99:E120)=D$92,F120,D$92-SUM(E$99:E120))</f>
        <v>30892750.693859361</v>
      </c>
      <c r="E121" s="160">
        <f>IF(+J96&lt;F120,J96,D121)</f>
        <v>1412042.5714285714</v>
      </c>
      <c r="F121" s="159">
        <f t="shared" si="31"/>
        <v>29480708.12243079</v>
      </c>
      <c r="G121" s="159">
        <f t="shared" si="32"/>
        <v>30186729.408145078</v>
      </c>
      <c r="H121" s="163">
        <f t="shared" si="33"/>
        <v>4599899.6278297864</v>
      </c>
      <c r="I121" s="253">
        <f t="shared" si="34"/>
        <v>4599899.6278297864</v>
      </c>
      <c r="J121" s="158">
        <f t="shared" si="24"/>
        <v>0</v>
      </c>
      <c r="K121" s="158"/>
      <c r="L121" s="334"/>
      <c r="M121" s="158">
        <f t="shared" si="26"/>
        <v>0</v>
      </c>
      <c r="N121" s="334"/>
      <c r="O121" s="158">
        <f t="shared" si="28"/>
        <v>0</v>
      </c>
      <c r="P121" s="158">
        <f t="shared" si="29"/>
        <v>0</v>
      </c>
      <c r="Q121" s="1"/>
    </row>
    <row r="122" spans="2:17">
      <c r="B122" s="9" t="str">
        <f t="shared" si="30"/>
        <v/>
      </c>
      <c r="C122" s="153">
        <f>IF(D93="","-",+C121+1)</f>
        <v>2035</v>
      </c>
      <c r="D122" s="154">
        <f>IF(F121+SUM(E$99:E121)=D$92,F121,D$92-SUM(E$99:E121))</f>
        <v>29480708.12243079</v>
      </c>
      <c r="E122" s="160">
        <f>IF(+J96&lt;F121,J96,D122)</f>
        <v>1412042.5714285714</v>
      </c>
      <c r="F122" s="159">
        <f t="shared" si="31"/>
        <v>28068665.551002219</v>
      </c>
      <c r="G122" s="159">
        <f t="shared" si="32"/>
        <v>28774686.836716503</v>
      </c>
      <c r="H122" s="163">
        <f t="shared" si="33"/>
        <v>4450781.4569141613</v>
      </c>
      <c r="I122" s="253">
        <f t="shared" si="34"/>
        <v>4450781.4569141613</v>
      </c>
      <c r="J122" s="158">
        <f t="shared" si="24"/>
        <v>0</v>
      </c>
      <c r="K122" s="158"/>
      <c r="L122" s="334"/>
      <c r="M122" s="158">
        <f t="shared" si="26"/>
        <v>0</v>
      </c>
      <c r="N122" s="334"/>
      <c r="O122" s="158">
        <f t="shared" si="28"/>
        <v>0</v>
      </c>
      <c r="P122" s="158">
        <f t="shared" si="29"/>
        <v>0</v>
      </c>
      <c r="Q122" s="1"/>
    </row>
    <row r="123" spans="2:17">
      <c r="B123" s="9" t="str">
        <f t="shared" si="30"/>
        <v/>
      </c>
      <c r="C123" s="153">
        <f>IF(D93="","-",+C122+1)</f>
        <v>2036</v>
      </c>
      <c r="D123" s="154">
        <f>IF(F122+SUM(E$99:E122)=D$92,F122,D$92-SUM(E$99:E122))</f>
        <v>28068665.551002219</v>
      </c>
      <c r="E123" s="160">
        <f>IF(+J96&lt;F122,J96,D123)</f>
        <v>1412042.5714285714</v>
      </c>
      <c r="F123" s="159">
        <f t="shared" si="31"/>
        <v>26656622.979573648</v>
      </c>
      <c r="G123" s="159">
        <f t="shared" si="32"/>
        <v>27362644.265287936</v>
      </c>
      <c r="H123" s="163">
        <f t="shared" si="33"/>
        <v>4301663.2859985372</v>
      </c>
      <c r="I123" s="253">
        <f t="shared" si="34"/>
        <v>4301663.2859985372</v>
      </c>
      <c r="J123" s="158">
        <f t="shared" si="24"/>
        <v>0</v>
      </c>
      <c r="K123" s="158"/>
      <c r="L123" s="334"/>
      <c r="M123" s="158">
        <f t="shared" si="26"/>
        <v>0</v>
      </c>
      <c r="N123" s="334"/>
      <c r="O123" s="158">
        <f t="shared" si="28"/>
        <v>0</v>
      </c>
      <c r="P123" s="158">
        <f t="shared" si="29"/>
        <v>0</v>
      </c>
      <c r="Q123" s="1"/>
    </row>
    <row r="124" spans="2:17">
      <c r="B124" s="9" t="str">
        <f t="shared" si="30"/>
        <v/>
      </c>
      <c r="C124" s="153">
        <f>IF(D93="","-",+C123+1)</f>
        <v>2037</v>
      </c>
      <c r="D124" s="154">
        <f>IF(F123+SUM(E$99:E123)=D$92,F123,D$92-SUM(E$99:E123))</f>
        <v>26656622.979573648</v>
      </c>
      <c r="E124" s="160">
        <f>IF(+J96&lt;F123,J96,D124)</f>
        <v>1412042.5714285714</v>
      </c>
      <c r="F124" s="159">
        <f t="shared" si="31"/>
        <v>25244580.408145078</v>
      </c>
      <c r="G124" s="159">
        <f t="shared" si="32"/>
        <v>25950601.693859361</v>
      </c>
      <c r="H124" s="163">
        <f t="shared" si="33"/>
        <v>4152545.1150829121</v>
      </c>
      <c r="I124" s="253">
        <f t="shared" si="34"/>
        <v>4152545.1150829121</v>
      </c>
      <c r="J124" s="158">
        <f t="shared" si="24"/>
        <v>0</v>
      </c>
      <c r="K124" s="158"/>
      <c r="L124" s="334"/>
      <c r="M124" s="158">
        <f t="shared" si="26"/>
        <v>0</v>
      </c>
      <c r="N124" s="334"/>
      <c r="O124" s="158">
        <f t="shared" si="28"/>
        <v>0</v>
      </c>
      <c r="P124" s="158">
        <f t="shared" si="29"/>
        <v>0</v>
      </c>
      <c r="Q124" s="1"/>
    </row>
    <row r="125" spans="2:17">
      <c r="B125" s="9" t="str">
        <f t="shared" si="30"/>
        <v/>
      </c>
      <c r="C125" s="153">
        <f>IF(D93="","-",+C124+1)</f>
        <v>2038</v>
      </c>
      <c r="D125" s="154">
        <f>IF(F124+SUM(E$99:E124)=D$92,F124,D$92-SUM(E$99:E124))</f>
        <v>25244580.408145078</v>
      </c>
      <c r="E125" s="160">
        <f>IF(+J96&lt;F124,J96,D125)</f>
        <v>1412042.5714285714</v>
      </c>
      <c r="F125" s="159">
        <f t="shared" si="31"/>
        <v>23832537.836716507</v>
      </c>
      <c r="G125" s="159">
        <f t="shared" si="32"/>
        <v>24538559.122430794</v>
      </c>
      <c r="H125" s="163">
        <f t="shared" si="33"/>
        <v>4003426.9441672885</v>
      </c>
      <c r="I125" s="253">
        <f t="shared" si="34"/>
        <v>4003426.9441672885</v>
      </c>
      <c r="J125" s="158">
        <f t="shared" si="24"/>
        <v>0</v>
      </c>
      <c r="K125" s="158"/>
      <c r="L125" s="334"/>
      <c r="M125" s="158">
        <f t="shared" si="26"/>
        <v>0</v>
      </c>
      <c r="N125" s="334"/>
      <c r="O125" s="158">
        <f t="shared" si="28"/>
        <v>0</v>
      </c>
      <c r="P125" s="158">
        <f t="shared" si="29"/>
        <v>0</v>
      </c>
      <c r="Q125" s="1"/>
    </row>
    <row r="126" spans="2:17">
      <c r="B126" s="9" t="str">
        <f t="shared" si="30"/>
        <v/>
      </c>
      <c r="C126" s="153">
        <f>IF(D93="","-",+C125+1)</f>
        <v>2039</v>
      </c>
      <c r="D126" s="154">
        <f>IF(F125+SUM(E$99:E125)=D$92,F125,D$92-SUM(E$99:E125))</f>
        <v>23832537.836716507</v>
      </c>
      <c r="E126" s="160">
        <f>IF(+J96&lt;F125,J96,D126)</f>
        <v>1412042.5714285714</v>
      </c>
      <c r="F126" s="159">
        <f t="shared" si="31"/>
        <v>22420495.265287936</v>
      </c>
      <c r="G126" s="159">
        <f t="shared" si="32"/>
        <v>23126516.551002219</v>
      </c>
      <c r="H126" s="163">
        <f t="shared" si="33"/>
        <v>3854308.7732516634</v>
      </c>
      <c r="I126" s="253">
        <f t="shared" si="34"/>
        <v>3854308.7732516634</v>
      </c>
      <c r="J126" s="158">
        <f t="shared" si="24"/>
        <v>0</v>
      </c>
      <c r="K126" s="158"/>
      <c r="L126" s="334"/>
      <c r="M126" s="158">
        <f t="shared" si="26"/>
        <v>0</v>
      </c>
      <c r="N126" s="334"/>
      <c r="O126" s="158">
        <f t="shared" si="28"/>
        <v>0</v>
      </c>
      <c r="P126" s="158">
        <f t="shared" si="29"/>
        <v>0</v>
      </c>
      <c r="Q126" s="1"/>
    </row>
    <row r="127" spans="2:17">
      <c r="B127" s="9" t="str">
        <f t="shared" si="30"/>
        <v/>
      </c>
      <c r="C127" s="153">
        <f>IF(D93="","-",+C126+1)</f>
        <v>2040</v>
      </c>
      <c r="D127" s="154">
        <f>IF(F126+SUM(E$99:E126)=D$92,F126,D$92-SUM(E$99:E126))</f>
        <v>22420495.265287936</v>
      </c>
      <c r="E127" s="160">
        <f>IF(+J96&lt;F126,J96,D127)</f>
        <v>1412042.5714285714</v>
      </c>
      <c r="F127" s="159">
        <f t="shared" si="31"/>
        <v>21008452.693859365</v>
      </c>
      <c r="G127" s="159">
        <f t="shared" si="32"/>
        <v>21714473.979573652</v>
      </c>
      <c r="H127" s="163">
        <f t="shared" si="33"/>
        <v>3705190.6023360393</v>
      </c>
      <c r="I127" s="253">
        <f t="shared" si="34"/>
        <v>3705190.6023360393</v>
      </c>
      <c r="J127" s="158">
        <f t="shared" si="24"/>
        <v>0</v>
      </c>
      <c r="K127" s="158"/>
      <c r="L127" s="334"/>
      <c r="M127" s="158">
        <f t="shared" si="26"/>
        <v>0</v>
      </c>
      <c r="N127" s="334"/>
      <c r="O127" s="158">
        <f t="shared" si="28"/>
        <v>0</v>
      </c>
      <c r="P127" s="158">
        <f t="shared" si="29"/>
        <v>0</v>
      </c>
      <c r="Q127" s="1"/>
    </row>
    <row r="128" spans="2:17">
      <c r="B128" s="9" t="str">
        <f t="shared" si="30"/>
        <v/>
      </c>
      <c r="C128" s="153">
        <f>IF(D93="","-",+C127+1)</f>
        <v>2041</v>
      </c>
      <c r="D128" s="154">
        <f>IF(F127+SUM(E$99:E127)=D$92,F127,D$92-SUM(E$99:E127))</f>
        <v>21008452.693859365</v>
      </c>
      <c r="E128" s="160">
        <f>IF(+J96&lt;F127,J96,D128)</f>
        <v>1412042.5714285714</v>
      </c>
      <c r="F128" s="159">
        <f t="shared" si="31"/>
        <v>19596410.122430794</v>
      </c>
      <c r="G128" s="159">
        <f t="shared" si="32"/>
        <v>20302431.408145078</v>
      </c>
      <c r="H128" s="163">
        <f t="shared" si="33"/>
        <v>3556072.4314204142</v>
      </c>
      <c r="I128" s="253">
        <f t="shared" si="34"/>
        <v>3556072.4314204142</v>
      </c>
      <c r="J128" s="158">
        <f t="shared" si="24"/>
        <v>0</v>
      </c>
      <c r="K128" s="158"/>
      <c r="L128" s="334"/>
      <c r="M128" s="158">
        <f t="shared" si="26"/>
        <v>0</v>
      </c>
      <c r="N128" s="334"/>
      <c r="O128" s="158">
        <f t="shared" si="28"/>
        <v>0</v>
      </c>
      <c r="P128" s="158">
        <f t="shared" si="29"/>
        <v>0</v>
      </c>
      <c r="Q128" s="1"/>
    </row>
    <row r="129" spans="2:17">
      <c r="B129" s="9" t="str">
        <f t="shared" si="30"/>
        <v/>
      </c>
      <c r="C129" s="153">
        <f>IF(D93="","-",+C128+1)</f>
        <v>2042</v>
      </c>
      <c r="D129" s="154">
        <f>IF(F128+SUM(E$99:E128)=D$92,F128,D$92-SUM(E$99:E128))</f>
        <v>19596410.122430794</v>
      </c>
      <c r="E129" s="160">
        <f>IF(+J96&lt;F128,J96,D129)</f>
        <v>1412042.5714285714</v>
      </c>
      <c r="F129" s="159">
        <f t="shared" si="31"/>
        <v>18184367.551002223</v>
      </c>
      <c r="G129" s="159">
        <f t="shared" si="32"/>
        <v>18890388.83671651</v>
      </c>
      <c r="H129" s="163">
        <f t="shared" si="33"/>
        <v>3406954.2605047901</v>
      </c>
      <c r="I129" s="253">
        <f t="shared" si="34"/>
        <v>3406954.2605047901</v>
      </c>
      <c r="J129" s="158">
        <f t="shared" si="24"/>
        <v>0</v>
      </c>
      <c r="K129" s="158"/>
      <c r="L129" s="334"/>
      <c r="M129" s="158">
        <f t="shared" si="26"/>
        <v>0</v>
      </c>
      <c r="N129" s="334"/>
      <c r="O129" s="158">
        <f t="shared" si="28"/>
        <v>0</v>
      </c>
      <c r="P129" s="158">
        <f t="shared" si="29"/>
        <v>0</v>
      </c>
      <c r="Q129" s="1"/>
    </row>
    <row r="130" spans="2:17">
      <c r="B130" s="9" t="str">
        <f t="shared" si="30"/>
        <v/>
      </c>
      <c r="C130" s="153">
        <f>IF(D93="","-",+C129+1)</f>
        <v>2043</v>
      </c>
      <c r="D130" s="154">
        <f>IF(F129+SUM(E$99:E129)=D$92,F129,D$92-SUM(E$99:E129))</f>
        <v>18184367.551002223</v>
      </c>
      <c r="E130" s="160">
        <f>IF(+J96&lt;F129,J96,D130)</f>
        <v>1412042.5714285714</v>
      </c>
      <c r="F130" s="159">
        <f t="shared" si="31"/>
        <v>16772324.979573652</v>
      </c>
      <c r="G130" s="159">
        <f t="shared" si="32"/>
        <v>17478346.265287936</v>
      </c>
      <c r="H130" s="163">
        <f t="shared" si="33"/>
        <v>3257836.0895891655</v>
      </c>
      <c r="I130" s="253">
        <f t="shared" si="34"/>
        <v>3257836.0895891655</v>
      </c>
      <c r="J130" s="158">
        <f t="shared" si="24"/>
        <v>0</v>
      </c>
      <c r="K130" s="158"/>
      <c r="L130" s="334"/>
      <c r="M130" s="158">
        <f t="shared" si="26"/>
        <v>0</v>
      </c>
      <c r="N130" s="334"/>
      <c r="O130" s="158">
        <f t="shared" si="28"/>
        <v>0</v>
      </c>
      <c r="P130" s="158">
        <f t="shared" si="29"/>
        <v>0</v>
      </c>
      <c r="Q130" s="1"/>
    </row>
    <row r="131" spans="2:17">
      <c r="B131" s="9" t="str">
        <f t="shared" si="30"/>
        <v/>
      </c>
      <c r="C131" s="153">
        <f>IF(D93="","-",+C130+1)</f>
        <v>2044</v>
      </c>
      <c r="D131" s="154">
        <f>IF(F130+SUM(E$99:E130)=D$92,F130,D$92-SUM(E$99:E130))</f>
        <v>16772324.979573652</v>
      </c>
      <c r="E131" s="160">
        <f>IF(+J96&lt;F130,J96,D131)</f>
        <v>1412042.5714285714</v>
      </c>
      <c r="F131" s="159">
        <f t="shared" si="31"/>
        <v>15360282.408145081</v>
      </c>
      <c r="G131" s="159">
        <f t="shared" ref="G131:G154" si="35">+(F131+D131)/2</f>
        <v>16066303.693859367</v>
      </c>
      <c r="H131" s="163">
        <f t="shared" ref="H131:H154" si="36">+J$94*G131+E131</f>
        <v>3108717.9186735409</v>
      </c>
      <c r="I131" s="253">
        <f t="shared" ref="I131:I154" si="37">+J$95*G131+E131</f>
        <v>3108717.9186735409</v>
      </c>
      <c r="J131" s="158">
        <f t="shared" ref="J131:J154" si="38">+I131-H131</f>
        <v>0</v>
      </c>
      <c r="K131" s="158"/>
      <c r="L131" s="334"/>
      <c r="M131" s="158">
        <f t="shared" ref="M131:M154" si="39">IF(L131&lt;&gt;0,+H131-L131,0)</f>
        <v>0</v>
      </c>
      <c r="N131" s="334"/>
      <c r="O131" s="158">
        <f t="shared" ref="O131:O154" si="40">IF(N131&lt;&gt;0,+I131-N131,0)</f>
        <v>0</v>
      </c>
      <c r="P131" s="158">
        <f t="shared" ref="P131:P154" si="41">+O131-M131</f>
        <v>0</v>
      </c>
      <c r="Q131" s="1"/>
    </row>
    <row r="132" spans="2:17">
      <c r="B132" s="9" t="str">
        <f t="shared" ref="B132:B154" si="42">IF(D132=F131,"","IU")</f>
        <v/>
      </c>
      <c r="C132" s="153">
        <f>IF(D93="","-",+C131+1)</f>
        <v>2045</v>
      </c>
      <c r="D132" s="154">
        <f>IF(F131+SUM(E$99:E131)=D$92,F131,D$92-SUM(E$99:E131))</f>
        <v>15360282.408145081</v>
      </c>
      <c r="E132" s="160">
        <f>IF(+J96&lt;F131,J96,D132)</f>
        <v>1412042.5714285714</v>
      </c>
      <c r="F132" s="159">
        <f t="shared" ref="F132:F154" si="43">+D132-E132</f>
        <v>13948239.83671651</v>
      </c>
      <c r="G132" s="159">
        <f t="shared" si="35"/>
        <v>14654261.122430796</v>
      </c>
      <c r="H132" s="163">
        <f t="shared" si="36"/>
        <v>2959599.7477579163</v>
      </c>
      <c r="I132" s="253">
        <f t="shared" si="37"/>
        <v>2959599.7477579163</v>
      </c>
      <c r="J132" s="158">
        <f t="shared" si="38"/>
        <v>0</v>
      </c>
      <c r="K132" s="158"/>
      <c r="L132" s="334"/>
      <c r="M132" s="158">
        <f t="shared" si="39"/>
        <v>0</v>
      </c>
      <c r="N132" s="334"/>
      <c r="O132" s="158">
        <f t="shared" si="40"/>
        <v>0</v>
      </c>
      <c r="P132" s="158">
        <f t="shared" si="41"/>
        <v>0</v>
      </c>
      <c r="Q132" s="1"/>
    </row>
    <row r="133" spans="2:17">
      <c r="B133" s="9" t="str">
        <f t="shared" si="42"/>
        <v/>
      </c>
      <c r="C133" s="153">
        <f>IF(D93="","-",+C132+1)</f>
        <v>2046</v>
      </c>
      <c r="D133" s="154">
        <f>IF(F132+SUM(E$99:E132)=D$92,F132,D$92-SUM(E$99:E132))</f>
        <v>13948239.83671651</v>
      </c>
      <c r="E133" s="160">
        <f>IF(+J96&lt;F132,J96,D133)</f>
        <v>1412042.5714285714</v>
      </c>
      <c r="F133" s="159">
        <f t="shared" si="43"/>
        <v>12536197.265287939</v>
      </c>
      <c r="G133" s="159">
        <f t="shared" si="35"/>
        <v>13242218.551002225</v>
      </c>
      <c r="H133" s="163">
        <f t="shared" si="36"/>
        <v>2810481.5768422922</v>
      </c>
      <c r="I133" s="253">
        <f t="shared" si="37"/>
        <v>2810481.5768422922</v>
      </c>
      <c r="J133" s="158">
        <f t="shared" si="38"/>
        <v>0</v>
      </c>
      <c r="K133" s="158"/>
      <c r="L133" s="334"/>
      <c r="M133" s="158">
        <f t="shared" si="39"/>
        <v>0</v>
      </c>
      <c r="N133" s="334"/>
      <c r="O133" s="158">
        <f t="shared" si="40"/>
        <v>0</v>
      </c>
      <c r="P133" s="158">
        <f t="shared" si="41"/>
        <v>0</v>
      </c>
      <c r="Q133" s="1"/>
    </row>
    <row r="134" spans="2:17">
      <c r="B134" s="9" t="str">
        <f t="shared" si="42"/>
        <v/>
      </c>
      <c r="C134" s="153">
        <f>IF(D93="","-",+C133+1)</f>
        <v>2047</v>
      </c>
      <c r="D134" s="154">
        <f>IF(F133+SUM(E$99:E133)=D$92,F133,D$92-SUM(E$99:E133))</f>
        <v>12536197.265287939</v>
      </c>
      <c r="E134" s="160">
        <f>IF(+J96&lt;F133,J96,D134)</f>
        <v>1412042.5714285714</v>
      </c>
      <c r="F134" s="159">
        <f t="shared" si="43"/>
        <v>11124154.693859369</v>
      </c>
      <c r="G134" s="159">
        <f t="shared" si="35"/>
        <v>11830175.979573654</v>
      </c>
      <c r="H134" s="163">
        <f t="shared" si="36"/>
        <v>2661363.4059266672</v>
      </c>
      <c r="I134" s="253">
        <f t="shared" si="37"/>
        <v>2661363.4059266672</v>
      </c>
      <c r="J134" s="158">
        <f t="shared" si="38"/>
        <v>0</v>
      </c>
      <c r="K134" s="158"/>
      <c r="L134" s="334"/>
      <c r="M134" s="158">
        <f t="shared" si="39"/>
        <v>0</v>
      </c>
      <c r="N134" s="334"/>
      <c r="O134" s="158">
        <f t="shared" si="40"/>
        <v>0</v>
      </c>
      <c r="P134" s="158">
        <f t="shared" si="41"/>
        <v>0</v>
      </c>
      <c r="Q134" s="1"/>
    </row>
    <row r="135" spans="2:17">
      <c r="B135" s="9" t="str">
        <f t="shared" si="42"/>
        <v/>
      </c>
      <c r="C135" s="153">
        <f>IF(D93="","-",+C134+1)</f>
        <v>2048</v>
      </c>
      <c r="D135" s="154">
        <f>IF(F134+SUM(E$99:E134)=D$92,F134,D$92-SUM(E$99:E134))</f>
        <v>11124154.693859369</v>
      </c>
      <c r="E135" s="160">
        <f>IF(+J96&lt;F134,J96,D135)</f>
        <v>1412042.5714285714</v>
      </c>
      <c r="F135" s="159">
        <f t="shared" si="43"/>
        <v>9712112.1224307977</v>
      </c>
      <c r="G135" s="159">
        <f t="shared" si="35"/>
        <v>10418133.408145083</v>
      </c>
      <c r="H135" s="163">
        <f t="shared" si="36"/>
        <v>2512245.235011043</v>
      </c>
      <c r="I135" s="253">
        <f t="shared" si="37"/>
        <v>2512245.235011043</v>
      </c>
      <c r="J135" s="158">
        <f t="shared" si="38"/>
        <v>0</v>
      </c>
      <c r="K135" s="158"/>
      <c r="L135" s="334"/>
      <c r="M135" s="158">
        <f t="shared" si="39"/>
        <v>0</v>
      </c>
      <c r="N135" s="334"/>
      <c r="O135" s="158">
        <f t="shared" si="40"/>
        <v>0</v>
      </c>
      <c r="P135" s="158">
        <f t="shared" si="41"/>
        <v>0</v>
      </c>
      <c r="Q135" s="1"/>
    </row>
    <row r="136" spans="2:17">
      <c r="B136" s="9" t="str">
        <f t="shared" si="42"/>
        <v/>
      </c>
      <c r="C136" s="153">
        <f>IF(D93="","-",+C135+1)</f>
        <v>2049</v>
      </c>
      <c r="D136" s="154">
        <f>IF(F135+SUM(E$99:E135)=D$92,F135,D$92-SUM(E$99:E135))</f>
        <v>9712112.1224307977</v>
      </c>
      <c r="E136" s="160">
        <f>IF(+J96&lt;F135,J96,D136)</f>
        <v>1412042.5714285714</v>
      </c>
      <c r="F136" s="159">
        <f t="shared" si="43"/>
        <v>8300069.5510022268</v>
      </c>
      <c r="G136" s="159">
        <f t="shared" si="35"/>
        <v>9006090.8367165122</v>
      </c>
      <c r="H136" s="163">
        <f t="shared" si="36"/>
        <v>2363127.0640954184</v>
      </c>
      <c r="I136" s="253">
        <f t="shared" si="37"/>
        <v>2363127.0640954184</v>
      </c>
      <c r="J136" s="158">
        <f t="shared" si="38"/>
        <v>0</v>
      </c>
      <c r="K136" s="158"/>
      <c r="L136" s="334"/>
      <c r="M136" s="158">
        <f t="shared" si="39"/>
        <v>0</v>
      </c>
      <c r="N136" s="334"/>
      <c r="O136" s="158">
        <f t="shared" si="40"/>
        <v>0</v>
      </c>
      <c r="P136" s="158">
        <f t="shared" si="41"/>
        <v>0</v>
      </c>
      <c r="Q136" s="1"/>
    </row>
    <row r="137" spans="2:17">
      <c r="B137" s="9" t="str">
        <f t="shared" si="42"/>
        <v/>
      </c>
      <c r="C137" s="153">
        <f>IF(D93="","-",+C136+1)</f>
        <v>2050</v>
      </c>
      <c r="D137" s="154">
        <f>IF(F136+SUM(E$99:E136)=D$92,F136,D$92-SUM(E$99:E136))</f>
        <v>8300069.5510022268</v>
      </c>
      <c r="E137" s="160">
        <f>IF(+J96&lt;F136,J96,D137)</f>
        <v>1412042.5714285714</v>
      </c>
      <c r="F137" s="159">
        <f t="shared" si="43"/>
        <v>6888026.9795736559</v>
      </c>
      <c r="G137" s="159">
        <f t="shared" si="35"/>
        <v>7594048.2652879413</v>
      </c>
      <c r="H137" s="163">
        <f t="shared" si="36"/>
        <v>2214008.8931797938</v>
      </c>
      <c r="I137" s="253">
        <f t="shared" si="37"/>
        <v>2214008.8931797938</v>
      </c>
      <c r="J137" s="158">
        <f t="shared" si="38"/>
        <v>0</v>
      </c>
      <c r="K137" s="158"/>
      <c r="L137" s="334"/>
      <c r="M137" s="158">
        <f t="shared" si="39"/>
        <v>0</v>
      </c>
      <c r="N137" s="334"/>
      <c r="O137" s="158">
        <f t="shared" si="40"/>
        <v>0</v>
      </c>
      <c r="P137" s="158">
        <f t="shared" si="41"/>
        <v>0</v>
      </c>
      <c r="Q137" s="1"/>
    </row>
    <row r="138" spans="2:17">
      <c r="B138" s="9" t="str">
        <f t="shared" si="42"/>
        <v/>
      </c>
      <c r="C138" s="153">
        <f>IF(D93="","-",+C137+1)</f>
        <v>2051</v>
      </c>
      <c r="D138" s="154">
        <f>IF(F137+SUM(E$99:E137)=D$92,F137,D$92-SUM(E$99:E137))</f>
        <v>6888026.9795736559</v>
      </c>
      <c r="E138" s="160">
        <f>IF(+J96&lt;F137,J96,D138)</f>
        <v>1412042.5714285714</v>
      </c>
      <c r="F138" s="159">
        <f t="shared" si="43"/>
        <v>5475984.408145085</v>
      </c>
      <c r="G138" s="159">
        <f t="shared" si="35"/>
        <v>6182005.6938593704</v>
      </c>
      <c r="H138" s="163">
        <f t="shared" si="36"/>
        <v>2064890.7222641695</v>
      </c>
      <c r="I138" s="253">
        <f t="shared" si="37"/>
        <v>2064890.7222641695</v>
      </c>
      <c r="J138" s="158">
        <f t="shared" si="38"/>
        <v>0</v>
      </c>
      <c r="K138" s="158"/>
      <c r="L138" s="334"/>
      <c r="M138" s="158">
        <f t="shared" si="39"/>
        <v>0</v>
      </c>
      <c r="N138" s="334"/>
      <c r="O138" s="158">
        <f t="shared" si="40"/>
        <v>0</v>
      </c>
      <c r="P138" s="158">
        <f t="shared" si="41"/>
        <v>0</v>
      </c>
      <c r="Q138" s="1"/>
    </row>
    <row r="139" spans="2:17">
      <c r="B139" s="9" t="str">
        <f t="shared" si="42"/>
        <v>IU</v>
      </c>
      <c r="C139" s="153">
        <f>IF(D93="","-",+C138+1)</f>
        <v>2052</v>
      </c>
      <c r="D139" s="154">
        <f>IF(F138+SUM(E$99:E138)=D$92,F138,D$92-SUM(E$99:E138))</f>
        <v>5475984.4081450328</v>
      </c>
      <c r="E139" s="160">
        <f>IF(+J96&lt;F138,J96,D139)</f>
        <v>1412042.5714285714</v>
      </c>
      <c r="F139" s="159">
        <f t="shared" si="43"/>
        <v>4063941.8367164615</v>
      </c>
      <c r="G139" s="159">
        <f t="shared" si="35"/>
        <v>4769963.1224307474</v>
      </c>
      <c r="H139" s="163">
        <f t="shared" si="36"/>
        <v>1915772.5513485395</v>
      </c>
      <c r="I139" s="253">
        <f t="shared" si="37"/>
        <v>1915772.5513485395</v>
      </c>
      <c r="J139" s="158">
        <f t="shared" si="38"/>
        <v>0</v>
      </c>
      <c r="K139" s="158"/>
      <c r="L139" s="334"/>
      <c r="M139" s="158">
        <f t="shared" si="39"/>
        <v>0</v>
      </c>
      <c r="N139" s="334"/>
      <c r="O139" s="158">
        <f t="shared" si="40"/>
        <v>0</v>
      </c>
      <c r="P139" s="158">
        <f t="shared" si="41"/>
        <v>0</v>
      </c>
      <c r="Q139" s="1"/>
    </row>
    <row r="140" spans="2:17">
      <c r="B140" s="9" t="str">
        <f t="shared" si="42"/>
        <v/>
      </c>
      <c r="C140" s="153">
        <f>IF(D93="","-",+C139+1)</f>
        <v>2053</v>
      </c>
      <c r="D140" s="154">
        <f>IF(F139+SUM(E$99:E139)=D$92,F139,D$92-SUM(E$99:E139))</f>
        <v>4063941.8367164615</v>
      </c>
      <c r="E140" s="160">
        <f>IF(+J96&lt;F139,J96,D140)</f>
        <v>1412042.5714285714</v>
      </c>
      <c r="F140" s="159">
        <f t="shared" si="43"/>
        <v>2651899.2652878901</v>
      </c>
      <c r="G140" s="159">
        <f t="shared" si="35"/>
        <v>3357920.5510021755</v>
      </c>
      <c r="H140" s="163">
        <f t="shared" si="36"/>
        <v>1766654.3804329149</v>
      </c>
      <c r="I140" s="253">
        <f t="shared" si="37"/>
        <v>1766654.3804329149</v>
      </c>
      <c r="J140" s="158">
        <f t="shared" si="38"/>
        <v>0</v>
      </c>
      <c r="K140" s="158"/>
      <c r="L140" s="334"/>
      <c r="M140" s="158">
        <f t="shared" si="39"/>
        <v>0</v>
      </c>
      <c r="N140" s="334"/>
      <c r="O140" s="158">
        <f t="shared" si="40"/>
        <v>0</v>
      </c>
      <c r="P140" s="158">
        <f t="shared" si="41"/>
        <v>0</v>
      </c>
      <c r="Q140" s="1"/>
    </row>
    <row r="141" spans="2:17">
      <c r="B141" s="9" t="str">
        <f t="shared" si="42"/>
        <v/>
      </c>
      <c r="C141" s="153">
        <f>IF(D93="","-",+C140+1)</f>
        <v>2054</v>
      </c>
      <c r="D141" s="154">
        <f>IF(F140+SUM(E$99:E140)=D$92,F140,D$92-SUM(E$99:E140))</f>
        <v>2651899.2652878901</v>
      </c>
      <c r="E141" s="160">
        <f>IF(+J96&lt;F140,J96,D141)</f>
        <v>1412042.5714285714</v>
      </c>
      <c r="F141" s="159">
        <f t="shared" si="43"/>
        <v>1239856.6938593187</v>
      </c>
      <c r="G141" s="159">
        <f t="shared" si="35"/>
        <v>1945877.9795736044</v>
      </c>
      <c r="H141" s="163">
        <f t="shared" si="36"/>
        <v>1617536.2095172904</v>
      </c>
      <c r="I141" s="253">
        <f t="shared" si="37"/>
        <v>1617536.2095172904</v>
      </c>
      <c r="J141" s="158">
        <f t="shared" si="38"/>
        <v>0</v>
      </c>
      <c r="K141" s="158"/>
      <c r="L141" s="334"/>
      <c r="M141" s="158">
        <f t="shared" si="39"/>
        <v>0</v>
      </c>
      <c r="N141" s="334"/>
      <c r="O141" s="158">
        <f t="shared" si="40"/>
        <v>0</v>
      </c>
      <c r="P141" s="158">
        <f t="shared" si="41"/>
        <v>0</v>
      </c>
      <c r="Q141" s="1"/>
    </row>
    <row r="142" spans="2:17">
      <c r="B142" s="9" t="str">
        <f t="shared" si="42"/>
        <v/>
      </c>
      <c r="C142" s="153">
        <f>IF(D93="","-",+C141+1)</f>
        <v>2055</v>
      </c>
      <c r="D142" s="154">
        <f>IF(F141+SUM(E$99:E141)=D$92,F141,D$92-SUM(E$99:E141))</f>
        <v>1239856.6938593187</v>
      </c>
      <c r="E142" s="160">
        <f>IF(+J96&lt;F141,J96,D142)</f>
        <v>1239856.6938593187</v>
      </c>
      <c r="F142" s="159">
        <f t="shared" si="43"/>
        <v>0</v>
      </c>
      <c r="G142" s="159">
        <f t="shared" si="35"/>
        <v>619928.34692965937</v>
      </c>
      <c r="H142" s="163">
        <f t="shared" si="36"/>
        <v>1305323.970174772</v>
      </c>
      <c r="I142" s="253">
        <f t="shared" si="37"/>
        <v>1305323.970174772</v>
      </c>
      <c r="J142" s="158">
        <f t="shared" si="38"/>
        <v>0</v>
      </c>
      <c r="K142" s="158"/>
      <c r="L142" s="334"/>
      <c r="M142" s="158">
        <f t="shared" si="39"/>
        <v>0</v>
      </c>
      <c r="N142" s="334"/>
      <c r="O142" s="158">
        <f t="shared" si="40"/>
        <v>0</v>
      </c>
      <c r="P142" s="158">
        <f t="shared" si="41"/>
        <v>0</v>
      </c>
      <c r="Q142" s="1"/>
    </row>
    <row r="143" spans="2:17">
      <c r="B143" s="9" t="str">
        <f t="shared" si="42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3"/>
        <v>0</v>
      </c>
      <c r="G143" s="159">
        <f t="shared" si="35"/>
        <v>0</v>
      </c>
      <c r="H143" s="163">
        <f t="shared" si="36"/>
        <v>0</v>
      </c>
      <c r="I143" s="253">
        <f t="shared" si="37"/>
        <v>0</v>
      </c>
      <c r="J143" s="158">
        <f t="shared" si="38"/>
        <v>0</v>
      </c>
      <c r="K143" s="158"/>
      <c r="L143" s="334"/>
      <c r="M143" s="158">
        <f t="shared" si="39"/>
        <v>0</v>
      </c>
      <c r="N143" s="334"/>
      <c r="O143" s="158">
        <f t="shared" si="40"/>
        <v>0</v>
      </c>
      <c r="P143" s="158">
        <f t="shared" si="41"/>
        <v>0</v>
      </c>
      <c r="Q143" s="1"/>
    </row>
    <row r="144" spans="2:17">
      <c r="B144" s="9" t="str">
        <f t="shared" si="42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3"/>
        <v>0</v>
      </c>
      <c r="G144" s="159">
        <f t="shared" si="35"/>
        <v>0</v>
      </c>
      <c r="H144" s="163">
        <f t="shared" si="36"/>
        <v>0</v>
      </c>
      <c r="I144" s="253">
        <f t="shared" si="37"/>
        <v>0</v>
      </c>
      <c r="J144" s="158">
        <f t="shared" si="38"/>
        <v>0</v>
      </c>
      <c r="K144" s="158"/>
      <c r="L144" s="334"/>
      <c r="M144" s="158">
        <f t="shared" si="39"/>
        <v>0</v>
      </c>
      <c r="N144" s="334"/>
      <c r="O144" s="158">
        <f t="shared" si="40"/>
        <v>0</v>
      </c>
      <c r="P144" s="158">
        <f t="shared" si="41"/>
        <v>0</v>
      </c>
      <c r="Q144" s="1"/>
    </row>
    <row r="145" spans="2:17">
      <c r="B145" s="9" t="str">
        <f t="shared" si="42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3"/>
        <v>0</v>
      </c>
      <c r="G145" s="159">
        <f t="shared" si="35"/>
        <v>0</v>
      </c>
      <c r="H145" s="163">
        <f t="shared" si="36"/>
        <v>0</v>
      </c>
      <c r="I145" s="253">
        <f t="shared" si="37"/>
        <v>0</v>
      </c>
      <c r="J145" s="158">
        <f t="shared" si="38"/>
        <v>0</v>
      </c>
      <c r="K145" s="158"/>
      <c r="L145" s="334"/>
      <c r="M145" s="158">
        <f t="shared" si="39"/>
        <v>0</v>
      </c>
      <c r="N145" s="334"/>
      <c r="O145" s="158">
        <f t="shared" si="40"/>
        <v>0</v>
      </c>
      <c r="P145" s="158">
        <f t="shared" si="41"/>
        <v>0</v>
      </c>
      <c r="Q145" s="1"/>
    </row>
    <row r="146" spans="2:17">
      <c r="B146" s="9" t="str">
        <f t="shared" si="42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3"/>
        <v>0</v>
      </c>
      <c r="G146" s="159">
        <f t="shared" si="35"/>
        <v>0</v>
      </c>
      <c r="H146" s="163">
        <f t="shared" si="36"/>
        <v>0</v>
      </c>
      <c r="I146" s="253">
        <f t="shared" si="37"/>
        <v>0</v>
      </c>
      <c r="J146" s="158">
        <f t="shared" si="38"/>
        <v>0</v>
      </c>
      <c r="K146" s="158"/>
      <c r="L146" s="334"/>
      <c r="M146" s="158">
        <f t="shared" si="39"/>
        <v>0</v>
      </c>
      <c r="N146" s="334"/>
      <c r="O146" s="158">
        <f t="shared" si="40"/>
        <v>0</v>
      </c>
      <c r="P146" s="158">
        <f t="shared" si="41"/>
        <v>0</v>
      </c>
      <c r="Q146" s="1"/>
    </row>
    <row r="147" spans="2:17">
      <c r="B147" s="9" t="str">
        <f t="shared" si="42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3"/>
        <v>0</v>
      </c>
      <c r="G147" s="159">
        <f t="shared" si="35"/>
        <v>0</v>
      </c>
      <c r="H147" s="163">
        <f t="shared" si="36"/>
        <v>0</v>
      </c>
      <c r="I147" s="253">
        <f t="shared" si="37"/>
        <v>0</v>
      </c>
      <c r="J147" s="158">
        <f t="shared" si="38"/>
        <v>0</v>
      </c>
      <c r="K147" s="158"/>
      <c r="L147" s="334"/>
      <c r="M147" s="158">
        <f t="shared" si="39"/>
        <v>0</v>
      </c>
      <c r="N147" s="334"/>
      <c r="O147" s="158">
        <f t="shared" si="40"/>
        <v>0</v>
      </c>
      <c r="P147" s="158">
        <f t="shared" si="41"/>
        <v>0</v>
      </c>
      <c r="Q147" s="1"/>
    </row>
    <row r="148" spans="2:17">
      <c r="B148" s="9" t="str">
        <f t="shared" si="42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3"/>
        <v>0</v>
      </c>
      <c r="G148" s="159">
        <f t="shared" si="35"/>
        <v>0</v>
      </c>
      <c r="H148" s="163">
        <f t="shared" si="36"/>
        <v>0</v>
      </c>
      <c r="I148" s="253">
        <f t="shared" si="37"/>
        <v>0</v>
      </c>
      <c r="J148" s="158">
        <f t="shared" si="38"/>
        <v>0</v>
      </c>
      <c r="K148" s="158"/>
      <c r="L148" s="334"/>
      <c r="M148" s="158">
        <f t="shared" si="39"/>
        <v>0</v>
      </c>
      <c r="N148" s="334"/>
      <c r="O148" s="158">
        <f t="shared" si="40"/>
        <v>0</v>
      </c>
      <c r="P148" s="158">
        <f t="shared" si="41"/>
        <v>0</v>
      </c>
      <c r="Q148" s="1"/>
    </row>
    <row r="149" spans="2:17">
      <c r="B149" s="9" t="str">
        <f t="shared" si="42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3"/>
        <v>0</v>
      </c>
      <c r="G149" s="159">
        <f t="shared" si="35"/>
        <v>0</v>
      </c>
      <c r="H149" s="163">
        <f t="shared" si="36"/>
        <v>0</v>
      </c>
      <c r="I149" s="253">
        <f t="shared" si="37"/>
        <v>0</v>
      </c>
      <c r="J149" s="158">
        <f t="shared" si="38"/>
        <v>0</v>
      </c>
      <c r="K149" s="158"/>
      <c r="L149" s="334"/>
      <c r="M149" s="158">
        <f t="shared" si="39"/>
        <v>0</v>
      </c>
      <c r="N149" s="334"/>
      <c r="O149" s="158">
        <f t="shared" si="40"/>
        <v>0</v>
      </c>
      <c r="P149" s="158">
        <f t="shared" si="41"/>
        <v>0</v>
      </c>
      <c r="Q149" s="1"/>
    </row>
    <row r="150" spans="2:17">
      <c r="B150" s="9" t="str">
        <f t="shared" si="42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3"/>
        <v>0</v>
      </c>
      <c r="G150" s="159">
        <f t="shared" si="35"/>
        <v>0</v>
      </c>
      <c r="H150" s="163">
        <f t="shared" si="36"/>
        <v>0</v>
      </c>
      <c r="I150" s="253">
        <f t="shared" si="37"/>
        <v>0</v>
      </c>
      <c r="J150" s="158">
        <f t="shared" si="38"/>
        <v>0</v>
      </c>
      <c r="K150" s="158"/>
      <c r="L150" s="334"/>
      <c r="M150" s="158">
        <f t="shared" si="39"/>
        <v>0</v>
      </c>
      <c r="N150" s="334"/>
      <c r="O150" s="158">
        <f t="shared" si="40"/>
        <v>0</v>
      </c>
      <c r="P150" s="158">
        <f t="shared" si="41"/>
        <v>0</v>
      </c>
      <c r="Q150" s="1"/>
    </row>
    <row r="151" spans="2:17">
      <c r="B151" s="9" t="str">
        <f t="shared" si="42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3"/>
        <v>0</v>
      </c>
      <c r="G151" s="159">
        <f t="shared" si="35"/>
        <v>0</v>
      </c>
      <c r="H151" s="163">
        <f t="shared" si="36"/>
        <v>0</v>
      </c>
      <c r="I151" s="253">
        <f t="shared" si="37"/>
        <v>0</v>
      </c>
      <c r="J151" s="158">
        <f t="shared" si="38"/>
        <v>0</v>
      </c>
      <c r="K151" s="158"/>
      <c r="L151" s="334"/>
      <c r="M151" s="158">
        <f t="shared" si="39"/>
        <v>0</v>
      </c>
      <c r="N151" s="334"/>
      <c r="O151" s="158">
        <f t="shared" si="40"/>
        <v>0</v>
      </c>
      <c r="P151" s="158">
        <f t="shared" si="41"/>
        <v>0</v>
      </c>
      <c r="Q151" s="1"/>
    </row>
    <row r="152" spans="2:17">
      <c r="B152" s="9" t="str">
        <f t="shared" si="42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3"/>
        <v>0</v>
      </c>
      <c r="G152" s="159">
        <f t="shared" si="35"/>
        <v>0</v>
      </c>
      <c r="H152" s="163">
        <f t="shared" si="36"/>
        <v>0</v>
      </c>
      <c r="I152" s="253">
        <f t="shared" si="37"/>
        <v>0</v>
      </c>
      <c r="J152" s="158">
        <f t="shared" si="38"/>
        <v>0</v>
      </c>
      <c r="K152" s="158"/>
      <c r="L152" s="334"/>
      <c r="M152" s="158">
        <f t="shared" si="39"/>
        <v>0</v>
      </c>
      <c r="N152" s="334"/>
      <c r="O152" s="158">
        <f t="shared" si="40"/>
        <v>0</v>
      </c>
      <c r="P152" s="158">
        <f t="shared" si="41"/>
        <v>0</v>
      </c>
      <c r="Q152" s="1"/>
    </row>
    <row r="153" spans="2:17">
      <c r="B153" s="9" t="str">
        <f t="shared" si="42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3"/>
        <v>0</v>
      </c>
      <c r="G153" s="159">
        <f t="shared" si="35"/>
        <v>0</v>
      </c>
      <c r="H153" s="163">
        <f t="shared" si="36"/>
        <v>0</v>
      </c>
      <c r="I153" s="253">
        <f t="shared" si="37"/>
        <v>0</v>
      </c>
      <c r="J153" s="158">
        <f t="shared" si="38"/>
        <v>0</v>
      </c>
      <c r="K153" s="158"/>
      <c r="L153" s="334"/>
      <c r="M153" s="158">
        <f t="shared" si="39"/>
        <v>0</v>
      </c>
      <c r="N153" s="334"/>
      <c r="O153" s="158">
        <f t="shared" si="40"/>
        <v>0</v>
      </c>
      <c r="P153" s="158">
        <f t="shared" si="41"/>
        <v>0</v>
      </c>
      <c r="Q153" s="1"/>
    </row>
    <row r="154" spans="2:17" ht="13.5" thickBot="1">
      <c r="B154" s="9" t="str">
        <f t="shared" si="42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3"/>
        <v>0</v>
      </c>
      <c r="G154" s="165">
        <f t="shared" si="35"/>
        <v>0</v>
      </c>
      <c r="H154" s="167">
        <f t="shared" si="36"/>
        <v>0</v>
      </c>
      <c r="I154" s="254">
        <f t="shared" si="37"/>
        <v>0</v>
      </c>
      <c r="J154" s="169">
        <f t="shared" si="38"/>
        <v>0</v>
      </c>
      <c r="K154" s="158"/>
      <c r="L154" s="335"/>
      <c r="M154" s="169">
        <f t="shared" si="39"/>
        <v>0</v>
      </c>
      <c r="N154" s="335"/>
      <c r="O154" s="169">
        <f t="shared" si="40"/>
        <v>0</v>
      </c>
      <c r="P154" s="169">
        <f t="shared" si="41"/>
        <v>0</v>
      </c>
      <c r="Q154" s="1"/>
    </row>
    <row r="155" spans="2:17">
      <c r="C155" s="154" t="s">
        <v>73</v>
      </c>
      <c r="D155" s="111"/>
      <c r="E155" s="111">
        <f>SUM(E99:E154)</f>
        <v>59305788.000000007</v>
      </c>
      <c r="F155" s="111"/>
      <c r="G155" s="111"/>
      <c r="H155" s="111">
        <f>SUM(H99:H154)</f>
        <v>196532834.66024622</v>
      </c>
      <c r="I155" s="111">
        <f>SUM(I99:I154)</f>
        <v>196532834.66024622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2" priority="1" stopIfTrue="1" operator="equal">
      <formula>$I$10</formula>
    </cfRule>
  </conditionalFormatting>
  <conditionalFormatting sqref="C99:C154">
    <cfRule type="cellIs" dxfId="10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Q162"/>
  <sheetViews>
    <sheetView view="pageBreakPreview" topLeftCell="A55" zoomScale="75" zoomScaleNormal="100" zoomScaleSheetLayoutView="75" workbookViewId="0">
      <selection activeCell="D17" sqref="D17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.42578125" customWidth="1"/>
    <col min="13" max="13" width="17.7109375" customWidth="1"/>
    <col min="14" max="14" width="19.140625" customWidth="1"/>
    <col min="15" max="15" width="20.14062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34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942766.54121136409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942766.54121136409</v>
      </c>
      <c r="O6" s="1"/>
      <c r="P6" s="1"/>
    </row>
    <row r="7" spans="1:17" ht="13.5" thickBot="1">
      <c r="C7" s="121" t="s">
        <v>44</v>
      </c>
      <c r="D7" s="223" t="s">
        <v>286</v>
      </c>
      <c r="E7" s="379"/>
      <c r="F7" s="379"/>
      <c r="G7" s="379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284</v>
      </c>
      <c r="E9" s="401" t="s">
        <v>424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8598828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209727.51219512196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8177700</v>
      </c>
      <c r="E17" s="394">
        <v>97353.571428571435</v>
      </c>
      <c r="F17" s="393">
        <v>8080346.4285714282</v>
      </c>
      <c r="G17" s="394">
        <v>1228497.690125915</v>
      </c>
      <c r="H17" s="395">
        <v>1228497.690125915</v>
      </c>
      <c r="I17" s="404">
        <v>0</v>
      </c>
      <c r="J17" s="156"/>
      <c r="K17" s="256">
        <f t="shared" ref="K17:K22" si="0">G17</f>
        <v>1228497.690125915</v>
      </c>
      <c r="L17" s="172">
        <f t="shared" ref="L17:L22" si="1">IF(K17&lt;&gt;0,+G17-K17,0)</f>
        <v>0</v>
      </c>
      <c r="M17" s="256">
        <f t="shared" ref="M17:M22" si="2">H17</f>
        <v>1228497.690125915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8080346.4285714282</v>
      </c>
      <c r="E18" s="397">
        <v>204615.59523809524</v>
      </c>
      <c r="F18" s="393">
        <v>7875730.833333333</v>
      </c>
      <c r="G18" s="397">
        <v>1267134.4448032489</v>
      </c>
      <c r="H18" s="395">
        <v>1267134.4448032489</v>
      </c>
      <c r="I18" s="404">
        <v>0</v>
      </c>
      <c r="J18" s="156"/>
      <c r="K18" s="258">
        <f t="shared" si="0"/>
        <v>1267134.4448032489</v>
      </c>
      <c r="L18" s="257">
        <f t="shared" si="1"/>
        <v>0</v>
      </c>
      <c r="M18" s="258">
        <f t="shared" si="2"/>
        <v>1267134.4448032489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7875730.833333333</v>
      </c>
      <c r="E19" s="397">
        <v>204734</v>
      </c>
      <c r="F19" s="393">
        <v>7670996.833333333</v>
      </c>
      <c r="G19" s="397">
        <v>1215041.1112148757</v>
      </c>
      <c r="H19" s="395">
        <v>1215041.1112148757</v>
      </c>
      <c r="I19" s="156">
        <v>0</v>
      </c>
      <c r="J19" s="156"/>
      <c r="K19" s="258">
        <f t="shared" si="0"/>
        <v>1215041.1112148757</v>
      </c>
      <c r="L19" s="257">
        <f t="shared" si="1"/>
        <v>0</v>
      </c>
      <c r="M19" s="258">
        <f t="shared" si="2"/>
        <v>1215041.1112148757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8092124.833333333</v>
      </c>
      <c r="E20" s="397">
        <v>204734</v>
      </c>
      <c r="F20" s="393">
        <v>7887390.833333333</v>
      </c>
      <c r="G20" s="397">
        <v>1230725.6025644462</v>
      </c>
      <c r="H20" s="395">
        <v>1230725.6025644462</v>
      </c>
      <c r="I20" s="156">
        <f>H20-G20</f>
        <v>0</v>
      </c>
      <c r="J20" s="156"/>
      <c r="K20" s="258">
        <f t="shared" si="0"/>
        <v>1230725.6025644462</v>
      </c>
      <c r="L20" s="257">
        <f t="shared" si="1"/>
        <v>0</v>
      </c>
      <c r="M20" s="258">
        <f t="shared" si="2"/>
        <v>1230725.6025644462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7887390.833333333</v>
      </c>
      <c r="E21" s="397">
        <v>199972.7441860465</v>
      </c>
      <c r="F21" s="393">
        <v>7687418.0891472865</v>
      </c>
      <c r="G21" s="397">
        <v>1164774.0131848808</v>
      </c>
      <c r="H21" s="395">
        <v>1164774.0131848808</v>
      </c>
      <c r="I21" s="156">
        <v>0</v>
      </c>
      <c r="J21" s="156"/>
      <c r="K21" s="258">
        <f t="shared" si="0"/>
        <v>1164774.0131848808</v>
      </c>
      <c r="L21" s="257">
        <f t="shared" si="1"/>
        <v>0</v>
      </c>
      <c r="M21" s="258">
        <f t="shared" si="2"/>
        <v>1164774.0131848808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7687418.0891472865</v>
      </c>
      <c r="E22" s="397">
        <v>209727.51219512196</v>
      </c>
      <c r="F22" s="393">
        <v>7477690.576952165</v>
      </c>
      <c r="G22" s="397">
        <v>1173425.4227286456</v>
      </c>
      <c r="H22" s="395">
        <v>1173425.4227286456</v>
      </c>
      <c r="I22" s="156">
        <f t="shared" ref="I22:I72" si="6">H22-G22</f>
        <v>0</v>
      </c>
      <c r="J22" s="156"/>
      <c r="K22" s="258">
        <f t="shared" si="0"/>
        <v>1173425.4227286456</v>
      </c>
      <c r="L22" s="257">
        <f t="shared" si="1"/>
        <v>0</v>
      </c>
      <c r="M22" s="258">
        <f t="shared" si="2"/>
        <v>1173425.4227286456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393">
        <v>7477690.576952165</v>
      </c>
      <c r="E23" s="397">
        <v>209727.51219512196</v>
      </c>
      <c r="F23" s="393">
        <v>7267963.0647570435</v>
      </c>
      <c r="G23" s="397">
        <v>1146770.2935457411</v>
      </c>
      <c r="H23" s="395">
        <v>1146770.2935457411</v>
      </c>
      <c r="I23" s="156">
        <f t="shared" si="6"/>
        <v>0</v>
      </c>
      <c r="J23" s="156"/>
      <c r="K23" s="258">
        <f t="shared" ref="K23" si="7">G23</f>
        <v>1146770.2935457411</v>
      </c>
      <c r="L23" s="257">
        <f t="shared" ref="L23" si="8">IF(K23&lt;&gt;0,+G23-K23,0)</f>
        <v>0</v>
      </c>
      <c r="M23" s="258">
        <f t="shared" ref="M23" si="9">H23</f>
        <v>1146770.2935457411</v>
      </c>
      <c r="N23" s="158">
        <f t="shared" ref="N23" si="10">IF(M23&lt;&gt;0,+H23-M23,0)</f>
        <v>0</v>
      </c>
      <c r="O23" s="158">
        <f t="shared" ref="O23" si="11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7267963.0647570435</v>
      </c>
      <c r="E24" s="160">
        <f t="shared" ref="E24:E72" si="12">IF(+$I$14&lt;F23,$I$14,D24)</f>
        <v>209727.51219512196</v>
      </c>
      <c r="F24" s="159">
        <f t="shared" ref="F24:F72" si="13">+D24-E24</f>
        <v>7058235.552561922</v>
      </c>
      <c r="G24" s="161">
        <f t="shared" ref="G24:G52" si="14">+I$12*((D24+F24)/2)+E24</f>
        <v>942766.54121136409</v>
      </c>
      <c r="H24" s="142">
        <f t="shared" ref="H24:H52" si="15">+I$13*((D24+F24)/2)+E24</f>
        <v>942766.54121136409</v>
      </c>
      <c r="I24" s="156">
        <f t="shared" si="6"/>
        <v>0</v>
      </c>
      <c r="J24" s="156"/>
      <c r="K24" s="334"/>
      <c r="L24" s="158">
        <f t="shared" ref="L24:L72" si="16">IF(K24&lt;&gt;0,+G24-K24,0)</f>
        <v>0</v>
      </c>
      <c r="M24" s="334"/>
      <c r="N24" s="158">
        <f t="shared" ref="N24:N72" si="17">IF(M24&lt;&gt;0,+H24-M24,0)</f>
        <v>0</v>
      </c>
      <c r="O24" s="158">
        <f t="shared" ref="O24:O72" si="18">+N24-L24</f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7058235.552561922</v>
      </c>
      <c r="E25" s="160">
        <f t="shared" si="12"/>
        <v>209727.51219512196</v>
      </c>
      <c r="F25" s="159">
        <f t="shared" si="13"/>
        <v>6848508.0403668005</v>
      </c>
      <c r="G25" s="161">
        <f t="shared" si="14"/>
        <v>921303.98076470813</v>
      </c>
      <c r="H25" s="142">
        <f t="shared" si="15"/>
        <v>921303.98076470813</v>
      </c>
      <c r="I25" s="156">
        <f t="shared" si="6"/>
        <v>0</v>
      </c>
      <c r="J25" s="156"/>
      <c r="K25" s="334"/>
      <c r="L25" s="158">
        <f t="shared" si="16"/>
        <v>0</v>
      </c>
      <c r="M25" s="334"/>
      <c r="N25" s="158">
        <f t="shared" si="17"/>
        <v>0</v>
      </c>
      <c r="O25" s="158">
        <f t="shared" si="18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6848508.0403668005</v>
      </c>
      <c r="E26" s="160">
        <f t="shared" si="12"/>
        <v>209727.51219512196</v>
      </c>
      <c r="F26" s="159">
        <f t="shared" si="13"/>
        <v>6638780.528171679</v>
      </c>
      <c r="G26" s="161">
        <f t="shared" si="14"/>
        <v>899841.42031805217</v>
      </c>
      <c r="H26" s="142">
        <f t="shared" si="15"/>
        <v>899841.42031805217</v>
      </c>
      <c r="I26" s="156">
        <f t="shared" si="6"/>
        <v>0</v>
      </c>
      <c r="J26" s="156"/>
      <c r="K26" s="334"/>
      <c r="L26" s="158">
        <f t="shared" si="16"/>
        <v>0</v>
      </c>
      <c r="M26" s="334"/>
      <c r="N26" s="158">
        <f t="shared" si="17"/>
        <v>0</v>
      </c>
      <c r="O26" s="158">
        <f t="shared" si="18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6638780.528171679</v>
      </c>
      <c r="E27" s="160">
        <f t="shared" si="12"/>
        <v>209727.51219512196</v>
      </c>
      <c r="F27" s="159">
        <f t="shared" si="13"/>
        <v>6429053.0159765575</v>
      </c>
      <c r="G27" s="161">
        <f t="shared" si="14"/>
        <v>878378.8598713961</v>
      </c>
      <c r="H27" s="142">
        <f t="shared" si="15"/>
        <v>878378.8598713961</v>
      </c>
      <c r="I27" s="156">
        <f t="shared" si="6"/>
        <v>0</v>
      </c>
      <c r="J27" s="156"/>
      <c r="K27" s="334"/>
      <c r="L27" s="158">
        <f t="shared" si="16"/>
        <v>0</v>
      </c>
      <c r="M27" s="334"/>
      <c r="N27" s="158">
        <f t="shared" si="17"/>
        <v>0</v>
      </c>
      <c r="O27" s="158">
        <f t="shared" si="18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6429053.0159765575</v>
      </c>
      <c r="E28" s="160">
        <f t="shared" si="12"/>
        <v>209727.51219512196</v>
      </c>
      <c r="F28" s="159">
        <f t="shared" si="13"/>
        <v>6219325.503781436</v>
      </c>
      <c r="G28" s="161">
        <f t="shared" si="14"/>
        <v>856916.29942474014</v>
      </c>
      <c r="H28" s="142">
        <f t="shared" si="15"/>
        <v>856916.29942474014</v>
      </c>
      <c r="I28" s="156">
        <f t="shared" si="6"/>
        <v>0</v>
      </c>
      <c r="J28" s="156"/>
      <c r="K28" s="334"/>
      <c r="L28" s="158">
        <f t="shared" si="16"/>
        <v>0</v>
      </c>
      <c r="M28" s="334"/>
      <c r="N28" s="158">
        <f t="shared" si="17"/>
        <v>0</v>
      </c>
      <c r="O28" s="158">
        <f t="shared" si="18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6219325.503781436</v>
      </c>
      <c r="E29" s="160">
        <f t="shared" si="12"/>
        <v>209727.51219512196</v>
      </c>
      <c r="F29" s="159">
        <f t="shared" si="13"/>
        <v>6009597.9915863145</v>
      </c>
      <c r="G29" s="161">
        <f t="shared" si="14"/>
        <v>835453.73897808418</v>
      </c>
      <c r="H29" s="142">
        <f t="shared" si="15"/>
        <v>835453.73897808418</v>
      </c>
      <c r="I29" s="156">
        <f t="shared" si="6"/>
        <v>0</v>
      </c>
      <c r="J29" s="156"/>
      <c r="K29" s="334"/>
      <c r="L29" s="158">
        <f t="shared" si="16"/>
        <v>0</v>
      </c>
      <c r="M29" s="334"/>
      <c r="N29" s="158">
        <f t="shared" si="17"/>
        <v>0</v>
      </c>
      <c r="O29" s="158">
        <f t="shared" si="18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6009597.9915863145</v>
      </c>
      <c r="E30" s="160">
        <f t="shared" si="12"/>
        <v>209727.51219512196</v>
      </c>
      <c r="F30" s="159">
        <f t="shared" si="13"/>
        <v>5799870.479391193</v>
      </c>
      <c r="G30" s="161">
        <f t="shared" si="14"/>
        <v>813991.1785314281</v>
      </c>
      <c r="H30" s="142">
        <f t="shared" si="15"/>
        <v>813991.1785314281</v>
      </c>
      <c r="I30" s="156">
        <f t="shared" si="6"/>
        <v>0</v>
      </c>
      <c r="J30" s="156"/>
      <c r="K30" s="334"/>
      <c r="L30" s="158">
        <f t="shared" si="16"/>
        <v>0</v>
      </c>
      <c r="M30" s="334"/>
      <c r="N30" s="158">
        <f t="shared" si="17"/>
        <v>0</v>
      </c>
      <c r="O30" s="158">
        <f t="shared" si="18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5799870.479391193</v>
      </c>
      <c r="E31" s="160">
        <f t="shared" si="12"/>
        <v>209727.51219512196</v>
      </c>
      <c r="F31" s="159">
        <f t="shared" si="13"/>
        <v>5590142.9671960715</v>
      </c>
      <c r="G31" s="161">
        <f t="shared" si="14"/>
        <v>792528.61808477214</v>
      </c>
      <c r="H31" s="142">
        <f t="shared" si="15"/>
        <v>792528.61808477214</v>
      </c>
      <c r="I31" s="156">
        <f t="shared" si="6"/>
        <v>0</v>
      </c>
      <c r="J31" s="156"/>
      <c r="K31" s="334"/>
      <c r="L31" s="158">
        <f t="shared" si="16"/>
        <v>0</v>
      </c>
      <c r="M31" s="334"/>
      <c r="N31" s="158">
        <f t="shared" si="17"/>
        <v>0</v>
      </c>
      <c r="O31" s="158">
        <f t="shared" si="18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5590142.9671960715</v>
      </c>
      <c r="E32" s="160">
        <f t="shared" si="12"/>
        <v>209727.51219512196</v>
      </c>
      <c r="F32" s="159">
        <f t="shared" si="13"/>
        <v>5380415.45500095</v>
      </c>
      <c r="G32" s="161">
        <f t="shared" si="14"/>
        <v>771066.05763811618</v>
      </c>
      <c r="H32" s="142">
        <f t="shared" si="15"/>
        <v>771066.05763811618</v>
      </c>
      <c r="I32" s="156">
        <f t="shared" si="6"/>
        <v>0</v>
      </c>
      <c r="J32" s="156"/>
      <c r="K32" s="334"/>
      <c r="L32" s="158">
        <f t="shared" si="16"/>
        <v>0</v>
      </c>
      <c r="M32" s="334"/>
      <c r="N32" s="158">
        <f t="shared" si="17"/>
        <v>0</v>
      </c>
      <c r="O32" s="158">
        <f t="shared" si="18"/>
        <v>0</v>
      </c>
      <c r="P32" s="4"/>
    </row>
    <row r="33" spans="2:16">
      <c r="B33" s="9" t="str">
        <f t="shared" si="5"/>
        <v>IU</v>
      </c>
      <c r="C33" s="153">
        <f>IF(D11="","-",+C32+1)</f>
        <v>2029</v>
      </c>
      <c r="D33" s="159">
        <f>IF(F32+SUM(E$17:E32)=D$10,F32,D$10-SUM(E$17:E32))</f>
        <v>5380415.4550009444</v>
      </c>
      <c r="E33" s="160">
        <f t="shared" si="12"/>
        <v>209727.51219512196</v>
      </c>
      <c r="F33" s="159">
        <f t="shared" si="13"/>
        <v>5170687.9428058229</v>
      </c>
      <c r="G33" s="161">
        <f t="shared" si="14"/>
        <v>749603.49719145952</v>
      </c>
      <c r="H33" s="142">
        <f t="shared" si="15"/>
        <v>749603.49719145952</v>
      </c>
      <c r="I33" s="156">
        <f t="shared" si="6"/>
        <v>0</v>
      </c>
      <c r="J33" s="156"/>
      <c r="K33" s="334"/>
      <c r="L33" s="158">
        <f t="shared" si="16"/>
        <v>0</v>
      </c>
      <c r="M33" s="334"/>
      <c r="N33" s="158">
        <f t="shared" si="17"/>
        <v>0</v>
      </c>
      <c r="O33" s="158">
        <f t="shared" si="18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5170687.9428058229</v>
      </c>
      <c r="E34" s="160">
        <f t="shared" si="12"/>
        <v>209727.51219512196</v>
      </c>
      <c r="F34" s="159">
        <f t="shared" si="13"/>
        <v>4960960.4306107014</v>
      </c>
      <c r="G34" s="161">
        <f t="shared" si="14"/>
        <v>728140.93674480356</v>
      </c>
      <c r="H34" s="142">
        <f t="shared" si="15"/>
        <v>728140.93674480356</v>
      </c>
      <c r="I34" s="156">
        <f t="shared" si="6"/>
        <v>0</v>
      </c>
      <c r="J34" s="156"/>
      <c r="K34" s="334"/>
      <c r="L34" s="158">
        <f t="shared" si="16"/>
        <v>0</v>
      </c>
      <c r="M34" s="334"/>
      <c r="N34" s="158">
        <f t="shared" si="17"/>
        <v>0</v>
      </c>
      <c r="O34" s="158">
        <f t="shared" si="18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4960960.4306107014</v>
      </c>
      <c r="E35" s="160">
        <f t="shared" si="12"/>
        <v>209727.51219512196</v>
      </c>
      <c r="F35" s="159">
        <f t="shared" si="13"/>
        <v>4751232.9184155799</v>
      </c>
      <c r="G35" s="161">
        <f t="shared" si="14"/>
        <v>706678.37629814749</v>
      </c>
      <c r="H35" s="142">
        <f t="shared" si="15"/>
        <v>706678.37629814749</v>
      </c>
      <c r="I35" s="156">
        <f t="shared" si="6"/>
        <v>0</v>
      </c>
      <c r="J35" s="156"/>
      <c r="K35" s="334"/>
      <c r="L35" s="158">
        <f t="shared" si="16"/>
        <v>0</v>
      </c>
      <c r="M35" s="334"/>
      <c r="N35" s="158">
        <f t="shared" si="17"/>
        <v>0</v>
      </c>
      <c r="O35" s="158">
        <f t="shared" si="18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4751232.9184155799</v>
      </c>
      <c r="E36" s="160">
        <f t="shared" si="12"/>
        <v>209727.51219512196</v>
      </c>
      <c r="F36" s="159">
        <f t="shared" si="13"/>
        <v>4541505.4062204584</v>
      </c>
      <c r="G36" s="161">
        <f t="shared" si="14"/>
        <v>685215.81585149164</v>
      </c>
      <c r="H36" s="142">
        <f t="shared" si="15"/>
        <v>685215.81585149164</v>
      </c>
      <c r="I36" s="156">
        <f t="shared" si="6"/>
        <v>0</v>
      </c>
      <c r="J36" s="156"/>
      <c r="K36" s="334"/>
      <c r="L36" s="158">
        <f t="shared" si="16"/>
        <v>0</v>
      </c>
      <c r="M36" s="334"/>
      <c r="N36" s="158">
        <f t="shared" si="17"/>
        <v>0</v>
      </c>
      <c r="O36" s="158">
        <f t="shared" si="18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4541505.4062204584</v>
      </c>
      <c r="E37" s="160">
        <f t="shared" si="12"/>
        <v>209727.51219512196</v>
      </c>
      <c r="F37" s="159">
        <f t="shared" si="13"/>
        <v>4331777.894025337</v>
      </c>
      <c r="G37" s="161">
        <f t="shared" si="14"/>
        <v>663753.25540483557</v>
      </c>
      <c r="H37" s="142">
        <f t="shared" si="15"/>
        <v>663753.25540483557</v>
      </c>
      <c r="I37" s="156">
        <f t="shared" si="6"/>
        <v>0</v>
      </c>
      <c r="J37" s="156"/>
      <c r="K37" s="334"/>
      <c r="L37" s="158">
        <f t="shared" si="16"/>
        <v>0</v>
      </c>
      <c r="M37" s="334"/>
      <c r="N37" s="158">
        <f t="shared" si="17"/>
        <v>0</v>
      </c>
      <c r="O37" s="158">
        <f t="shared" si="18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4331777.894025337</v>
      </c>
      <c r="E38" s="160">
        <f t="shared" si="12"/>
        <v>209727.51219512196</v>
      </c>
      <c r="F38" s="159">
        <f t="shared" si="13"/>
        <v>4122050.381830215</v>
      </c>
      <c r="G38" s="161">
        <f t="shared" si="14"/>
        <v>642290.69495817949</v>
      </c>
      <c r="H38" s="142">
        <f t="shared" si="15"/>
        <v>642290.69495817949</v>
      </c>
      <c r="I38" s="156">
        <f t="shared" si="6"/>
        <v>0</v>
      </c>
      <c r="J38" s="156"/>
      <c r="K38" s="334"/>
      <c r="L38" s="158">
        <f t="shared" si="16"/>
        <v>0</v>
      </c>
      <c r="M38" s="334"/>
      <c r="N38" s="158">
        <f t="shared" si="17"/>
        <v>0</v>
      </c>
      <c r="O38" s="158">
        <f t="shared" si="18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4122050.381830215</v>
      </c>
      <c r="E39" s="160">
        <f t="shared" si="12"/>
        <v>209727.51219512196</v>
      </c>
      <c r="F39" s="159">
        <f t="shared" si="13"/>
        <v>3912322.869635093</v>
      </c>
      <c r="G39" s="161">
        <f t="shared" si="14"/>
        <v>620828.13451152341</v>
      </c>
      <c r="H39" s="142">
        <f t="shared" si="15"/>
        <v>620828.13451152341</v>
      </c>
      <c r="I39" s="156">
        <f t="shared" si="6"/>
        <v>0</v>
      </c>
      <c r="J39" s="156"/>
      <c r="K39" s="334"/>
      <c r="L39" s="158">
        <f t="shared" si="16"/>
        <v>0</v>
      </c>
      <c r="M39" s="334"/>
      <c r="N39" s="158">
        <f t="shared" si="17"/>
        <v>0</v>
      </c>
      <c r="O39" s="158">
        <f t="shared" si="18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3912322.869635093</v>
      </c>
      <c r="E40" s="160">
        <f t="shared" si="12"/>
        <v>209727.51219512196</v>
      </c>
      <c r="F40" s="159">
        <f t="shared" si="13"/>
        <v>3702595.3574399711</v>
      </c>
      <c r="G40" s="161">
        <f t="shared" si="14"/>
        <v>599365.57406486745</v>
      </c>
      <c r="H40" s="142">
        <f t="shared" si="15"/>
        <v>599365.57406486745</v>
      </c>
      <c r="I40" s="156">
        <f t="shared" si="6"/>
        <v>0</v>
      </c>
      <c r="J40" s="156"/>
      <c r="K40" s="334"/>
      <c r="L40" s="158">
        <f t="shared" si="16"/>
        <v>0</v>
      </c>
      <c r="M40" s="334"/>
      <c r="N40" s="158">
        <f t="shared" si="17"/>
        <v>0</v>
      </c>
      <c r="O40" s="158">
        <f t="shared" si="18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3702595.3574399711</v>
      </c>
      <c r="E41" s="160">
        <f t="shared" si="12"/>
        <v>209727.51219512196</v>
      </c>
      <c r="F41" s="159">
        <f t="shared" si="13"/>
        <v>3492867.8452448491</v>
      </c>
      <c r="G41" s="161">
        <f t="shared" si="14"/>
        <v>577903.01361821138</v>
      </c>
      <c r="H41" s="142">
        <f t="shared" si="15"/>
        <v>577903.01361821138</v>
      </c>
      <c r="I41" s="156">
        <f t="shared" si="6"/>
        <v>0</v>
      </c>
      <c r="J41" s="156"/>
      <c r="K41" s="334"/>
      <c r="L41" s="158">
        <f t="shared" si="16"/>
        <v>0</v>
      </c>
      <c r="M41" s="334"/>
      <c r="N41" s="158">
        <f t="shared" si="17"/>
        <v>0</v>
      </c>
      <c r="O41" s="158">
        <f t="shared" si="18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3492867.8452448491</v>
      </c>
      <c r="E42" s="160">
        <f t="shared" si="12"/>
        <v>209727.51219512196</v>
      </c>
      <c r="F42" s="159">
        <f t="shared" si="13"/>
        <v>3283140.3330497271</v>
      </c>
      <c r="G42" s="161">
        <f t="shared" si="14"/>
        <v>556440.45317155542</v>
      </c>
      <c r="H42" s="142">
        <f t="shared" si="15"/>
        <v>556440.45317155542</v>
      </c>
      <c r="I42" s="156">
        <f t="shared" si="6"/>
        <v>0</v>
      </c>
      <c r="J42" s="156"/>
      <c r="K42" s="334"/>
      <c r="L42" s="158">
        <f t="shared" si="16"/>
        <v>0</v>
      </c>
      <c r="M42" s="334"/>
      <c r="N42" s="158">
        <f t="shared" si="17"/>
        <v>0</v>
      </c>
      <c r="O42" s="158">
        <f t="shared" si="18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3283140.3330497271</v>
      </c>
      <c r="E43" s="160">
        <f t="shared" si="12"/>
        <v>209727.51219512196</v>
      </c>
      <c r="F43" s="159">
        <f t="shared" si="13"/>
        <v>3073412.8208546052</v>
      </c>
      <c r="G43" s="161">
        <f t="shared" si="14"/>
        <v>534977.89272489934</v>
      </c>
      <c r="H43" s="142">
        <f t="shared" si="15"/>
        <v>534977.89272489934</v>
      </c>
      <c r="I43" s="156">
        <f t="shared" si="6"/>
        <v>0</v>
      </c>
      <c r="J43" s="156"/>
      <c r="K43" s="334"/>
      <c r="L43" s="158">
        <f t="shared" si="16"/>
        <v>0</v>
      </c>
      <c r="M43" s="334"/>
      <c r="N43" s="158">
        <f t="shared" si="17"/>
        <v>0</v>
      </c>
      <c r="O43" s="158">
        <f t="shared" si="18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3073412.8208546052</v>
      </c>
      <c r="E44" s="160">
        <f t="shared" si="12"/>
        <v>209727.51219512196</v>
      </c>
      <c r="F44" s="159">
        <f t="shared" si="13"/>
        <v>2863685.3086594832</v>
      </c>
      <c r="G44" s="161">
        <f t="shared" si="14"/>
        <v>513515.33227824327</v>
      </c>
      <c r="H44" s="142">
        <f t="shared" si="15"/>
        <v>513515.33227824327</v>
      </c>
      <c r="I44" s="156">
        <f t="shared" si="6"/>
        <v>0</v>
      </c>
      <c r="J44" s="156"/>
      <c r="K44" s="334"/>
      <c r="L44" s="158">
        <f t="shared" si="16"/>
        <v>0</v>
      </c>
      <c r="M44" s="334"/>
      <c r="N44" s="158">
        <f t="shared" si="17"/>
        <v>0</v>
      </c>
      <c r="O44" s="158">
        <f t="shared" si="18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2863685.3086594832</v>
      </c>
      <c r="E45" s="160">
        <f t="shared" si="12"/>
        <v>209727.51219512196</v>
      </c>
      <c r="F45" s="159">
        <f t="shared" si="13"/>
        <v>2653957.7964643613</v>
      </c>
      <c r="G45" s="161">
        <f t="shared" si="14"/>
        <v>492052.77183158719</v>
      </c>
      <c r="H45" s="142">
        <f t="shared" si="15"/>
        <v>492052.77183158719</v>
      </c>
      <c r="I45" s="156">
        <f t="shared" si="6"/>
        <v>0</v>
      </c>
      <c r="J45" s="156"/>
      <c r="K45" s="334"/>
      <c r="L45" s="158">
        <f t="shared" si="16"/>
        <v>0</v>
      </c>
      <c r="M45" s="334"/>
      <c r="N45" s="158">
        <f t="shared" si="17"/>
        <v>0</v>
      </c>
      <c r="O45" s="158">
        <f t="shared" si="18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2653957.7964643613</v>
      </c>
      <c r="E46" s="160">
        <f t="shared" si="12"/>
        <v>209727.51219512196</v>
      </c>
      <c r="F46" s="159">
        <f t="shared" si="13"/>
        <v>2444230.2842692393</v>
      </c>
      <c r="G46" s="161">
        <f t="shared" si="14"/>
        <v>470590.21138493117</v>
      </c>
      <c r="H46" s="142">
        <f t="shared" si="15"/>
        <v>470590.21138493117</v>
      </c>
      <c r="I46" s="156">
        <f t="shared" si="6"/>
        <v>0</v>
      </c>
      <c r="J46" s="156"/>
      <c r="K46" s="334"/>
      <c r="L46" s="158">
        <f t="shared" si="16"/>
        <v>0</v>
      </c>
      <c r="M46" s="334"/>
      <c r="N46" s="158">
        <f t="shared" si="17"/>
        <v>0</v>
      </c>
      <c r="O46" s="158">
        <f t="shared" si="18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2444230.2842692393</v>
      </c>
      <c r="E47" s="160">
        <f t="shared" si="12"/>
        <v>209727.51219512196</v>
      </c>
      <c r="F47" s="159">
        <f t="shared" si="13"/>
        <v>2234502.7720741173</v>
      </c>
      <c r="G47" s="161">
        <f t="shared" si="14"/>
        <v>449127.6509382751</v>
      </c>
      <c r="H47" s="142">
        <f t="shared" si="15"/>
        <v>449127.6509382751</v>
      </c>
      <c r="I47" s="156">
        <f t="shared" si="6"/>
        <v>0</v>
      </c>
      <c r="J47" s="156"/>
      <c r="K47" s="334"/>
      <c r="L47" s="158">
        <f t="shared" si="16"/>
        <v>0</v>
      </c>
      <c r="M47" s="334"/>
      <c r="N47" s="158">
        <f t="shared" si="17"/>
        <v>0</v>
      </c>
      <c r="O47" s="158">
        <f t="shared" si="18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2234502.7720741173</v>
      </c>
      <c r="E48" s="160">
        <f t="shared" si="12"/>
        <v>209727.51219512196</v>
      </c>
      <c r="F48" s="159">
        <f t="shared" si="13"/>
        <v>2024775.2598789954</v>
      </c>
      <c r="G48" s="161">
        <f t="shared" si="14"/>
        <v>427665.09049161908</v>
      </c>
      <c r="H48" s="142">
        <f t="shared" si="15"/>
        <v>427665.09049161908</v>
      </c>
      <c r="I48" s="156">
        <f t="shared" si="6"/>
        <v>0</v>
      </c>
      <c r="J48" s="156"/>
      <c r="K48" s="334"/>
      <c r="L48" s="158">
        <f t="shared" si="16"/>
        <v>0</v>
      </c>
      <c r="M48" s="334"/>
      <c r="N48" s="158">
        <f t="shared" si="17"/>
        <v>0</v>
      </c>
      <c r="O48" s="158">
        <f t="shared" si="18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2024775.2598789954</v>
      </c>
      <c r="E49" s="160">
        <f t="shared" si="12"/>
        <v>209727.51219512196</v>
      </c>
      <c r="F49" s="159">
        <f t="shared" si="13"/>
        <v>1815047.7476838734</v>
      </c>
      <c r="G49" s="161">
        <f t="shared" si="14"/>
        <v>406202.530044963</v>
      </c>
      <c r="H49" s="142">
        <f t="shared" si="15"/>
        <v>406202.530044963</v>
      </c>
      <c r="I49" s="156">
        <f t="shared" si="6"/>
        <v>0</v>
      </c>
      <c r="J49" s="156"/>
      <c r="K49" s="334"/>
      <c r="L49" s="158">
        <f t="shared" si="16"/>
        <v>0</v>
      </c>
      <c r="M49" s="334"/>
      <c r="N49" s="158">
        <f t="shared" si="17"/>
        <v>0</v>
      </c>
      <c r="O49" s="158">
        <f t="shared" si="18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1815047.7476838734</v>
      </c>
      <c r="E50" s="160">
        <f t="shared" si="12"/>
        <v>209727.51219512196</v>
      </c>
      <c r="F50" s="159">
        <f t="shared" si="13"/>
        <v>1605320.2354887514</v>
      </c>
      <c r="G50" s="161">
        <f t="shared" si="14"/>
        <v>384739.96959830698</v>
      </c>
      <c r="H50" s="142">
        <f t="shared" si="15"/>
        <v>384739.96959830698</v>
      </c>
      <c r="I50" s="156">
        <f t="shared" si="6"/>
        <v>0</v>
      </c>
      <c r="J50" s="156"/>
      <c r="K50" s="334"/>
      <c r="L50" s="158">
        <f t="shared" si="16"/>
        <v>0</v>
      </c>
      <c r="M50" s="334"/>
      <c r="N50" s="158">
        <f t="shared" si="17"/>
        <v>0</v>
      </c>
      <c r="O50" s="158">
        <f t="shared" si="18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1605320.2354887514</v>
      </c>
      <c r="E51" s="160">
        <f t="shared" si="12"/>
        <v>209727.51219512196</v>
      </c>
      <c r="F51" s="159">
        <f t="shared" si="13"/>
        <v>1395592.7232936295</v>
      </c>
      <c r="G51" s="161">
        <f t="shared" si="14"/>
        <v>363277.40915165097</v>
      </c>
      <c r="H51" s="142">
        <f t="shared" si="15"/>
        <v>363277.40915165097</v>
      </c>
      <c r="I51" s="156">
        <f t="shared" si="6"/>
        <v>0</v>
      </c>
      <c r="J51" s="156"/>
      <c r="K51" s="334"/>
      <c r="L51" s="158">
        <f t="shared" si="16"/>
        <v>0</v>
      </c>
      <c r="M51" s="334"/>
      <c r="N51" s="158">
        <f t="shared" si="17"/>
        <v>0</v>
      </c>
      <c r="O51" s="158">
        <f t="shared" si="18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1395592.7232936295</v>
      </c>
      <c r="E52" s="160">
        <f t="shared" si="12"/>
        <v>209727.51219512196</v>
      </c>
      <c r="F52" s="159">
        <f t="shared" si="13"/>
        <v>1185865.2110985075</v>
      </c>
      <c r="G52" s="161">
        <f t="shared" si="14"/>
        <v>341814.84870499489</v>
      </c>
      <c r="H52" s="142">
        <f t="shared" si="15"/>
        <v>341814.84870499489</v>
      </c>
      <c r="I52" s="156">
        <f t="shared" si="6"/>
        <v>0</v>
      </c>
      <c r="J52" s="156"/>
      <c r="K52" s="334"/>
      <c r="L52" s="158">
        <f t="shared" si="16"/>
        <v>0</v>
      </c>
      <c r="M52" s="334"/>
      <c r="N52" s="158">
        <f t="shared" si="17"/>
        <v>0</v>
      </c>
      <c r="O52" s="158">
        <f t="shared" si="18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1185865.2110985126</v>
      </c>
      <c r="E53" s="160">
        <f t="shared" si="12"/>
        <v>209727.51219512196</v>
      </c>
      <c r="F53" s="159">
        <f t="shared" si="13"/>
        <v>976137.69890339067</v>
      </c>
      <c r="G53" s="161">
        <f t="shared" ref="G53:G72" si="19">+I$12*((D53+F53)/2)+E53</f>
        <v>320352.28825833934</v>
      </c>
      <c r="H53" s="142">
        <f t="shared" ref="H53:H72" si="20">+I$13*((D53+F53)/2)+E53</f>
        <v>320352.28825833934</v>
      </c>
      <c r="I53" s="156">
        <f t="shared" si="6"/>
        <v>0</v>
      </c>
      <c r="J53" s="156"/>
      <c r="K53" s="334"/>
      <c r="L53" s="158">
        <f t="shared" si="16"/>
        <v>0</v>
      </c>
      <c r="M53" s="334"/>
      <c r="N53" s="158">
        <f t="shared" si="17"/>
        <v>0</v>
      </c>
      <c r="O53" s="158">
        <f t="shared" si="18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976137.69890339067</v>
      </c>
      <c r="E54" s="160">
        <f t="shared" si="12"/>
        <v>209727.51219512196</v>
      </c>
      <c r="F54" s="159">
        <f t="shared" si="13"/>
        <v>766410.18670826871</v>
      </c>
      <c r="G54" s="161">
        <f t="shared" si="19"/>
        <v>298889.72781168332</v>
      </c>
      <c r="H54" s="142">
        <f t="shared" si="20"/>
        <v>298889.72781168332</v>
      </c>
      <c r="I54" s="156">
        <f t="shared" si="6"/>
        <v>0</v>
      </c>
      <c r="J54" s="156"/>
      <c r="K54" s="334"/>
      <c r="L54" s="158">
        <f t="shared" si="16"/>
        <v>0</v>
      </c>
      <c r="M54" s="334"/>
      <c r="N54" s="158">
        <f t="shared" si="17"/>
        <v>0</v>
      </c>
      <c r="O54" s="158">
        <f t="shared" si="18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766410.18670826871</v>
      </c>
      <c r="E55" s="160">
        <f t="shared" si="12"/>
        <v>209727.51219512196</v>
      </c>
      <c r="F55" s="159">
        <f t="shared" si="13"/>
        <v>556682.67451314675</v>
      </c>
      <c r="G55" s="161">
        <f t="shared" si="19"/>
        <v>277427.16736502724</v>
      </c>
      <c r="H55" s="142">
        <f t="shared" si="20"/>
        <v>277427.16736502724</v>
      </c>
      <c r="I55" s="156">
        <f t="shared" si="6"/>
        <v>0</v>
      </c>
      <c r="J55" s="156"/>
      <c r="K55" s="334"/>
      <c r="L55" s="158">
        <f t="shared" si="16"/>
        <v>0</v>
      </c>
      <c r="M55" s="334"/>
      <c r="N55" s="158">
        <f t="shared" si="17"/>
        <v>0</v>
      </c>
      <c r="O55" s="158">
        <f t="shared" si="18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556682.67451314675</v>
      </c>
      <c r="E56" s="160">
        <f t="shared" si="12"/>
        <v>209727.51219512196</v>
      </c>
      <c r="F56" s="159">
        <f t="shared" si="13"/>
        <v>346955.16231802478</v>
      </c>
      <c r="G56" s="161">
        <f t="shared" si="19"/>
        <v>255964.60691837122</v>
      </c>
      <c r="H56" s="142">
        <f t="shared" si="20"/>
        <v>255964.60691837122</v>
      </c>
      <c r="I56" s="156">
        <f t="shared" si="6"/>
        <v>0</v>
      </c>
      <c r="J56" s="156"/>
      <c r="K56" s="334"/>
      <c r="L56" s="158">
        <f t="shared" si="16"/>
        <v>0</v>
      </c>
      <c r="M56" s="334"/>
      <c r="N56" s="158">
        <f t="shared" si="17"/>
        <v>0</v>
      </c>
      <c r="O56" s="158">
        <f t="shared" si="18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346955.16231802478</v>
      </c>
      <c r="E57" s="160">
        <f t="shared" si="12"/>
        <v>209727.51219512196</v>
      </c>
      <c r="F57" s="159">
        <f t="shared" si="13"/>
        <v>137227.65012290282</v>
      </c>
      <c r="G57" s="161">
        <f t="shared" si="19"/>
        <v>234502.04647171518</v>
      </c>
      <c r="H57" s="142">
        <f t="shared" si="20"/>
        <v>234502.04647171518</v>
      </c>
      <c r="I57" s="156">
        <f t="shared" si="6"/>
        <v>0</v>
      </c>
      <c r="J57" s="156"/>
      <c r="K57" s="334"/>
      <c r="L57" s="158">
        <f t="shared" si="16"/>
        <v>0</v>
      </c>
      <c r="M57" s="334"/>
      <c r="N57" s="158">
        <f t="shared" si="17"/>
        <v>0</v>
      </c>
      <c r="O57" s="158">
        <f t="shared" si="18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137227.65012290282</v>
      </c>
      <c r="E58" s="160">
        <f t="shared" si="12"/>
        <v>137227.65012290282</v>
      </c>
      <c r="F58" s="159">
        <f t="shared" si="13"/>
        <v>0</v>
      </c>
      <c r="G58" s="161">
        <f t="shared" si="19"/>
        <v>144249.27714953542</v>
      </c>
      <c r="H58" s="142">
        <f t="shared" si="20"/>
        <v>144249.27714953542</v>
      </c>
      <c r="I58" s="156">
        <f t="shared" si="6"/>
        <v>0</v>
      </c>
      <c r="J58" s="156"/>
      <c r="K58" s="334"/>
      <c r="L58" s="158">
        <f t="shared" si="16"/>
        <v>0</v>
      </c>
      <c r="M58" s="334"/>
      <c r="N58" s="158">
        <f t="shared" si="17"/>
        <v>0</v>
      </c>
      <c r="O58" s="158">
        <f t="shared" si="18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0</v>
      </c>
      <c r="E59" s="160">
        <f t="shared" si="12"/>
        <v>0</v>
      </c>
      <c r="F59" s="159">
        <f t="shared" si="13"/>
        <v>0</v>
      </c>
      <c r="G59" s="161">
        <f t="shared" si="19"/>
        <v>0</v>
      </c>
      <c r="H59" s="142">
        <f t="shared" si="20"/>
        <v>0</v>
      </c>
      <c r="I59" s="156">
        <f t="shared" si="6"/>
        <v>0</v>
      </c>
      <c r="J59" s="156"/>
      <c r="K59" s="334"/>
      <c r="L59" s="158">
        <f t="shared" si="16"/>
        <v>0</v>
      </c>
      <c r="M59" s="334"/>
      <c r="N59" s="158">
        <f t="shared" si="17"/>
        <v>0</v>
      </c>
      <c r="O59" s="158">
        <f t="shared" si="18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0</v>
      </c>
      <c r="E60" s="160">
        <f t="shared" si="12"/>
        <v>0</v>
      </c>
      <c r="F60" s="159">
        <f t="shared" si="13"/>
        <v>0</v>
      </c>
      <c r="G60" s="161">
        <f t="shared" si="19"/>
        <v>0</v>
      </c>
      <c r="H60" s="142">
        <f t="shared" si="20"/>
        <v>0</v>
      </c>
      <c r="I60" s="156">
        <f t="shared" si="6"/>
        <v>0</v>
      </c>
      <c r="J60" s="156"/>
      <c r="K60" s="334"/>
      <c r="L60" s="158">
        <f t="shared" si="16"/>
        <v>0</v>
      </c>
      <c r="M60" s="334"/>
      <c r="N60" s="158">
        <f t="shared" si="17"/>
        <v>0</v>
      </c>
      <c r="O60" s="158">
        <f t="shared" si="18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12"/>
        <v>0</v>
      </c>
      <c r="F61" s="159">
        <f t="shared" si="13"/>
        <v>0</v>
      </c>
      <c r="G61" s="161">
        <f t="shared" si="19"/>
        <v>0</v>
      </c>
      <c r="H61" s="142">
        <f t="shared" si="20"/>
        <v>0</v>
      </c>
      <c r="I61" s="156">
        <f t="shared" si="6"/>
        <v>0</v>
      </c>
      <c r="J61" s="156"/>
      <c r="K61" s="334"/>
      <c r="L61" s="158">
        <f t="shared" si="16"/>
        <v>0</v>
      </c>
      <c r="M61" s="334"/>
      <c r="N61" s="158">
        <f t="shared" si="17"/>
        <v>0</v>
      </c>
      <c r="O61" s="158">
        <f t="shared" si="18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12"/>
        <v>0</v>
      </c>
      <c r="F62" s="159">
        <f t="shared" si="13"/>
        <v>0</v>
      </c>
      <c r="G62" s="161">
        <f t="shared" si="19"/>
        <v>0</v>
      </c>
      <c r="H62" s="142">
        <f t="shared" si="20"/>
        <v>0</v>
      </c>
      <c r="I62" s="156">
        <f t="shared" si="6"/>
        <v>0</v>
      </c>
      <c r="J62" s="156"/>
      <c r="K62" s="334"/>
      <c r="L62" s="158">
        <f t="shared" si="16"/>
        <v>0</v>
      </c>
      <c r="M62" s="334"/>
      <c r="N62" s="158">
        <f t="shared" si="17"/>
        <v>0</v>
      </c>
      <c r="O62" s="158">
        <f t="shared" si="18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12"/>
        <v>0</v>
      </c>
      <c r="F63" s="159">
        <f t="shared" si="13"/>
        <v>0</v>
      </c>
      <c r="G63" s="161">
        <f t="shared" si="19"/>
        <v>0</v>
      </c>
      <c r="H63" s="142">
        <f t="shared" si="20"/>
        <v>0</v>
      </c>
      <c r="I63" s="156">
        <f t="shared" si="6"/>
        <v>0</v>
      </c>
      <c r="J63" s="156"/>
      <c r="K63" s="334"/>
      <c r="L63" s="158">
        <f t="shared" si="16"/>
        <v>0</v>
      </c>
      <c r="M63" s="334"/>
      <c r="N63" s="158">
        <f t="shared" si="17"/>
        <v>0</v>
      </c>
      <c r="O63" s="158">
        <f t="shared" si="18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12"/>
        <v>0</v>
      </c>
      <c r="F64" s="159">
        <f t="shared" si="13"/>
        <v>0</v>
      </c>
      <c r="G64" s="161">
        <f t="shared" si="19"/>
        <v>0</v>
      </c>
      <c r="H64" s="142">
        <f t="shared" si="20"/>
        <v>0</v>
      </c>
      <c r="I64" s="156">
        <f t="shared" si="6"/>
        <v>0</v>
      </c>
      <c r="J64" s="156"/>
      <c r="K64" s="334"/>
      <c r="L64" s="158">
        <f t="shared" si="16"/>
        <v>0</v>
      </c>
      <c r="M64" s="334"/>
      <c r="N64" s="158">
        <f t="shared" si="17"/>
        <v>0</v>
      </c>
      <c r="O64" s="158">
        <f t="shared" si="18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12"/>
        <v>0</v>
      </c>
      <c r="F65" s="159">
        <f t="shared" si="13"/>
        <v>0</v>
      </c>
      <c r="G65" s="161">
        <f t="shared" si="19"/>
        <v>0</v>
      </c>
      <c r="H65" s="142">
        <f t="shared" si="20"/>
        <v>0</v>
      </c>
      <c r="I65" s="156">
        <f t="shared" si="6"/>
        <v>0</v>
      </c>
      <c r="J65" s="156"/>
      <c r="K65" s="334"/>
      <c r="L65" s="158">
        <f t="shared" si="16"/>
        <v>0</v>
      </c>
      <c r="M65" s="334"/>
      <c r="N65" s="158">
        <f t="shared" si="17"/>
        <v>0</v>
      </c>
      <c r="O65" s="158">
        <f t="shared" si="18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12"/>
        <v>0</v>
      </c>
      <c r="F66" s="159">
        <f t="shared" si="13"/>
        <v>0</v>
      </c>
      <c r="G66" s="161">
        <f t="shared" si="19"/>
        <v>0</v>
      </c>
      <c r="H66" s="142">
        <f t="shared" si="20"/>
        <v>0</v>
      </c>
      <c r="I66" s="156">
        <f t="shared" si="6"/>
        <v>0</v>
      </c>
      <c r="J66" s="156"/>
      <c r="K66" s="334"/>
      <c r="L66" s="158">
        <f t="shared" si="16"/>
        <v>0</v>
      </c>
      <c r="M66" s="334"/>
      <c r="N66" s="158">
        <f t="shared" si="17"/>
        <v>0</v>
      </c>
      <c r="O66" s="158">
        <f t="shared" si="18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12"/>
        <v>0</v>
      </c>
      <c r="F67" s="159">
        <f t="shared" si="13"/>
        <v>0</v>
      </c>
      <c r="G67" s="161">
        <f t="shared" si="19"/>
        <v>0</v>
      </c>
      <c r="H67" s="142">
        <f t="shared" si="20"/>
        <v>0</v>
      </c>
      <c r="I67" s="156">
        <f t="shared" si="6"/>
        <v>0</v>
      </c>
      <c r="J67" s="156"/>
      <c r="K67" s="334"/>
      <c r="L67" s="158">
        <f t="shared" si="16"/>
        <v>0</v>
      </c>
      <c r="M67" s="334"/>
      <c r="N67" s="158">
        <f t="shared" si="17"/>
        <v>0</v>
      </c>
      <c r="O67" s="158">
        <f t="shared" si="18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12"/>
        <v>0</v>
      </c>
      <c r="F68" s="159">
        <f t="shared" si="13"/>
        <v>0</v>
      </c>
      <c r="G68" s="161">
        <f t="shared" si="19"/>
        <v>0</v>
      </c>
      <c r="H68" s="142">
        <f t="shared" si="20"/>
        <v>0</v>
      </c>
      <c r="I68" s="156">
        <f t="shared" si="6"/>
        <v>0</v>
      </c>
      <c r="J68" s="156"/>
      <c r="K68" s="334"/>
      <c r="L68" s="158">
        <f t="shared" si="16"/>
        <v>0</v>
      </c>
      <c r="M68" s="334"/>
      <c r="N68" s="158">
        <f t="shared" si="17"/>
        <v>0</v>
      </c>
      <c r="O68" s="158">
        <f t="shared" si="18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12"/>
        <v>0</v>
      </c>
      <c r="F69" s="159">
        <f t="shared" si="13"/>
        <v>0</v>
      </c>
      <c r="G69" s="161">
        <f t="shared" si="19"/>
        <v>0</v>
      </c>
      <c r="H69" s="142">
        <f t="shared" si="20"/>
        <v>0</v>
      </c>
      <c r="I69" s="156">
        <f t="shared" si="6"/>
        <v>0</v>
      </c>
      <c r="J69" s="156"/>
      <c r="K69" s="334"/>
      <c r="L69" s="158">
        <f t="shared" si="16"/>
        <v>0</v>
      </c>
      <c r="M69" s="334"/>
      <c r="N69" s="158">
        <f t="shared" si="17"/>
        <v>0</v>
      </c>
      <c r="O69" s="158">
        <f t="shared" si="18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12"/>
        <v>0</v>
      </c>
      <c r="F70" s="159">
        <f t="shared" si="13"/>
        <v>0</v>
      </c>
      <c r="G70" s="161">
        <f t="shared" si="19"/>
        <v>0</v>
      </c>
      <c r="H70" s="142">
        <f t="shared" si="20"/>
        <v>0</v>
      </c>
      <c r="I70" s="156">
        <f t="shared" si="6"/>
        <v>0</v>
      </c>
      <c r="J70" s="156"/>
      <c r="K70" s="334"/>
      <c r="L70" s="158">
        <f t="shared" si="16"/>
        <v>0</v>
      </c>
      <c r="M70" s="334"/>
      <c r="N70" s="158">
        <f t="shared" si="17"/>
        <v>0</v>
      </c>
      <c r="O70" s="158">
        <f t="shared" si="18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12"/>
        <v>0</v>
      </c>
      <c r="F71" s="159">
        <f t="shared" si="13"/>
        <v>0</v>
      </c>
      <c r="G71" s="161">
        <f t="shared" si="19"/>
        <v>0</v>
      </c>
      <c r="H71" s="142">
        <f t="shared" si="20"/>
        <v>0</v>
      </c>
      <c r="I71" s="156">
        <f t="shared" si="6"/>
        <v>0</v>
      </c>
      <c r="J71" s="156"/>
      <c r="K71" s="334"/>
      <c r="L71" s="158">
        <f t="shared" si="16"/>
        <v>0</v>
      </c>
      <c r="M71" s="334"/>
      <c r="N71" s="158">
        <f t="shared" si="17"/>
        <v>0</v>
      </c>
      <c r="O71" s="158">
        <f t="shared" si="18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65">
        <f>IF(F71+SUM(E$17:E71)=D$10,F71,D$10-SUM(E$17:E71))</f>
        <v>0</v>
      </c>
      <c r="E72" s="166">
        <f t="shared" si="12"/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6"/>
        <v>0</v>
      </c>
      <c r="J72" s="156"/>
      <c r="K72" s="335"/>
      <c r="L72" s="169">
        <f t="shared" si="16"/>
        <v>0</v>
      </c>
      <c r="M72" s="335"/>
      <c r="N72" s="169">
        <f t="shared" si="17"/>
        <v>0</v>
      </c>
      <c r="O72" s="169">
        <f t="shared" si="18"/>
        <v>0</v>
      </c>
      <c r="P72" s="4"/>
    </row>
    <row r="73" spans="2:16">
      <c r="C73" s="154" t="s">
        <v>73</v>
      </c>
      <c r="D73" s="111"/>
      <c r="E73" s="111">
        <f>SUM(E17:E72)</f>
        <v>8598827.9999999981</v>
      </c>
      <c r="F73" s="111"/>
      <c r="G73" s="111">
        <f>SUM(G17:G72)</f>
        <v>28584183.845929634</v>
      </c>
      <c r="H73" s="111">
        <f>SUM(H17:H72)</f>
        <v>28584183.845929634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34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1173425.4227286456</v>
      </c>
      <c r="N87" s="198">
        <f>IF(J92&lt;D11,0,VLOOKUP(J92,C17:O72,11))</f>
        <v>1173425.4227286456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1005214.4856005983</v>
      </c>
      <c r="N88" s="200">
        <f>IF(J92&lt;D11,0,VLOOKUP(J92,C99:P154,7))</f>
        <v>1005214.4856005983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Bann - LS Ordnance - Hooks 69 kV - Rebuild 7.1 mi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-168210.93712804734</v>
      </c>
      <c r="N89" s="203">
        <f>+N88-N87</f>
        <v>-168210.93712804734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TP2011024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8598828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8">
        <f>D11</f>
        <v>2013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11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204734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2013</v>
      </c>
      <c r="D99" s="409">
        <v>0</v>
      </c>
      <c r="E99" s="410">
        <v>102307.79761904763</v>
      </c>
      <c r="F99" s="411">
        <v>8491547.2023809515</v>
      </c>
      <c r="G99" s="412">
        <v>4245773.6011904757</v>
      </c>
      <c r="H99" s="413">
        <v>676725.73574462067</v>
      </c>
      <c r="I99" s="414">
        <v>676725.73574462067</v>
      </c>
      <c r="J99" s="403">
        <v>0</v>
      </c>
      <c r="K99" s="158"/>
      <c r="L99" s="258">
        <f>H99</f>
        <v>676725.73574462067</v>
      </c>
      <c r="M99" s="257">
        <f>IF(L99&lt;&gt;0,+H99-L99,0)</f>
        <v>0</v>
      </c>
      <c r="N99" s="258">
        <f>I99</f>
        <v>676725.73574462067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8491547.2023809515</v>
      </c>
      <c r="E100" s="410">
        <v>204734</v>
      </c>
      <c r="F100" s="411">
        <v>8286813.2023809515</v>
      </c>
      <c r="G100" s="411">
        <v>8389180.2023809515</v>
      </c>
      <c r="H100" s="413">
        <v>1345020.3976952727</v>
      </c>
      <c r="I100" s="414">
        <v>1345020.3976952727</v>
      </c>
      <c r="J100" s="158">
        <v>0</v>
      </c>
      <c r="K100" s="158"/>
      <c r="L100" s="258">
        <f>H100</f>
        <v>1345020.3976952727</v>
      </c>
      <c r="M100" s="257">
        <f>IF(L100&lt;&gt;0,+H100-L100,0)</f>
        <v>0</v>
      </c>
      <c r="N100" s="258">
        <f>I100</f>
        <v>1345020.3976952727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21">IF(D101=F100,"","IU")</f>
        <v>IU</v>
      </c>
      <c r="C101" s="153">
        <f>IF(D93="","-",+C100+1)</f>
        <v>2015</v>
      </c>
      <c r="D101" s="409">
        <v>8291786.2023809524</v>
      </c>
      <c r="E101" s="410">
        <v>204734</v>
      </c>
      <c r="F101" s="411">
        <v>8087052.2023809524</v>
      </c>
      <c r="G101" s="411">
        <v>8189419.2023809524</v>
      </c>
      <c r="H101" s="413">
        <v>1283844.5787456448</v>
      </c>
      <c r="I101" s="414">
        <v>1283844.5787456448</v>
      </c>
      <c r="J101" s="158">
        <f>+I101-H101</f>
        <v>0</v>
      </c>
      <c r="K101" s="158"/>
      <c r="L101" s="258">
        <f>H101</f>
        <v>1283844.5787456448</v>
      </c>
      <c r="M101" s="257">
        <f>IF(L101&lt;&gt;0,+H101-L101,0)</f>
        <v>0</v>
      </c>
      <c r="N101" s="258">
        <f>I101</f>
        <v>1283844.5787456448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1"/>
        <v/>
      </c>
      <c r="C102" s="153">
        <f>IF(D93="","-",+C101+1)</f>
        <v>2016</v>
      </c>
      <c r="D102" s="409">
        <v>8087052.2023809524</v>
      </c>
      <c r="E102" s="410">
        <v>199972.7441860465</v>
      </c>
      <c r="F102" s="411">
        <v>7887079.4581949059</v>
      </c>
      <c r="G102" s="411">
        <v>7987065.8302879296</v>
      </c>
      <c r="H102" s="413">
        <v>1213930.6577994749</v>
      </c>
      <c r="I102" s="414">
        <v>1213930.6577994749</v>
      </c>
      <c r="J102" s="158">
        <v>0</v>
      </c>
      <c r="K102" s="158"/>
      <c r="L102" s="258">
        <f>H102</f>
        <v>1213930.6577994749</v>
      </c>
      <c r="M102" s="257">
        <f>IF(L102&lt;&gt;0,+H102-L102,0)</f>
        <v>0</v>
      </c>
      <c r="N102" s="258">
        <f>I102</f>
        <v>1213930.6577994749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1"/>
        <v/>
      </c>
      <c r="C103" s="153">
        <f>IF(D93="","-",+C102+1)</f>
        <v>2017</v>
      </c>
      <c r="D103" s="409">
        <v>7887079.4581949059</v>
      </c>
      <c r="E103" s="410">
        <v>204734</v>
      </c>
      <c r="F103" s="411">
        <v>7682345.4581949059</v>
      </c>
      <c r="G103" s="411">
        <v>7784712.4581949059</v>
      </c>
      <c r="H103" s="413">
        <v>1150354.3699475904</v>
      </c>
      <c r="I103" s="414">
        <v>1150354.3699475904</v>
      </c>
      <c r="J103" s="158">
        <f t="shared" ref="J103:J154" si="22">+I103-H103</f>
        <v>0</v>
      </c>
      <c r="K103" s="158"/>
      <c r="L103" s="258">
        <f>H103</f>
        <v>1150354.3699475904</v>
      </c>
      <c r="M103" s="257">
        <f>IF(L103&lt;&gt;0,+H103-L103,0)</f>
        <v>0</v>
      </c>
      <c r="N103" s="258">
        <f>I103</f>
        <v>1150354.3699475904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1"/>
        <v/>
      </c>
      <c r="C104" s="153">
        <f>IF(D93="","-",+C103+1)</f>
        <v>2018</v>
      </c>
      <c r="D104" s="154">
        <f>IF(F103+SUM(E$99:E103)=D$92,F103,D$92-SUM(E$99:E103))</f>
        <v>7682345.4581949059</v>
      </c>
      <c r="E104" s="160">
        <f t="shared" ref="E104:E154" si="23">IF(+$J$96&lt;F103,$J$96,D104)</f>
        <v>204734</v>
      </c>
      <c r="F104" s="159">
        <f t="shared" ref="F104:F154" si="24">+D104-E104</f>
        <v>7477611.4581949059</v>
      </c>
      <c r="G104" s="159">
        <f t="shared" ref="G104:G154" si="25">+(F104+D104)/2</f>
        <v>7579978.4581949059</v>
      </c>
      <c r="H104" s="163">
        <f t="shared" ref="H104:H154" si="26">+J$94*G104+E104</f>
        <v>1005214.4856005983</v>
      </c>
      <c r="I104" s="253">
        <f t="shared" ref="I104:I154" si="27">+J$95*G104+E104</f>
        <v>1005214.4856005983</v>
      </c>
      <c r="J104" s="158">
        <f t="shared" si="22"/>
        <v>0</v>
      </c>
      <c r="K104" s="158"/>
      <c r="L104" s="334"/>
      <c r="M104" s="158">
        <f t="shared" ref="M104:M130" si="28">IF(L104&lt;&gt;0,+H104-L104,0)</f>
        <v>0</v>
      </c>
      <c r="N104" s="334"/>
      <c r="O104" s="158">
        <f t="shared" ref="O104:O130" si="29">IF(N104&lt;&gt;0,+I104-N104,0)</f>
        <v>0</v>
      </c>
      <c r="P104" s="158">
        <f t="shared" ref="P104:P130" si="30">+O104-M104</f>
        <v>0</v>
      </c>
      <c r="Q104" s="1"/>
    </row>
    <row r="105" spans="1:17">
      <c r="B105" s="9" t="str">
        <f t="shared" si="21"/>
        <v/>
      </c>
      <c r="C105" s="153">
        <f>IF(D93="","-",+C104+1)</f>
        <v>2019</v>
      </c>
      <c r="D105" s="154">
        <f>IF(F104+SUM(E$99:E104)=D$92,F104,D$92-SUM(E$99:E104))</f>
        <v>7477611.4581949059</v>
      </c>
      <c r="E105" s="160">
        <f t="shared" si="23"/>
        <v>204734</v>
      </c>
      <c r="F105" s="159">
        <f t="shared" si="24"/>
        <v>7272877.4581949059</v>
      </c>
      <c r="G105" s="159">
        <f t="shared" si="25"/>
        <v>7375244.4581949059</v>
      </c>
      <c r="H105" s="163">
        <f t="shared" si="26"/>
        <v>983593.63632736949</v>
      </c>
      <c r="I105" s="253">
        <f t="shared" si="27"/>
        <v>983593.63632736949</v>
      </c>
      <c r="J105" s="158">
        <f t="shared" si="22"/>
        <v>0</v>
      </c>
      <c r="K105" s="158"/>
      <c r="L105" s="334"/>
      <c r="M105" s="158">
        <f t="shared" si="28"/>
        <v>0</v>
      </c>
      <c r="N105" s="334"/>
      <c r="O105" s="158">
        <f t="shared" si="29"/>
        <v>0</v>
      </c>
      <c r="P105" s="158">
        <f t="shared" si="30"/>
        <v>0</v>
      </c>
      <c r="Q105" s="1"/>
    </row>
    <row r="106" spans="1:17">
      <c r="B106" s="9" t="str">
        <f t="shared" si="21"/>
        <v/>
      </c>
      <c r="C106" s="153">
        <f>IF(D93="","-",+C105+1)</f>
        <v>2020</v>
      </c>
      <c r="D106" s="154">
        <f>IF(F105+SUM(E$99:E105)=D$92,F105,D$92-SUM(E$99:E105))</f>
        <v>7272877.4581949059</v>
      </c>
      <c r="E106" s="160">
        <f t="shared" si="23"/>
        <v>204734</v>
      </c>
      <c r="F106" s="159">
        <f t="shared" si="24"/>
        <v>7068143.4581949059</v>
      </c>
      <c r="G106" s="159">
        <f t="shared" si="25"/>
        <v>7170510.4581949059</v>
      </c>
      <c r="H106" s="163">
        <f t="shared" si="26"/>
        <v>961972.78705414082</v>
      </c>
      <c r="I106" s="253">
        <f t="shared" si="27"/>
        <v>961972.78705414082</v>
      </c>
      <c r="J106" s="158">
        <f t="shared" si="22"/>
        <v>0</v>
      </c>
      <c r="K106" s="158"/>
      <c r="L106" s="334"/>
      <c r="M106" s="158">
        <f t="shared" si="28"/>
        <v>0</v>
      </c>
      <c r="N106" s="334"/>
      <c r="O106" s="158">
        <f t="shared" si="29"/>
        <v>0</v>
      </c>
      <c r="P106" s="158">
        <f t="shared" si="30"/>
        <v>0</v>
      </c>
      <c r="Q106" s="1"/>
    </row>
    <row r="107" spans="1:17">
      <c r="B107" s="9" t="str">
        <f t="shared" si="21"/>
        <v/>
      </c>
      <c r="C107" s="153">
        <f>IF(D93="","-",+C106+1)</f>
        <v>2021</v>
      </c>
      <c r="D107" s="154">
        <f>IF(F106+SUM(E$99:E106)=D$92,F106,D$92-SUM(E$99:E106))</f>
        <v>7068143.4581949059</v>
      </c>
      <c r="E107" s="160">
        <f t="shared" si="23"/>
        <v>204734</v>
      </c>
      <c r="F107" s="159">
        <f t="shared" si="24"/>
        <v>6863409.4581949059</v>
      </c>
      <c r="G107" s="159">
        <f t="shared" si="25"/>
        <v>6965776.4581949059</v>
      </c>
      <c r="H107" s="163">
        <f t="shared" si="26"/>
        <v>940351.93778091203</v>
      </c>
      <c r="I107" s="253">
        <f t="shared" si="27"/>
        <v>940351.93778091203</v>
      </c>
      <c r="J107" s="158">
        <f t="shared" si="22"/>
        <v>0</v>
      </c>
      <c r="K107" s="158"/>
      <c r="L107" s="334"/>
      <c r="M107" s="158">
        <f t="shared" si="28"/>
        <v>0</v>
      </c>
      <c r="N107" s="334"/>
      <c r="O107" s="158">
        <f t="shared" si="29"/>
        <v>0</v>
      </c>
      <c r="P107" s="158">
        <f t="shared" si="30"/>
        <v>0</v>
      </c>
      <c r="Q107" s="1"/>
    </row>
    <row r="108" spans="1:17">
      <c r="B108" s="9" t="str">
        <f t="shared" si="21"/>
        <v/>
      </c>
      <c r="C108" s="153">
        <f>IF(D93="","-",+C107+1)</f>
        <v>2022</v>
      </c>
      <c r="D108" s="154">
        <f>IF(F107+SUM(E$99:E107)=D$92,F107,D$92-SUM(E$99:E107))</f>
        <v>6863409.4581949059</v>
      </c>
      <c r="E108" s="160">
        <f t="shared" si="23"/>
        <v>204734</v>
      </c>
      <c r="F108" s="159">
        <f t="shared" si="24"/>
        <v>6658675.4581949059</v>
      </c>
      <c r="G108" s="159">
        <f t="shared" si="25"/>
        <v>6761042.4581949059</v>
      </c>
      <c r="H108" s="163">
        <f t="shared" si="26"/>
        <v>918731.08850768325</v>
      </c>
      <c r="I108" s="253">
        <f t="shared" si="27"/>
        <v>918731.08850768325</v>
      </c>
      <c r="J108" s="158">
        <f t="shared" si="22"/>
        <v>0</v>
      </c>
      <c r="K108" s="158"/>
      <c r="L108" s="334"/>
      <c r="M108" s="158">
        <f t="shared" si="28"/>
        <v>0</v>
      </c>
      <c r="N108" s="334"/>
      <c r="O108" s="158">
        <f t="shared" si="29"/>
        <v>0</v>
      </c>
      <c r="P108" s="158">
        <f t="shared" si="30"/>
        <v>0</v>
      </c>
      <c r="Q108" s="1"/>
    </row>
    <row r="109" spans="1:17">
      <c r="B109" s="9" t="str">
        <f t="shared" si="21"/>
        <v/>
      </c>
      <c r="C109" s="153">
        <f>IF(D93="","-",+C108+1)</f>
        <v>2023</v>
      </c>
      <c r="D109" s="154">
        <f>IF(F108+SUM(E$99:E108)=D$92,F108,D$92-SUM(E$99:E108))</f>
        <v>6658675.4581949059</v>
      </c>
      <c r="E109" s="160">
        <f t="shared" si="23"/>
        <v>204734</v>
      </c>
      <c r="F109" s="159">
        <f t="shared" si="24"/>
        <v>6453941.4581949059</v>
      </c>
      <c r="G109" s="159">
        <f t="shared" si="25"/>
        <v>6556308.4581949059</v>
      </c>
      <c r="H109" s="163">
        <f t="shared" si="26"/>
        <v>897110.23923445458</v>
      </c>
      <c r="I109" s="253">
        <f t="shared" si="27"/>
        <v>897110.23923445458</v>
      </c>
      <c r="J109" s="158">
        <f t="shared" si="22"/>
        <v>0</v>
      </c>
      <c r="K109" s="158"/>
      <c r="L109" s="334"/>
      <c r="M109" s="158">
        <f t="shared" si="28"/>
        <v>0</v>
      </c>
      <c r="N109" s="334"/>
      <c r="O109" s="158">
        <f t="shared" si="29"/>
        <v>0</v>
      </c>
      <c r="P109" s="158">
        <f t="shared" si="30"/>
        <v>0</v>
      </c>
      <c r="Q109" s="1"/>
    </row>
    <row r="110" spans="1:17">
      <c r="B110" s="9" t="str">
        <f t="shared" si="21"/>
        <v/>
      </c>
      <c r="C110" s="153">
        <f>IF(D93="","-",+C109+1)</f>
        <v>2024</v>
      </c>
      <c r="D110" s="154">
        <f>IF(F109+SUM(E$99:E109)=D$92,F109,D$92-SUM(E$99:E109))</f>
        <v>6453941.4581949059</v>
      </c>
      <c r="E110" s="160">
        <f t="shared" si="23"/>
        <v>204734</v>
      </c>
      <c r="F110" s="159">
        <f t="shared" si="24"/>
        <v>6249207.4581949059</v>
      </c>
      <c r="G110" s="159">
        <f t="shared" si="25"/>
        <v>6351574.4581949059</v>
      </c>
      <c r="H110" s="163">
        <f t="shared" si="26"/>
        <v>875489.3899612258</v>
      </c>
      <c r="I110" s="253">
        <f t="shared" si="27"/>
        <v>875489.3899612258</v>
      </c>
      <c r="J110" s="158">
        <f t="shared" si="22"/>
        <v>0</v>
      </c>
      <c r="K110" s="158"/>
      <c r="L110" s="334"/>
      <c r="M110" s="158">
        <f t="shared" si="28"/>
        <v>0</v>
      </c>
      <c r="N110" s="334"/>
      <c r="O110" s="158">
        <f t="shared" si="29"/>
        <v>0</v>
      </c>
      <c r="P110" s="158">
        <f t="shared" si="30"/>
        <v>0</v>
      </c>
      <c r="Q110" s="1"/>
    </row>
    <row r="111" spans="1:17">
      <c r="B111" s="9" t="str">
        <f t="shared" si="21"/>
        <v/>
      </c>
      <c r="C111" s="153">
        <f>IF(D93="","-",+C110+1)</f>
        <v>2025</v>
      </c>
      <c r="D111" s="154">
        <f>IF(F110+SUM(E$99:E110)=D$92,F110,D$92-SUM(E$99:E110))</f>
        <v>6249207.4581949059</v>
      </c>
      <c r="E111" s="160">
        <f t="shared" si="23"/>
        <v>204734</v>
      </c>
      <c r="F111" s="159">
        <f t="shared" si="24"/>
        <v>6044473.4581949059</v>
      </c>
      <c r="G111" s="159">
        <f t="shared" si="25"/>
        <v>6146840.4581949059</v>
      </c>
      <c r="H111" s="163">
        <f t="shared" si="26"/>
        <v>853868.54068799701</v>
      </c>
      <c r="I111" s="253">
        <f t="shared" si="27"/>
        <v>853868.54068799701</v>
      </c>
      <c r="J111" s="158">
        <f t="shared" si="22"/>
        <v>0</v>
      </c>
      <c r="K111" s="158"/>
      <c r="L111" s="334"/>
      <c r="M111" s="158">
        <f t="shared" si="28"/>
        <v>0</v>
      </c>
      <c r="N111" s="334"/>
      <c r="O111" s="158">
        <f t="shared" si="29"/>
        <v>0</v>
      </c>
      <c r="P111" s="158">
        <f t="shared" si="30"/>
        <v>0</v>
      </c>
      <c r="Q111" s="1"/>
    </row>
    <row r="112" spans="1:17">
      <c r="B112" s="9" t="str">
        <f t="shared" si="21"/>
        <v/>
      </c>
      <c r="C112" s="153">
        <f>IF(D93="","-",+C111+1)</f>
        <v>2026</v>
      </c>
      <c r="D112" s="154">
        <f>IF(F111+SUM(E$99:E111)=D$92,F111,D$92-SUM(E$99:E111))</f>
        <v>6044473.4581949059</v>
      </c>
      <c r="E112" s="160">
        <f t="shared" si="23"/>
        <v>204734</v>
      </c>
      <c r="F112" s="159">
        <f t="shared" si="24"/>
        <v>5839739.4581949059</v>
      </c>
      <c r="G112" s="159">
        <f t="shared" si="25"/>
        <v>5942106.4581949059</v>
      </c>
      <c r="H112" s="163">
        <f t="shared" si="26"/>
        <v>832247.69141476834</v>
      </c>
      <c r="I112" s="253">
        <f t="shared" si="27"/>
        <v>832247.69141476834</v>
      </c>
      <c r="J112" s="158">
        <f t="shared" si="22"/>
        <v>0</v>
      </c>
      <c r="K112" s="158"/>
      <c r="L112" s="334"/>
      <c r="M112" s="158">
        <f t="shared" si="28"/>
        <v>0</v>
      </c>
      <c r="N112" s="334"/>
      <c r="O112" s="158">
        <f t="shared" si="29"/>
        <v>0</v>
      </c>
      <c r="P112" s="158">
        <f t="shared" si="30"/>
        <v>0</v>
      </c>
      <c r="Q112" s="1"/>
    </row>
    <row r="113" spans="2:17">
      <c r="B113" s="9" t="str">
        <f t="shared" si="21"/>
        <v/>
      </c>
      <c r="C113" s="153">
        <f>IF(D93="","-",+C112+1)</f>
        <v>2027</v>
      </c>
      <c r="D113" s="154">
        <f>IF(F112+SUM(E$99:E112)=D$92,F112,D$92-SUM(E$99:E112))</f>
        <v>5839739.4581949059</v>
      </c>
      <c r="E113" s="160">
        <f t="shared" si="23"/>
        <v>204734</v>
      </c>
      <c r="F113" s="159">
        <f t="shared" si="24"/>
        <v>5635005.4581949059</v>
      </c>
      <c r="G113" s="159">
        <f t="shared" si="25"/>
        <v>5737372.4581949059</v>
      </c>
      <c r="H113" s="163">
        <f t="shared" si="26"/>
        <v>810626.84214153956</v>
      </c>
      <c r="I113" s="253">
        <f t="shared" si="27"/>
        <v>810626.84214153956</v>
      </c>
      <c r="J113" s="158">
        <f t="shared" si="22"/>
        <v>0</v>
      </c>
      <c r="K113" s="158"/>
      <c r="L113" s="334"/>
      <c r="M113" s="158">
        <f t="shared" si="28"/>
        <v>0</v>
      </c>
      <c r="N113" s="334"/>
      <c r="O113" s="158">
        <f t="shared" si="29"/>
        <v>0</v>
      </c>
      <c r="P113" s="158">
        <f t="shared" si="30"/>
        <v>0</v>
      </c>
      <c r="Q113" s="1"/>
    </row>
    <row r="114" spans="2:17">
      <c r="B114" s="9" t="str">
        <f t="shared" si="21"/>
        <v/>
      </c>
      <c r="C114" s="153">
        <f>IF(D93="","-",+C113+1)</f>
        <v>2028</v>
      </c>
      <c r="D114" s="154">
        <f>IF(F113+SUM(E$99:E113)=D$92,F113,D$92-SUM(E$99:E113))</f>
        <v>5635005.4581949059</v>
      </c>
      <c r="E114" s="160">
        <f t="shared" si="23"/>
        <v>204734</v>
      </c>
      <c r="F114" s="159">
        <f t="shared" si="24"/>
        <v>5430271.4581949059</v>
      </c>
      <c r="G114" s="159">
        <f t="shared" si="25"/>
        <v>5532638.4581949059</v>
      </c>
      <c r="H114" s="163">
        <f t="shared" si="26"/>
        <v>789005.99286831077</v>
      </c>
      <c r="I114" s="253">
        <f t="shared" si="27"/>
        <v>789005.99286831077</v>
      </c>
      <c r="J114" s="158">
        <f t="shared" si="22"/>
        <v>0</v>
      </c>
      <c r="K114" s="158"/>
      <c r="L114" s="334"/>
      <c r="M114" s="158">
        <f t="shared" si="28"/>
        <v>0</v>
      </c>
      <c r="N114" s="334"/>
      <c r="O114" s="158">
        <f t="shared" si="29"/>
        <v>0</v>
      </c>
      <c r="P114" s="158">
        <f t="shared" si="30"/>
        <v>0</v>
      </c>
      <c r="Q114" s="1"/>
    </row>
    <row r="115" spans="2:17">
      <c r="B115" s="9" t="str">
        <f t="shared" si="21"/>
        <v/>
      </c>
      <c r="C115" s="153">
        <f>IF(D93="","-",+C114+1)</f>
        <v>2029</v>
      </c>
      <c r="D115" s="154">
        <f>IF(F114+SUM(E$99:E114)=D$92,F114,D$92-SUM(E$99:E114))</f>
        <v>5430271.4581949059</v>
      </c>
      <c r="E115" s="160">
        <f t="shared" si="23"/>
        <v>204734</v>
      </c>
      <c r="F115" s="159">
        <f t="shared" si="24"/>
        <v>5225537.4581949059</v>
      </c>
      <c r="G115" s="159">
        <f t="shared" si="25"/>
        <v>5327904.4581949059</v>
      </c>
      <c r="H115" s="163">
        <f t="shared" si="26"/>
        <v>767385.1435950821</v>
      </c>
      <c r="I115" s="253">
        <f t="shared" si="27"/>
        <v>767385.1435950821</v>
      </c>
      <c r="J115" s="158">
        <f t="shared" si="22"/>
        <v>0</v>
      </c>
      <c r="K115" s="158"/>
      <c r="L115" s="334"/>
      <c r="M115" s="158">
        <f t="shared" si="28"/>
        <v>0</v>
      </c>
      <c r="N115" s="334"/>
      <c r="O115" s="158">
        <f t="shared" si="29"/>
        <v>0</v>
      </c>
      <c r="P115" s="158">
        <f t="shared" si="30"/>
        <v>0</v>
      </c>
      <c r="Q115" s="1"/>
    </row>
    <row r="116" spans="2:17">
      <c r="B116" s="9" t="str">
        <f t="shared" si="21"/>
        <v/>
      </c>
      <c r="C116" s="153">
        <f>IF(D93="","-",+C115+1)</f>
        <v>2030</v>
      </c>
      <c r="D116" s="154">
        <f>IF(F115+SUM(E$99:E115)=D$92,F115,D$92-SUM(E$99:E115))</f>
        <v>5225537.4581949059</v>
      </c>
      <c r="E116" s="160">
        <f t="shared" si="23"/>
        <v>204734</v>
      </c>
      <c r="F116" s="159">
        <f t="shared" si="24"/>
        <v>5020803.4581949059</v>
      </c>
      <c r="G116" s="159">
        <f t="shared" si="25"/>
        <v>5123170.4581949059</v>
      </c>
      <c r="H116" s="163">
        <f t="shared" si="26"/>
        <v>745764.29432185332</v>
      </c>
      <c r="I116" s="253">
        <f t="shared" si="27"/>
        <v>745764.29432185332</v>
      </c>
      <c r="J116" s="158">
        <f t="shared" si="22"/>
        <v>0</v>
      </c>
      <c r="K116" s="158"/>
      <c r="L116" s="334"/>
      <c r="M116" s="158">
        <f t="shared" si="28"/>
        <v>0</v>
      </c>
      <c r="N116" s="334"/>
      <c r="O116" s="158">
        <f t="shared" si="29"/>
        <v>0</v>
      </c>
      <c r="P116" s="158">
        <f t="shared" si="30"/>
        <v>0</v>
      </c>
      <c r="Q116" s="1"/>
    </row>
    <row r="117" spans="2:17">
      <c r="B117" s="9" t="str">
        <f t="shared" si="21"/>
        <v/>
      </c>
      <c r="C117" s="153">
        <f>IF(D93="","-",+C116+1)</f>
        <v>2031</v>
      </c>
      <c r="D117" s="154">
        <f>IF(F116+SUM(E$99:E116)=D$92,F116,D$92-SUM(E$99:E116))</f>
        <v>5020803.4581949059</v>
      </c>
      <c r="E117" s="160">
        <f t="shared" si="23"/>
        <v>204734</v>
      </c>
      <c r="F117" s="159">
        <f t="shared" si="24"/>
        <v>4816069.4581949059</v>
      </c>
      <c r="G117" s="159">
        <f t="shared" si="25"/>
        <v>4918436.4581949059</v>
      </c>
      <c r="H117" s="163">
        <f t="shared" si="26"/>
        <v>724143.44504862465</v>
      </c>
      <c r="I117" s="253">
        <f t="shared" si="27"/>
        <v>724143.44504862465</v>
      </c>
      <c r="J117" s="158">
        <f t="shared" si="22"/>
        <v>0</v>
      </c>
      <c r="K117" s="158"/>
      <c r="L117" s="334"/>
      <c r="M117" s="158">
        <f t="shared" si="28"/>
        <v>0</v>
      </c>
      <c r="N117" s="334"/>
      <c r="O117" s="158">
        <f t="shared" si="29"/>
        <v>0</v>
      </c>
      <c r="P117" s="158">
        <f t="shared" si="30"/>
        <v>0</v>
      </c>
      <c r="Q117" s="1"/>
    </row>
    <row r="118" spans="2:17">
      <c r="B118" s="9" t="str">
        <f t="shared" si="21"/>
        <v/>
      </c>
      <c r="C118" s="153">
        <f>IF(D93="","-",+C117+1)</f>
        <v>2032</v>
      </c>
      <c r="D118" s="154">
        <f>IF(F117+SUM(E$99:E117)=D$92,F117,D$92-SUM(E$99:E117))</f>
        <v>4816069.4581949059</v>
      </c>
      <c r="E118" s="160">
        <f t="shared" si="23"/>
        <v>204734</v>
      </c>
      <c r="F118" s="159">
        <f t="shared" si="24"/>
        <v>4611335.4581949059</v>
      </c>
      <c r="G118" s="159">
        <f t="shared" si="25"/>
        <v>4713702.4581949059</v>
      </c>
      <c r="H118" s="163">
        <f t="shared" si="26"/>
        <v>702522.59577539586</v>
      </c>
      <c r="I118" s="253">
        <f t="shared" si="27"/>
        <v>702522.59577539586</v>
      </c>
      <c r="J118" s="158">
        <f t="shared" si="22"/>
        <v>0</v>
      </c>
      <c r="K118" s="158"/>
      <c r="L118" s="334"/>
      <c r="M118" s="158">
        <f t="shared" si="28"/>
        <v>0</v>
      </c>
      <c r="N118" s="334"/>
      <c r="O118" s="158">
        <f t="shared" si="29"/>
        <v>0</v>
      </c>
      <c r="P118" s="158">
        <f t="shared" si="30"/>
        <v>0</v>
      </c>
      <c r="Q118" s="1"/>
    </row>
    <row r="119" spans="2:17">
      <c r="B119" s="9" t="str">
        <f t="shared" si="21"/>
        <v/>
      </c>
      <c r="C119" s="153">
        <f>IF(D93="","-",+C118+1)</f>
        <v>2033</v>
      </c>
      <c r="D119" s="154">
        <f>IF(F118+SUM(E$99:E118)=D$92,F118,D$92-SUM(E$99:E118))</f>
        <v>4611335.4581949059</v>
      </c>
      <c r="E119" s="160">
        <f t="shared" si="23"/>
        <v>204734</v>
      </c>
      <c r="F119" s="159">
        <f t="shared" si="24"/>
        <v>4406601.4581949059</v>
      </c>
      <c r="G119" s="159">
        <f t="shared" si="25"/>
        <v>4508968.4581949059</v>
      </c>
      <c r="H119" s="163">
        <f t="shared" si="26"/>
        <v>680901.74650216708</v>
      </c>
      <c r="I119" s="253">
        <f t="shared" si="27"/>
        <v>680901.74650216708</v>
      </c>
      <c r="J119" s="158">
        <f t="shared" si="22"/>
        <v>0</v>
      </c>
      <c r="K119" s="158"/>
      <c r="L119" s="334"/>
      <c r="M119" s="158">
        <f t="shared" si="28"/>
        <v>0</v>
      </c>
      <c r="N119" s="334"/>
      <c r="O119" s="158">
        <f t="shared" si="29"/>
        <v>0</v>
      </c>
      <c r="P119" s="158">
        <f t="shared" si="30"/>
        <v>0</v>
      </c>
      <c r="Q119" s="1"/>
    </row>
    <row r="120" spans="2:17">
      <c r="B120" s="9" t="str">
        <f t="shared" si="21"/>
        <v/>
      </c>
      <c r="C120" s="153">
        <f>IF(D93="","-",+C119+1)</f>
        <v>2034</v>
      </c>
      <c r="D120" s="154">
        <f>IF(F119+SUM(E$99:E119)=D$92,F119,D$92-SUM(E$99:E119))</f>
        <v>4406601.4581949059</v>
      </c>
      <c r="E120" s="160">
        <f t="shared" si="23"/>
        <v>204734</v>
      </c>
      <c r="F120" s="159">
        <f t="shared" si="24"/>
        <v>4201867.4581949059</v>
      </c>
      <c r="G120" s="159">
        <f t="shared" si="25"/>
        <v>4304234.4581949059</v>
      </c>
      <c r="H120" s="163">
        <f t="shared" si="26"/>
        <v>659280.89722893829</v>
      </c>
      <c r="I120" s="253">
        <f t="shared" si="27"/>
        <v>659280.89722893829</v>
      </c>
      <c r="J120" s="158">
        <f t="shared" si="22"/>
        <v>0</v>
      </c>
      <c r="K120" s="158"/>
      <c r="L120" s="334"/>
      <c r="M120" s="158">
        <f t="shared" si="28"/>
        <v>0</v>
      </c>
      <c r="N120" s="334"/>
      <c r="O120" s="158">
        <f t="shared" si="29"/>
        <v>0</v>
      </c>
      <c r="P120" s="158">
        <f t="shared" si="30"/>
        <v>0</v>
      </c>
      <c r="Q120" s="1"/>
    </row>
    <row r="121" spans="2:17">
      <c r="B121" s="9" t="str">
        <f t="shared" si="21"/>
        <v/>
      </c>
      <c r="C121" s="153">
        <f>IF(D93="","-",+C120+1)</f>
        <v>2035</v>
      </c>
      <c r="D121" s="154">
        <f>IF(F120+SUM(E$99:E120)=D$92,F120,D$92-SUM(E$99:E120))</f>
        <v>4201867.4581949059</v>
      </c>
      <c r="E121" s="160">
        <f t="shared" si="23"/>
        <v>204734</v>
      </c>
      <c r="F121" s="159">
        <f t="shared" si="24"/>
        <v>3997133.4581949059</v>
      </c>
      <c r="G121" s="159">
        <f t="shared" si="25"/>
        <v>4099500.4581949059</v>
      </c>
      <c r="H121" s="163">
        <f t="shared" si="26"/>
        <v>637660.04795570951</v>
      </c>
      <c r="I121" s="253">
        <f t="shared" si="27"/>
        <v>637660.04795570951</v>
      </c>
      <c r="J121" s="158">
        <f t="shared" si="22"/>
        <v>0</v>
      </c>
      <c r="K121" s="158"/>
      <c r="L121" s="334"/>
      <c r="M121" s="158">
        <f t="shared" si="28"/>
        <v>0</v>
      </c>
      <c r="N121" s="334"/>
      <c r="O121" s="158">
        <f t="shared" si="29"/>
        <v>0</v>
      </c>
      <c r="P121" s="158">
        <f t="shared" si="30"/>
        <v>0</v>
      </c>
      <c r="Q121" s="1"/>
    </row>
    <row r="122" spans="2:17">
      <c r="B122" s="9" t="str">
        <f t="shared" si="21"/>
        <v/>
      </c>
      <c r="C122" s="153">
        <f>IF(D93="","-",+C121+1)</f>
        <v>2036</v>
      </c>
      <c r="D122" s="154">
        <f>IF(F121+SUM(E$99:E121)=D$92,F121,D$92-SUM(E$99:E121))</f>
        <v>3997133.4581949059</v>
      </c>
      <c r="E122" s="160">
        <f t="shared" si="23"/>
        <v>204734</v>
      </c>
      <c r="F122" s="159">
        <f t="shared" si="24"/>
        <v>3792399.4581949059</v>
      </c>
      <c r="G122" s="159">
        <f t="shared" si="25"/>
        <v>3894766.4581949059</v>
      </c>
      <c r="H122" s="163">
        <f t="shared" si="26"/>
        <v>616039.19868248084</v>
      </c>
      <c r="I122" s="253">
        <f t="shared" si="27"/>
        <v>616039.19868248084</v>
      </c>
      <c r="J122" s="158">
        <f t="shared" si="22"/>
        <v>0</v>
      </c>
      <c r="K122" s="158"/>
      <c r="L122" s="334"/>
      <c r="M122" s="158">
        <f t="shared" si="28"/>
        <v>0</v>
      </c>
      <c r="N122" s="334"/>
      <c r="O122" s="158">
        <f t="shared" si="29"/>
        <v>0</v>
      </c>
      <c r="P122" s="158">
        <f t="shared" si="30"/>
        <v>0</v>
      </c>
      <c r="Q122" s="1"/>
    </row>
    <row r="123" spans="2:17">
      <c r="B123" s="9" t="str">
        <f t="shared" si="21"/>
        <v/>
      </c>
      <c r="C123" s="153">
        <f>IF(D93="","-",+C122+1)</f>
        <v>2037</v>
      </c>
      <c r="D123" s="154">
        <f>IF(F122+SUM(E$99:E122)=D$92,F122,D$92-SUM(E$99:E122))</f>
        <v>3792399.4581949059</v>
      </c>
      <c r="E123" s="160">
        <f t="shared" si="23"/>
        <v>204734</v>
      </c>
      <c r="F123" s="159">
        <f t="shared" si="24"/>
        <v>3587665.4581949059</v>
      </c>
      <c r="G123" s="159">
        <f t="shared" si="25"/>
        <v>3690032.4581949059</v>
      </c>
      <c r="H123" s="163">
        <f t="shared" si="26"/>
        <v>594418.34940925217</v>
      </c>
      <c r="I123" s="253">
        <f t="shared" si="27"/>
        <v>594418.34940925217</v>
      </c>
      <c r="J123" s="158">
        <f t="shared" si="22"/>
        <v>0</v>
      </c>
      <c r="K123" s="158"/>
      <c r="L123" s="334"/>
      <c r="M123" s="158">
        <f t="shared" si="28"/>
        <v>0</v>
      </c>
      <c r="N123" s="334"/>
      <c r="O123" s="158">
        <f t="shared" si="29"/>
        <v>0</v>
      </c>
      <c r="P123" s="158">
        <f t="shared" si="30"/>
        <v>0</v>
      </c>
      <c r="Q123" s="1"/>
    </row>
    <row r="124" spans="2:17">
      <c r="B124" s="9" t="str">
        <f t="shared" si="21"/>
        <v/>
      </c>
      <c r="C124" s="153">
        <f>IF(D93="","-",+C123+1)</f>
        <v>2038</v>
      </c>
      <c r="D124" s="154">
        <f>IF(F123+SUM(E$99:E123)=D$92,F123,D$92-SUM(E$99:E123))</f>
        <v>3587665.4581949059</v>
      </c>
      <c r="E124" s="160">
        <f t="shared" si="23"/>
        <v>204734</v>
      </c>
      <c r="F124" s="159">
        <f t="shared" si="24"/>
        <v>3382931.4581949059</v>
      </c>
      <c r="G124" s="159">
        <f t="shared" si="25"/>
        <v>3485298.4581949059</v>
      </c>
      <c r="H124" s="163">
        <f t="shared" si="26"/>
        <v>572797.50013602339</v>
      </c>
      <c r="I124" s="253">
        <f t="shared" si="27"/>
        <v>572797.50013602339</v>
      </c>
      <c r="J124" s="158">
        <f t="shared" si="22"/>
        <v>0</v>
      </c>
      <c r="K124" s="158"/>
      <c r="L124" s="334"/>
      <c r="M124" s="158">
        <f t="shared" si="28"/>
        <v>0</v>
      </c>
      <c r="N124" s="334"/>
      <c r="O124" s="158">
        <f t="shared" si="29"/>
        <v>0</v>
      </c>
      <c r="P124" s="158">
        <f t="shared" si="30"/>
        <v>0</v>
      </c>
      <c r="Q124" s="1"/>
    </row>
    <row r="125" spans="2:17">
      <c r="B125" s="9" t="str">
        <f t="shared" si="21"/>
        <v/>
      </c>
      <c r="C125" s="153">
        <f>IF(D93="","-",+C124+1)</f>
        <v>2039</v>
      </c>
      <c r="D125" s="154">
        <f>IF(F124+SUM(E$99:E124)=D$92,F124,D$92-SUM(E$99:E124))</f>
        <v>3382931.4581949059</v>
      </c>
      <c r="E125" s="160">
        <f t="shared" si="23"/>
        <v>204734</v>
      </c>
      <c r="F125" s="159">
        <f t="shared" si="24"/>
        <v>3178197.4581949059</v>
      </c>
      <c r="G125" s="159">
        <f t="shared" si="25"/>
        <v>3280564.4581949059</v>
      </c>
      <c r="H125" s="163">
        <f t="shared" si="26"/>
        <v>551176.6508627946</v>
      </c>
      <c r="I125" s="253">
        <f t="shared" si="27"/>
        <v>551176.6508627946</v>
      </c>
      <c r="J125" s="158">
        <f t="shared" si="22"/>
        <v>0</v>
      </c>
      <c r="K125" s="158"/>
      <c r="L125" s="334"/>
      <c r="M125" s="158">
        <f t="shared" si="28"/>
        <v>0</v>
      </c>
      <c r="N125" s="334"/>
      <c r="O125" s="158">
        <f t="shared" si="29"/>
        <v>0</v>
      </c>
      <c r="P125" s="158">
        <f t="shared" si="30"/>
        <v>0</v>
      </c>
      <c r="Q125" s="1"/>
    </row>
    <row r="126" spans="2:17">
      <c r="B126" s="9" t="str">
        <f t="shared" si="21"/>
        <v/>
      </c>
      <c r="C126" s="153">
        <f>IF(D93="","-",+C125+1)</f>
        <v>2040</v>
      </c>
      <c r="D126" s="154">
        <f>IF(F125+SUM(E$99:E125)=D$92,F125,D$92-SUM(E$99:E125))</f>
        <v>3178197.4581949059</v>
      </c>
      <c r="E126" s="160">
        <f t="shared" si="23"/>
        <v>204734</v>
      </c>
      <c r="F126" s="159">
        <f t="shared" si="24"/>
        <v>2973463.4581949059</v>
      </c>
      <c r="G126" s="159">
        <f t="shared" si="25"/>
        <v>3075830.4581949059</v>
      </c>
      <c r="H126" s="163">
        <f t="shared" si="26"/>
        <v>529555.80158956582</v>
      </c>
      <c r="I126" s="253">
        <f t="shared" si="27"/>
        <v>529555.80158956582</v>
      </c>
      <c r="J126" s="158">
        <f t="shared" si="22"/>
        <v>0</v>
      </c>
      <c r="K126" s="158"/>
      <c r="L126" s="334"/>
      <c r="M126" s="158">
        <f t="shared" si="28"/>
        <v>0</v>
      </c>
      <c r="N126" s="334"/>
      <c r="O126" s="158">
        <f t="shared" si="29"/>
        <v>0</v>
      </c>
      <c r="P126" s="158">
        <f t="shared" si="30"/>
        <v>0</v>
      </c>
      <c r="Q126" s="1"/>
    </row>
    <row r="127" spans="2:17">
      <c r="B127" s="9" t="str">
        <f t="shared" si="21"/>
        <v/>
      </c>
      <c r="C127" s="153">
        <f>IF(D93="","-",+C126+1)</f>
        <v>2041</v>
      </c>
      <c r="D127" s="154">
        <f>IF(F126+SUM(E$99:E126)=D$92,F126,D$92-SUM(E$99:E126))</f>
        <v>2973463.4581949059</v>
      </c>
      <c r="E127" s="160">
        <f t="shared" si="23"/>
        <v>204734</v>
      </c>
      <c r="F127" s="159">
        <f t="shared" si="24"/>
        <v>2768729.4581949059</v>
      </c>
      <c r="G127" s="159">
        <f t="shared" si="25"/>
        <v>2871096.4581949059</v>
      </c>
      <c r="H127" s="163">
        <f t="shared" si="26"/>
        <v>507934.95231633709</v>
      </c>
      <c r="I127" s="253">
        <f t="shared" si="27"/>
        <v>507934.95231633709</v>
      </c>
      <c r="J127" s="158">
        <f t="shared" si="22"/>
        <v>0</v>
      </c>
      <c r="K127" s="158"/>
      <c r="L127" s="334"/>
      <c r="M127" s="158">
        <f t="shared" si="28"/>
        <v>0</v>
      </c>
      <c r="N127" s="334"/>
      <c r="O127" s="158">
        <f t="shared" si="29"/>
        <v>0</v>
      </c>
      <c r="P127" s="158">
        <f t="shared" si="30"/>
        <v>0</v>
      </c>
      <c r="Q127" s="1"/>
    </row>
    <row r="128" spans="2:17">
      <c r="B128" s="9" t="str">
        <f t="shared" si="21"/>
        <v/>
      </c>
      <c r="C128" s="153">
        <f>IF(D93="","-",+C127+1)</f>
        <v>2042</v>
      </c>
      <c r="D128" s="154">
        <f>IF(F127+SUM(E$99:E127)=D$92,F127,D$92-SUM(E$99:E127))</f>
        <v>2768729.4581949059</v>
      </c>
      <c r="E128" s="160">
        <f t="shared" si="23"/>
        <v>204734</v>
      </c>
      <c r="F128" s="159">
        <f t="shared" si="24"/>
        <v>2563995.4581949059</v>
      </c>
      <c r="G128" s="159">
        <f t="shared" si="25"/>
        <v>2666362.4581949059</v>
      </c>
      <c r="H128" s="163">
        <f t="shared" si="26"/>
        <v>486314.10304310836</v>
      </c>
      <c r="I128" s="253">
        <f t="shared" si="27"/>
        <v>486314.10304310836</v>
      </c>
      <c r="J128" s="158">
        <f t="shared" si="22"/>
        <v>0</v>
      </c>
      <c r="K128" s="158"/>
      <c r="L128" s="334"/>
      <c r="M128" s="158">
        <f t="shared" si="28"/>
        <v>0</v>
      </c>
      <c r="N128" s="334"/>
      <c r="O128" s="158">
        <f t="shared" si="29"/>
        <v>0</v>
      </c>
      <c r="P128" s="158">
        <f t="shared" si="30"/>
        <v>0</v>
      </c>
      <c r="Q128" s="1"/>
    </row>
    <row r="129" spans="2:17">
      <c r="B129" s="9" t="str">
        <f t="shared" si="21"/>
        <v/>
      </c>
      <c r="C129" s="153">
        <f>IF(D93="","-",+C128+1)</f>
        <v>2043</v>
      </c>
      <c r="D129" s="154">
        <f>IF(F128+SUM(E$99:E128)=D$92,F128,D$92-SUM(E$99:E128))</f>
        <v>2563995.4581949059</v>
      </c>
      <c r="E129" s="160">
        <f t="shared" si="23"/>
        <v>204734</v>
      </c>
      <c r="F129" s="159">
        <f t="shared" si="24"/>
        <v>2359261.4581949059</v>
      </c>
      <c r="G129" s="159">
        <f t="shared" si="25"/>
        <v>2461628.4581949059</v>
      </c>
      <c r="H129" s="163">
        <f t="shared" si="26"/>
        <v>464693.25376987958</v>
      </c>
      <c r="I129" s="253">
        <f t="shared" si="27"/>
        <v>464693.25376987958</v>
      </c>
      <c r="J129" s="158">
        <f t="shared" si="22"/>
        <v>0</v>
      </c>
      <c r="K129" s="158"/>
      <c r="L129" s="334"/>
      <c r="M129" s="158">
        <f t="shared" si="28"/>
        <v>0</v>
      </c>
      <c r="N129" s="334"/>
      <c r="O129" s="158">
        <f t="shared" si="29"/>
        <v>0</v>
      </c>
      <c r="P129" s="158">
        <f t="shared" si="30"/>
        <v>0</v>
      </c>
      <c r="Q129" s="1"/>
    </row>
    <row r="130" spans="2:17">
      <c r="B130" s="9" t="str">
        <f t="shared" si="21"/>
        <v/>
      </c>
      <c r="C130" s="153">
        <f>IF(D93="","-",+C129+1)</f>
        <v>2044</v>
      </c>
      <c r="D130" s="154">
        <f>IF(F129+SUM(E$99:E129)=D$92,F129,D$92-SUM(E$99:E129))</f>
        <v>2359261.4581949059</v>
      </c>
      <c r="E130" s="160">
        <f t="shared" si="23"/>
        <v>204734</v>
      </c>
      <c r="F130" s="159">
        <f t="shared" si="24"/>
        <v>2154527.4581949059</v>
      </c>
      <c r="G130" s="159">
        <f t="shared" si="25"/>
        <v>2256894.4581949059</v>
      </c>
      <c r="H130" s="163">
        <f t="shared" si="26"/>
        <v>443072.40449665085</v>
      </c>
      <c r="I130" s="253">
        <f t="shared" si="27"/>
        <v>443072.40449665085</v>
      </c>
      <c r="J130" s="158">
        <f t="shared" si="22"/>
        <v>0</v>
      </c>
      <c r="K130" s="158"/>
      <c r="L130" s="334"/>
      <c r="M130" s="158">
        <f t="shared" si="28"/>
        <v>0</v>
      </c>
      <c r="N130" s="334"/>
      <c r="O130" s="158">
        <f t="shared" si="29"/>
        <v>0</v>
      </c>
      <c r="P130" s="158">
        <f t="shared" si="30"/>
        <v>0</v>
      </c>
      <c r="Q130" s="1"/>
    </row>
    <row r="131" spans="2:17">
      <c r="B131" s="9" t="str">
        <f t="shared" si="21"/>
        <v/>
      </c>
      <c r="C131" s="153">
        <f>IF(D93="","-",+C130+1)</f>
        <v>2045</v>
      </c>
      <c r="D131" s="154">
        <f>IF(F130+SUM(E$99:E130)=D$92,F130,D$92-SUM(E$99:E130))</f>
        <v>2154527.4581949059</v>
      </c>
      <c r="E131" s="160">
        <f t="shared" si="23"/>
        <v>204734</v>
      </c>
      <c r="F131" s="159">
        <f t="shared" si="24"/>
        <v>1949793.4581949059</v>
      </c>
      <c r="G131" s="159">
        <f t="shared" si="25"/>
        <v>2052160.4581949059</v>
      </c>
      <c r="H131" s="163">
        <f t="shared" si="26"/>
        <v>421451.55522342212</v>
      </c>
      <c r="I131" s="253">
        <f t="shared" si="27"/>
        <v>421451.55522342212</v>
      </c>
      <c r="J131" s="158">
        <f t="shared" si="22"/>
        <v>0</v>
      </c>
      <c r="K131" s="158"/>
      <c r="L131" s="334"/>
      <c r="M131" s="158">
        <f t="shared" ref="M131:M154" si="31">IF(L541&lt;&gt;0,+H541-L541,0)</f>
        <v>0</v>
      </c>
      <c r="N131" s="334"/>
      <c r="O131" s="158">
        <f t="shared" ref="O131:O154" si="32">IF(N541&lt;&gt;0,+I541-N541,0)</f>
        <v>0</v>
      </c>
      <c r="P131" s="158">
        <f t="shared" ref="P131:P154" si="33">+O541-M541</f>
        <v>0</v>
      </c>
      <c r="Q131" s="1"/>
    </row>
    <row r="132" spans="2:17">
      <c r="B132" s="9" t="str">
        <f t="shared" si="21"/>
        <v/>
      </c>
      <c r="C132" s="153">
        <f>IF(D93="","-",+C131+1)</f>
        <v>2046</v>
      </c>
      <c r="D132" s="154">
        <f>IF(F131+SUM(E$99:E131)=D$92,F131,D$92-SUM(E$99:E131))</f>
        <v>1949793.4581949059</v>
      </c>
      <c r="E132" s="160">
        <f t="shared" si="23"/>
        <v>204734</v>
      </c>
      <c r="F132" s="159">
        <f t="shared" si="24"/>
        <v>1745059.4581949059</v>
      </c>
      <c r="G132" s="159">
        <f t="shared" si="25"/>
        <v>1847426.4581949059</v>
      </c>
      <c r="H132" s="163">
        <f t="shared" si="26"/>
        <v>399830.70595019334</v>
      </c>
      <c r="I132" s="253">
        <f t="shared" si="27"/>
        <v>399830.70595019334</v>
      </c>
      <c r="J132" s="158">
        <f t="shared" si="22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1"/>
        <v/>
      </c>
      <c r="C133" s="153">
        <f>IF(D93="","-",+C132+1)</f>
        <v>2047</v>
      </c>
      <c r="D133" s="154">
        <f>IF(F132+SUM(E$99:E132)=D$92,F132,D$92-SUM(E$99:E132))</f>
        <v>1745059.4581949059</v>
      </c>
      <c r="E133" s="160">
        <f t="shared" si="23"/>
        <v>204734</v>
      </c>
      <c r="F133" s="159">
        <f t="shared" si="24"/>
        <v>1540325.4581949059</v>
      </c>
      <c r="G133" s="159">
        <f t="shared" si="25"/>
        <v>1642692.4581949059</v>
      </c>
      <c r="H133" s="163">
        <f t="shared" si="26"/>
        <v>378209.85667696461</v>
      </c>
      <c r="I133" s="253">
        <f t="shared" si="27"/>
        <v>378209.85667696461</v>
      </c>
      <c r="J133" s="158">
        <f t="shared" si="22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1"/>
        <v/>
      </c>
      <c r="C134" s="153">
        <f>IF(D93="","-",+C133+1)</f>
        <v>2048</v>
      </c>
      <c r="D134" s="154">
        <f>IF(F133+SUM(E$99:E133)=D$92,F133,D$92-SUM(E$99:E133))</f>
        <v>1540325.4581949059</v>
      </c>
      <c r="E134" s="160">
        <f t="shared" si="23"/>
        <v>204734</v>
      </c>
      <c r="F134" s="159">
        <f t="shared" si="24"/>
        <v>1335591.4581949059</v>
      </c>
      <c r="G134" s="159">
        <f t="shared" si="25"/>
        <v>1437958.4581949059</v>
      </c>
      <c r="H134" s="163">
        <f t="shared" si="26"/>
        <v>356589.00740373589</v>
      </c>
      <c r="I134" s="253">
        <f t="shared" si="27"/>
        <v>356589.00740373589</v>
      </c>
      <c r="J134" s="158">
        <f t="shared" si="22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1"/>
        <v/>
      </c>
      <c r="C135" s="153">
        <f>IF(D93="","-",+C134+1)</f>
        <v>2049</v>
      </c>
      <c r="D135" s="154">
        <f>IF(F134+SUM(E$99:E134)=D$92,F134,D$92-SUM(E$99:E134))</f>
        <v>1335591.4581949059</v>
      </c>
      <c r="E135" s="160">
        <f t="shared" si="23"/>
        <v>204734</v>
      </c>
      <c r="F135" s="159">
        <f t="shared" si="24"/>
        <v>1130857.4581949059</v>
      </c>
      <c r="G135" s="159">
        <f t="shared" si="25"/>
        <v>1233224.4581949059</v>
      </c>
      <c r="H135" s="163">
        <f t="shared" si="26"/>
        <v>334968.1581305071</v>
      </c>
      <c r="I135" s="253">
        <f t="shared" si="27"/>
        <v>334968.1581305071</v>
      </c>
      <c r="J135" s="158">
        <f t="shared" si="22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1"/>
        <v/>
      </c>
      <c r="C136" s="153">
        <f>IF(D93="","-",+C135+1)</f>
        <v>2050</v>
      </c>
      <c r="D136" s="154">
        <f>IF(F135+SUM(E$99:E135)=D$92,F135,D$92-SUM(E$99:E135))</f>
        <v>1130857.4581949059</v>
      </c>
      <c r="E136" s="160">
        <f t="shared" si="23"/>
        <v>204734</v>
      </c>
      <c r="F136" s="159">
        <f t="shared" si="24"/>
        <v>926123.45819490589</v>
      </c>
      <c r="G136" s="159">
        <f t="shared" si="25"/>
        <v>1028490.4581949059</v>
      </c>
      <c r="H136" s="163">
        <f t="shared" si="26"/>
        <v>313347.30885727837</v>
      </c>
      <c r="I136" s="253">
        <f t="shared" si="27"/>
        <v>313347.30885727837</v>
      </c>
      <c r="J136" s="158">
        <f t="shared" si="22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1"/>
        <v/>
      </c>
      <c r="C137" s="153">
        <f>IF(D93="","-",+C136+1)</f>
        <v>2051</v>
      </c>
      <c r="D137" s="154">
        <f>IF(F136+SUM(E$99:E136)=D$92,F136,D$92-SUM(E$99:E136))</f>
        <v>926123.45819490589</v>
      </c>
      <c r="E137" s="160">
        <f t="shared" si="23"/>
        <v>204734</v>
      </c>
      <c r="F137" s="159">
        <f t="shared" si="24"/>
        <v>721389.45819490589</v>
      </c>
      <c r="G137" s="159">
        <f t="shared" si="25"/>
        <v>823756.45819490589</v>
      </c>
      <c r="H137" s="163">
        <f t="shared" si="26"/>
        <v>291726.45958404965</v>
      </c>
      <c r="I137" s="253">
        <f t="shared" si="27"/>
        <v>291726.45958404965</v>
      </c>
      <c r="J137" s="158">
        <f t="shared" si="22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1"/>
        <v/>
      </c>
      <c r="C138" s="153">
        <f>IF(D93="","-",+C137+1)</f>
        <v>2052</v>
      </c>
      <c r="D138" s="154">
        <f>IF(F137+SUM(E$99:E137)=D$92,F137,D$92-SUM(E$99:E137))</f>
        <v>721389.45819490589</v>
      </c>
      <c r="E138" s="160">
        <f t="shared" si="23"/>
        <v>204734</v>
      </c>
      <c r="F138" s="159">
        <f t="shared" si="24"/>
        <v>516655.45819490589</v>
      </c>
      <c r="G138" s="159">
        <f t="shared" si="25"/>
        <v>619022.45819490589</v>
      </c>
      <c r="H138" s="163">
        <f t="shared" si="26"/>
        <v>270105.61031082086</v>
      </c>
      <c r="I138" s="253">
        <f t="shared" si="27"/>
        <v>270105.61031082086</v>
      </c>
      <c r="J138" s="158">
        <f t="shared" si="22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1"/>
        <v/>
      </c>
      <c r="C139" s="153">
        <f>IF(D93="","-",+C138+1)</f>
        <v>2053</v>
      </c>
      <c r="D139" s="154">
        <f>IF(F138+SUM(E$99:E138)=D$92,F138,D$92-SUM(E$99:E138))</f>
        <v>516655.45819490589</v>
      </c>
      <c r="E139" s="160">
        <f t="shared" si="23"/>
        <v>204734</v>
      </c>
      <c r="F139" s="159">
        <f t="shared" si="24"/>
        <v>311921.45819490589</v>
      </c>
      <c r="G139" s="159">
        <f t="shared" si="25"/>
        <v>414288.45819490589</v>
      </c>
      <c r="H139" s="163">
        <f t="shared" si="26"/>
        <v>248484.76103759214</v>
      </c>
      <c r="I139" s="253">
        <f t="shared" si="27"/>
        <v>248484.76103759214</v>
      </c>
      <c r="J139" s="158">
        <f t="shared" si="22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1"/>
        <v/>
      </c>
      <c r="C140" s="153">
        <f>IF(D93="","-",+C139+1)</f>
        <v>2054</v>
      </c>
      <c r="D140" s="154">
        <f>IF(F139+SUM(E$99:E139)=D$92,F139,D$92-SUM(E$99:E139))</f>
        <v>311921.45819490589</v>
      </c>
      <c r="E140" s="160">
        <f t="shared" si="23"/>
        <v>204734</v>
      </c>
      <c r="F140" s="159">
        <f t="shared" si="24"/>
        <v>107187.45819490589</v>
      </c>
      <c r="G140" s="159">
        <f t="shared" si="25"/>
        <v>209554.45819490589</v>
      </c>
      <c r="H140" s="163">
        <f t="shared" si="26"/>
        <v>226863.91176436341</v>
      </c>
      <c r="I140" s="253">
        <f t="shared" si="27"/>
        <v>226863.91176436341</v>
      </c>
      <c r="J140" s="158">
        <f t="shared" si="22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1"/>
        <v/>
      </c>
      <c r="C141" s="153">
        <f>IF(D93="","-",+C140+1)</f>
        <v>2055</v>
      </c>
      <c r="D141" s="154">
        <f>IF(F140+SUM(E$99:E140)=D$92,F140,D$92-SUM(E$99:E140))</f>
        <v>107187.45819490589</v>
      </c>
      <c r="E141" s="160">
        <f t="shared" si="23"/>
        <v>107187.45819490589</v>
      </c>
      <c r="F141" s="159">
        <f t="shared" si="24"/>
        <v>0</v>
      </c>
      <c r="G141" s="159">
        <f t="shared" si="25"/>
        <v>53593.729097452946</v>
      </c>
      <c r="H141" s="163">
        <f t="shared" si="26"/>
        <v>112847.2017587804</v>
      </c>
      <c r="I141" s="253">
        <f t="shared" si="27"/>
        <v>112847.2017587804</v>
      </c>
      <c r="J141" s="158">
        <f t="shared" si="22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1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23"/>
        <v>0</v>
      </c>
      <c r="F142" s="159">
        <f t="shared" si="24"/>
        <v>0</v>
      </c>
      <c r="G142" s="159">
        <f t="shared" si="25"/>
        <v>0</v>
      </c>
      <c r="H142" s="163">
        <f t="shared" si="26"/>
        <v>0</v>
      </c>
      <c r="I142" s="253">
        <f t="shared" si="27"/>
        <v>0</v>
      </c>
      <c r="J142" s="158">
        <f t="shared" si="22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1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23"/>
        <v>0</v>
      </c>
      <c r="F143" s="159">
        <f t="shared" si="24"/>
        <v>0</v>
      </c>
      <c r="G143" s="159">
        <f t="shared" si="25"/>
        <v>0</v>
      </c>
      <c r="H143" s="163">
        <f t="shared" si="26"/>
        <v>0</v>
      </c>
      <c r="I143" s="253">
        <f t="shared" si="27"/>
        <v>0</v>
      </c>
      <c r="J143" s="158">
        <f t="shared" si="22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1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23"/>
        <v>0</v>
      </c>
      <c r="F144" s="159">
        <f t="shared" si="24"/>
        <v>0</v>
      </c>
      <c r="G144" s="159">
        <f t="shared" si="25"/>
        <v>0</v>
      </c>
      <c r="H144" s="163">
        <f t="shared" si="26"/>
        <v>0</v>
      </c>
      <c r="I144" s="253">
        <f t="shared" si="27"/>
        <v>0</v>
      </c>
      <c r="J144" s="158">
        <f t="shared" si="22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1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23"/>
        <v>0</v>
      </c>
      <c r="F145" s="159">
        <f t="shared" si="24"/>
        <v>0</v>
      </c>
      <c r="G145" s="159">
        <f t="shared" si="25"/>
        <v>0</v>
      </c>
      <c r="H145" s="163">
        <f t="shared" si="26"/>
        <v>0</v>
      </c>
      <c r="I145" s="253">
        <f t="shared" si="27"/>
        <v>0</v>
      </c>
      <c r="J145" s="158">
        <f t="shared" si="22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1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23"/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2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1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23"/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2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1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23"/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2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1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23"/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2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1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23"/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2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1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23"/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2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1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23"/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2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1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23"/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2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1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23"/>
        <v>0</v>
      </c>
      <c r="F154" s="159">
        <f t="shared" si="24"/>
        <v>0</v>
      </c>
      <c r="G154" s="159">
        <f t="shared" si="25"/>
        <v>0</v>
      </c>
      <c r="H154" s="163">
        <f t="shared" si="26"/>
        <v>0</v>
      </c>
      <c r="I154" s="253">
        <f t="shared" si="27"/>
        <v>0</v>
      </c>
      <c r="J154" s="158">
        <f t="shared" si="22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8598828</v>
      </c>
      <c r="F155" s="111"/>
      <c r="G155" s="111"/>
      <c r="H155" s="111">
        <f>SUM(H99:H154)</f>
        <v>28576173.292943172</v>
      </c>
      <c r="I155" s="111">
        <f>SUM(I99:I154)</f>
        <v>28576173.292943172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1">
    <cfRule type="cellIs" dxfId="100" priority="2" stopIfTrue="1" operator="equal">
      <formula>$I$10</formula>
    </cfRule>
  </conditionalFormatting>
  <conditionalFormatting sqref="C99:C154">
    <cfRule type="cellIs" dxfId="99" priority="3" stopIfTrue="1" operator="equal">
      <formula>$J$92</formula>
    </cfRule>
  </conditionalFormatting>
  <conditionalFormatting sqref="C72">
    <cfRule type="cellIs" dxfId="9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Q162"/>
  <sheetViews>
    <sheetView view="pageBreakPreview" topLeftCell="A61" zoomScale="75" zoomScaleNormal="100" zoomScaleSheetLayoutView="75" workbookViewId="0">
      <selection activeCell="D17" sqref="D17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35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476769.34521357011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476769.34521357011</v>
      </c>
      <c r="O6" s="1"/>
      <c r="P6" s="1"/>
    </row>
    <row r="7" spans="1:17" ht="13.5" thickBot="1">
      <c r="C7" s="121" t="s">
        <v>44</v>
      </c>
      <c r="D7" s="386" t="s">
        <v>285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287</v>
      </c>
      <c r="E9" s="401" t="s">
        <v>425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4344850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105971.95121951219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3795000</v>
      </c>
      <c r="E17" s="394">
        <v>45178.571428571428</v>
      </c>
      <c r="F17" s="393">
        <v>3749821.4285714286</v>
      </c>
      <c r="G17" s="394">
        <v>570105.1315196018</v>
      </c>
      <c r="H17" s="395">
        <v>570105.1315196018</v>
      </c>
      <c r="I17" s="404">
        <v>0</v>
      </c>
      <c r="J17" s="156"/>
      <c r="K17" s="256">
        <f t="shared" ref="K17:K22" si="0">G17</f>
        <v>570105.1315196018</v>
      </c>
      <c r="L17" s="172">
        <f t="shared" ref="L17:L22" si="1">IF(K17&lt;&gt;0,+G17-K17,0)</f>
        <v>0</v>
      </c>
      <c r="M17" s="256">
        <f t="shared" ref="M17:M22" si="2">H17</f>
        <v>570105.1315196018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3749821.4285714286</v>
      </c>
      <c r="E18" s="397">
        <v>103448.73809523809</v>
      </c>
      <c r="F18" s="393">
        <v>3646372.6904761908</v>
      </c>
      <c r="G18" s="397">
        <v>595382.73103628133</v>
      </c>
      <c r="H18" s="395">
        <v>595382.73103628133</v>
      </c>
      <c r="I18" s="404">
        <v>0</v>
      </c>
      <c r="J18" s="156"/>
      <c r="K18" s="258">
        <f t="shared" si="0"/>
        <v>595382.73103628133</v>
      </c>
      <c r="L18" s="257">
        <f t="shared" si="1"/>
        <v>0</v>
      </c>
      <c r="M18" s="258">
        <f t="shared" si="2"/>
        <v>595382.73103628133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3646372.6904761908</v>
      </c>
      <c r="E19" s="397">
        <v>103448.80952380953</v>
      </c>
      <c r="F19" s="393">
        <v>3542923.8809523811</v>
      </c>
      <c r="G19" s="397">
        <v>570068.89413461182</v>
      </c>
      <c r="H19" s="395">
        <v>570068.89413461182</v>
      </c>
      <c r="I19" s="156">
        <v>0</v>
      </c>
      <c r="J19" s="156"/>
      <c r="K19" s="258">
        <f t="shared" si="0"/>
        <v>570068.89413461182</v>
      </c>
      <c r="L19" s="257">
        <f t="shared" si="1"/>
        <v>0</v>
      </c>
      <c r="M19" s="258">
        <f t="shared" si="2"/>
        <v>570068.89413461182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4092773.8809523811</v>
      </c>
      <c r="E20" s="397">
        <v>103448.80952380953</v>
      </c>
      <c r="F20" s="393">
        <v>3989325.0714285714</v>
      </c>
      <c r="G20" s="397">
        <v>628862.07408133126</v>
      </c>
      <c r="H20" s="395">
        <v>628862.07408133126</v>
      </c>
      <c r="I20" s="156">
        <v>0</v>
      </c>
      <c r="J20" s="156"/>
      <c r="K20" s="258">
        <f t="shared" si="0"/>
        <v>628862.07408133126</v>
      </c>
      <c r="L20" s="257">
        <f t="shared" si="1"/>
        <v>0</v>
      </c>
      <c r="M20" s="258">
        <f t="shared" si="2"/>
        <v>628862.07408133126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3989325.0714285714</v>
      </c>
      <c r="E21" s="397">
        <v>101043.02325581395</v>
      </c>
      <c r="F21" s="393">
        <v>3888282.0481727575</v>
      </c>
      <c r="G21" s="397">
        <v>589031.37569687236</v>
      </c>
      <c r="H21" s="395">
        <v>589031.37569687236</v>
      </c>
      <c r="I21" s="156">
        <v>0</v>
      </c>
      <c r="J21" s="156"/>
      <c r="K21" s="258">
        <f t="shared" si="0"/>
        <v>589031.37569687236</v>
      </c>
      <c r="L21" s="257">
        <f t="shared" si="1"/>
        <v>0</v>
      </c>
      <c r="M21" s="258">
        <f t="shared" si="2"/>
        <v>589031.37569687236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3888282.0481727575</v>
      </c>
      <c r="E22" s="397">
        <v>105971.95121951219</v>
      </c>
      <c r="F22" s="393">
        <v>3782310.0969532453</v>
      </c>
      <c r="G22" s="397">
        <v>593415.44968499895</v>
      </c>
      <c r="H22" s="395">
        <v>593415.44968499895</v>
      </c>
      <c r="I22" s="156">
        <f t="shared" ref="I22:I72" si="6">H22-G22</f>
        <v>0</v>
      </c>
      <c r="J22" s="156"/>
      <c r="K22" s="258">
        <f t="shared" si="0"/>
        <v>593415.44968499895</v>
      </c>
      <c r="L22" s="257">
        <f t="shared" si="1"/>
        <v>0</v>
      </c>
      <c r="M22" s="258">
        <f t="shared" si="2"/>
        <v>593415.44968499895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393">
        <v>3782310.0969532453</v>
      </c>
      <c r="E23" s="397">
        <v>105971.95121951219</v>
      </c>
      <c r="F23" s="393">
        <v>3676338.1457337332</v>
      </c>
      <c r="G23" s="397">
        <v>579947.04003308562</v>
      </c>
      <c r="H23" s="395">
        <v>579947.04003308562</v>
      </c>
      <c r="I23" s="156">
        <f t="shared" si="6"/>
        <v>0</v>
      </c>
      <c r="J23" s="156"/>
      <c r="K23" s="258">
        <f t="shared" ref="K23" si="7">G23</f>
        <v>579947.04003308562</v>
      </c>
      <c r="L23" s="257">
        <f t="shared" ref="L23" si="8">IF(K23&lt;&gt;0,+G23-K23,0)</f>
        <v>0</v>
      </c>
      <c r="M23" s="258">
        <f t="shared" ref="M23" si="9">H23</f>
        <v>579947.04003308562</v>
      </c>
      <c r="N23" s="158">
        <f t="shared" ref="N23" si="10">IF(M23&lt;&gt;0,+H23-M23,0)</f>
        <v>0</v>
      </c>
      <c r="O23" s="158">
        <f t="shared" ref="O23" si="11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3676338.1457337332</v>
      </c>
      <c r="E24" s="160">
        <f t="shared" ref="E24:E72" si="12">IF(+$I$14&lt;F23,$I$14,D24)</f>
        <v>105971.95121951219</v>
      </c>
      <c r="F24" s="159">
        <f t="shared" ref="F24:F72" si="13">+D24-E24</f>
        <v>3570366.194514221</v>
      </c>
      <c r="G24" s="161">
        <f t="shared" ref="G24:G52" si="14">+I$12*((D24+F24)/2)+E24</f>
        <v>476769.34521357011</v>
      </c>
      <c r="H24" s="142">
        <f t="shared" ref="H24:H52" si="15">+I$13*((D24+F24)/2)+E24</f>
        <v>476769.34521357011</v>
      </c>
      <c r="I24" s="156">
        <f t="shared" si="6"/>
        <v>0</v>
      </c>
      <c r="J24" s="156"/>
      <c r="K24" s="334"/>
      <c r="L24" s="158">
        <f t="shared" ref="L24:L72" si="16">IF(K24&lt;&gt;0,+G24-K24,0)</f>
        <v>0</v>
      </c>
      <c r="M24" s="334"/>
      <c r="N24" s="158">
        <f t="shared" ref="N24:N72" si="17">IF(M24&lt;&gt;0,+H24-M24,0)</f>
        <v>0</v>
      </c>
      <c r="O24" s="158">
        <f t="shared" ref="O24:O72" si="18">+N24-L24</f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3570366.194514221</v>
      </c>
      <c r="E25" s="160">
        <f t="shared" si="12"/>
        <v>105971.95121951219</v>
      </c>
      <c r="F25" s="159">
        <f t="shared" si="13"/>
        <v>3464394.2432947089</v>
      </c>
      <c r="G25" s="161">
        <f t="shared" si="14"/>
        <v>465924.65733789059</v>
      </c>
      <c r="H25" s="142">
        <f t="shared" si="15"/>
        <v>465924.65733789059</v>
      </c>
      <c r="I25" s="156">
        <f t="shared" si="6"/>
        <v>0</v>
      </c>
      <c r="J25" s="156"/>
      <c r="K25" s="334"/>
      <c r="L25" s="158">
        <f t="shared" si="16"/>
        <v>0</v>
      </c>
      <c r="M25" s="334"/>
      <c r="N25" s="158">
        <f t="shared" si="17"/>
        <v>0</v>
      </c>
      <c r="O25" s="158">
        <f t="shared" si="18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3464394.2432947089</v>
      </c>
      <c r="E26" s="160">
        <f t="shared" si="12"/>
        <v>105971.95121951219</v>
      </c>
      <c r="F26" s="159">
        <f t="shared" si="13"/>
        <v>3358422.2920751967</v>
      </c>
      <c r="G26" s="161">
        <f t="shared" si="14"/>
        <v>455079.96946221113</v>
      </c>
      <c r="H26" s="142">
        <f t="shared" si="15"/>
        <v>455079.96946221113</v>
      </c>
      <c r="I26" s="156">
        <f t="shared" si="6"/>
        <v>0</v>
      </c>
      <c r="J26" s="156"/>
      <c r="K26" s="334"/>
      <c r="L26" s="158">
        <f t="shared" si="16"/>
        <v>0</v>
      </c>
      <c r="M26" s="334"/>
      <c r="N26" s="158">
        <f t="shared" si="17"/>
        <v>0</v>
      </c>
      <c r="O26" s="158">
        <f t="shared" si="18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3358422.2920751967</v>
      </c>
      <c r="E27" s="160">
        <f t="shared" si="12"/>
        <v>105971.95121951219</v>
      </c>
      <c r="F27" s="159">
        <f t="shared" si="13"/>
        <v>3252450.3408556846</v>
      </c>
      <c r="G27" s="161">
        <f t="shared" si="14"/>
        <v>444235.28158653161</v>
      </c>
      <c r="H27" s="142">
        <f t="shared" si="15"/>
        <v>444235.28158653161</v>
      </c>
      <c r="I27" s="156">
        <f t="shared" si="6"/>
        <v>0</v>
      </c>
      <c r="J27" s="156"/>
      <c r="K27" s="334"/>
      <c r="L27" s="158">
        <f t="shared" si="16"/>
        <v>0</v>
      </c>
      <c r="M27" s="334"/>
      <c r="N27" s="158">
        <f t="shared" si="17"/>
        <v>0</v>
      </c>
      <c r="O27" s="158">
        <f t="shared" si="18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3252450.3408556846</v>
      </c>
      <c r="E28" s="160">
        <f t="shared" si="12"/>
        <v>105971.95121951219</v>
      </c>
      <c r="F28" s="159">
        <f t="shared" si="13"/>
        <v>3146478.3896361724</v>
      </c>
      <c r="G28" s="161">
        <f t="shared" si="14"/>
        <v>433390.59371085209</v>
      </c>
      <c r="H28" s="142">
        <f t="shared" si="15"/>
        <v>433390.59371085209</v>
      </c>
      <c r="I28" s="156">
        <f t="shared" si="6"/>
        <v>0</v>
      </c>
      <c r="J28" s="156"/>
      <c r="K28" s="334"/>
      <c r="L28" s="158">
        <f t="shared" si="16"/>
        <v>0</v>
      </c>
      <c r="M28" s="334"/>
      <c r="N28" s="158">
        <f t="shared" si="17"/>
        <v>0</v>
      </c>
      <c r="O28" s="158">
        <f t="shared" si="18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3146478.3896361724</v>
      </c>
      <c r="E29" s="160">
        <f t="shared" si="12"/>
        <v>105971.95121951219</v>
      </c>
      <c r="F29" s="159">
        <f t="shared" si="13"/>
        <v>3040506.4384166603</v>
      </c>
      <c r="G29" s="161">
        <f t="shared" si="14"/>
        <v>422545.90583517257</v>
      </c>
      <c r="H29" s="142">
        <f t="shared" si="15"/>
        <v>422545.90583517257</v>
      </c>
      <c r="I29" s="156">
        <f t="shared" si="6"/>
        <v>0</v>
      </c>
      <c r="J29" s="156"/>
      <c r="K29" s="334"/>
      <c r="L29" s="158">
        <f t="shared" si="16"/>
        <v>0</v>
      </c>
      <c r="M29" s="334"/>
      <c r="N29" s="158">
        <f t="shared" si="17"/>
        <v>0</v>
      </c>
      <c r="O29" s="158">
        <f t="shared" si="18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3040506.4384166603</v>
      </c>
      <c r="E30" s="160">
        <f t="shared" si="12"/>
        <v>105971.95121951219</v>
      </c>
      <c r="F30" s="159">
        <f t="shared" si="13"/>
        <v>2934534.4871971481</v>
      </c>
      <c r="G30" s="161">
        <f t="shared" si="14"/>
        <v>411701.21795949305</v>
      </c>
      <c r="H30" s="142">
        <f t="shared" si="15"/>
        <v>411701.21795949305</v>
      </c>
      <c r="I30" s="156">
        <f t="shared" si="6"/>
        <v>0</v>
      </c>
      <c r="J30" s="156"/>
      <c r="K30" s="334"/>
      <c r="L30" s="158">
        <f t="shared" si="16"/>
        <v>0</v>
      </c>
      <c r="M30" s="334"/>
      <c r="N30" s="158">
        <f t="shared" si="17"/>
        <v>0</v>
      </c>
      <c r="O30" s="158">
        <f t="shared" si="18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2934534.4871971481</v>
      </c>
      <c r="E31" s="160">
        <f t="shared" si="12"/>
        <v>105971.95121951219</v>
      </c>
      <c r="F31" s="159">
        <f t="shared" si="13"/>
        <v>2828562.535977636</v>
      </c>
      <c r="G31" s="161">
        <f t="shared" si="14"/>
        <v>400856.53008381353</v>
      </c>
      <c r="H31" s="142">
        <f t="shared" si="15"/>
        <v>400856.53008381353</v>
      </c>
      <c r="I31" s="156">
        <f t="shared" si="6"/>
        <v>0</v>
      </c>
      <c r="J31" s="156"/>
      <c r="K31" s="334"/>
      <c r="L31" s="158">
        <f t="shared" si="16"/>
        <v>0</v>
      </c>
      <c r="M31" s="334"/>
      <c r="N31" s="158">
        <f t="shared" si="17"/>
        <v>0</v>
      </c>
      <c r="O31" s="158">
        <f t="shared" si="18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2828562.535977636</v>
      </c>
      <c r="E32" s="160">
        <f t="shared" si="12"/>
        <v>105971.95121951219</v>
      </c>
      <c r="F32" s="159">
        <f t="shared" si="13"/>
        <v>2722590.5847581238</v>
      </c>
      <c r="G32" s="161">
        <f t="shared" si="14"/>
        <v>390011.84220813407</v>
      </c>
      <c r="H32" s="142">
        <f t="shared" si="15"/>
        <v>390011.84220813407</v>
      </c>
      <c r="I32" s="156">
        <f t="shared" si="6"/>
        <v>0</v>
      </c>
      <c r="J32" s="156"/>
      <c r="K32" s="334"/>
      <c r="L32" s="158">
        <f t="shared" si="16"/>
        <v>0</v>
      </c>
      <c r="M32" s="334"/>
      <c r="N32" s="158">
        <f t="shared" si="17"/>
        <v>0</v>
      </c>
      <c r="O32" s="158">
        <f t="shared" si="18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2722590.5847581238</v>
      </c>
      <c r="E33" s="160">
        <f t="shared" si="12"/>
        <v>105971.95121951219</v>
      </c>
      <c r="F33" s="159">
        <f t="shared" si="13"/>
        <v>2616618.6335386117</v>
      </c>
      <c r="G33" s="161">
        <f t="shared" si="14"/>
        <v>379167.15433245455</v>
      </c>
      <c r="H33" s="142">
        <f t="shared" si="15"/>
        <v>379167.15433245455</v>
      </c>
      <c r="I33" s="156">
        <f t="shared" si="6"/>
        <v>0</v>
      </c>
      <c r="J33" s="156"/>
      <c r="K33" s="334"/>
      <c r="L33" s="158">
        <f t="shared" si="16"/>
        <v>0</v>
      </c>
      <c r="M33" s="334"/>
      <c r="N33" s="158">
        <f t="shared" si="17"/>
        <v>0</v>
      </c>
      <c r="O33" s="158">
        <f t="shared" si="18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2616618.6335386117</v>
      </c>
      <c r="E34" s="160">
        <f t="shared" si="12"/>
        <v>105971.95121951219</v>
      </c>
      <c r="F34" s="159">
        <f t="shared" si="13"/>
        <v>2510646.6823190995</v>
      </c>
      <c r="G34" s="161">
        <f t="shared" si="14"/>
        <v>368322.46645677503</v>
      </c>
      <c r="H34" s="142">
        <f t="shared" si="15"/>
        <v>368322.46645677503</v>
      </c>
      <c r="I34" s="156">
        <f t="shared" si="6"/>
        <v>0</v>
      </c>
      <c r="J34" s="156"/>
      <c r="K34" s="334"/>
      <c r="L34" s="158">
        <f t="shared" si="16"/>
        <v>0</v>
      </c>
      <c r="M34" s="334"/>
      <c r="N34" s="158">
        <f t="shared" si="17"/>
        <v>0</v>
      </c>
      <c r="O34" s="158">
        <f t="shared" si="18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2510646.6823190995</v>
      </c>
      <c r="E35" s="160">
        <f t="shared" si="12"/>
        <v>105971.95121951219</v>
      </c>
      <c r="F35" s="159">
        <f t="shared" si="13"/>
        <v>2404674.7310995874</v>
      </c>
      <c r="G35" s="161">
        <f t="shared" si="14"/>
        <v>357477.77858109551</v>
      </c>
      <c r="H35" s="142">
        <f t="shared" si="15"/>
        <v>357477.77858109551</v>
      </c>
      <c r="I35" s="156">
        <f t="shared" si="6"/>
        <v>0</v>
      </c>
      <c r="J35" s="156"/>
      <c r="K35" s="334"/>
      <c r="L35" s="158">
        <f t="shared" si="16"/>
        <v>0</v>
      </c>
      <c r="M35" s="334"/>
      <c r="N35" s="158">
        <f t="shared" si="17"/>
        <v>0</v>
      </c>
      <c r="O35" s="158">
        <f t="shared" si="18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2404674.7310995874</v>
      </c>
      <c r="E36" s="160">
        <f t="shared" si="12"/>
        <v>105971.95121951219</v>
      </c>
      <c r="F36" s="159">
        <f t="shared" si="13"/>
        <v>2298702.7798800752</v>
      </c>
      <c r="G36" s="161">
        <f t="shared" si="14"/>
        <v>346633.09070541599</v>
      </c>
      <c r="H36" s="142">
        <f t="shared" si="15"/>
        <v>346633.09070541599</v>
      </c>
      <c r="I36" s="156">
        <f t="shared" si="6"/>
        <v>0</v>
      </c>
      <c r="J36" s="156"/>
      <c r="K36" s="334"/>
      <c r="L36" s="158">
        <f t="shared" si="16"/>
        <v>0</v>
      </c>
      <c r="M36" s="334"/>
      <c r="N36" s="158">
        <f t="shared" si="17"/>
        <v>0</v>
      </c>
      <c r="O36" s="158">
        <f t="shared" si="18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2298702.7798800752</v>
      </c>
      <c r="E37" s="160">
        <f t="shared" si="12"/>
        <v>105971.95121951219</v>
      </c>
      <c r="F37" s="159">
        <f t="shared" si="13"/>
        <v>2192730.8286605631</v>
      </c>
      <c r="G37" s="161">
        <f t="shared" si="14"/>
        <v>335788.40282973647</v>
      </c>
      <c r="H37" s="142">
        <f t="shared" si="15"/>
        <v>335788.40282973647</v>
      </c>
      <c r="I37" s="156">
        <f t="shared" si="6"/>
        <v>0</v>
      </c>
      <c r="J37" s="156"/>
      <c r="K37" s="334"/>
      <c r="L37" s="158">
        <f t="shared" si="16"/>
        <v>0</v>
      </c>
      <c r="M37" s="334"/>
      <c r="N37" s="158">
        <f t="shared" si="17"/>
        <v>0</v>
      </c>
      <c r="O37" s="158">
        <f t="shared" si="18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2192730.8286605631</v>
      </c>
      <c r="E38" s="160">
        <f t="shared" si="12"/>
        <v>105971.95121951219</v>
      </c>
      <c r="F38" s="159">
        <f t="shared" si="13"/>
        <v>2086758.877441051</v>
      </c>
      <c r="G38" s="161">
        <f t="shared" si="14"/>
        <v>324943.71495405695</v>
      </c>
      <c r="H38" s="142">
        <f t="shared" si="15"/>
        <v>324943.71495405695</v>
      </c>
      <c r="I38" s="156">
        <f t="shared" si="6"/>
        <v>0</v>
      </c>
      <c r="J38" s="156"/>
      <c r="K38" s="334"/>
      <c r="L38" s="158">
        <f t="shared" si="16"/>
        <v>0</v>
      </c>
      <c r="M38" s="334"/>
      <c r="N38" s="158">
        <f t="shared" si="17"/>
        <v>0</v>
      </c>
      <c r="O38" s="158">
        <f t="shared" si="18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2086758.877441051</v>
      </c>
      <c r="E39" s="160">
        <f t="shared" si="12"/>
        <v>105971.95121951219</v>
      </c>
      <c r="F39" s="159">
        <f t="shared" si="13"/>
        <v>1980786.9262215388</v>
      </c>
      <c r="G39" s="161">
        <f t="shared" si="14"/>
        <v>314099.02707837749</v>
      </c>
      <c r="H39" s="142">
        <f t="shared" si="15"/>
        <v>314099.02707837749</v>
      </c>
      <c r="I39" s="156">
        <f t="shared" si="6"/>
        <v>0</v>
      </c>
      <c r="J39" s="156"/>
      <c r="K39" s="334"/>
      <c r="L39" s="158">
        <f t="shared" si="16"/>
        <v>0</v>
      </c>
      <c r="M39" s="334"/>
      <c r="N39" s="158">
        <f t="shared" si="17"/>
        <v>0</v>
      </c>
      <c r="O39" s="158">
        <f t="shared" si="18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1980786.9262215388</v>
      </c>
      <c r="E40" s="160">
        <f t="shared" si="12"/>
        <v>105971.95121951219</v>
      </c>
      <c r="F40" s="159">
        <f t="shared" si="13"/>
        <v>1874814.9750020267</v>
      </c>
      <c r="G40" s="161">
        <f t="shared" si="14"/>
        <v>303254.33920269797</v>
      </c>
      <c r="H40" s="142">
        <f t="shared" si="15"/>
        <v>303254.33920269797</v>
      </c>
      <c r="I40" s="156">
        <f t="shared" si="6"/>
        <v>0</v>
      </c>
      <c r="J40" s="156"/>
      <c r="K40" s="334"/>
      <c r="L40" s="158">
        <f t="shared" si="16"/>
        <v>0</v>
      </c>
      <c r="M40" s="334"/>
      <c r="N40" s="158">
        <f t="shared" si="17"/>
        <v>0</v>
      </c>
      <c r="O40" s="158">
        <f t="shared" si="18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1874814.9750020267</v>
      </c>
      <c r="E41" s="160">
        <f t="shared" si="12"/>
        <v>105971.95121951219</v>
      </c>
      <c r="F41" s="159">
        <f t="shared" si="13"/>
        <v>1768843.0237825145</v>
      </c>
      <c r="G41" s="161">
        <f t="shared" si="14"/>
        <v>292409.65132701845</v>
      </c>
      <c r="H41" s="142">
        <f t="shared" si="15"/>
        <v>292409.65132701845</v>
      </c>
      <c r="I41" s="156">
        <f t="shared" si="6"/>
        <v>0</v>
      </c>
      <c r="J41" s="156"/>
      <c r="K41" s="334"/>
      <c r="L41" s="158">
        <f t="shared" si="16"/>
        <v>0</v>
      </c>
      <c r="M41" s="334"/>
      <c r="N41" s="158">
        <f t="shared" si="17"/>
        <v>0</v>
      </c>
      <c r="O41" s="158">
        <f t="shared" si="18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1768843.0237825145</v>
      </c>
      <c r="E42" s="160">
        <f t="shared" si="12"/>
        <v>105971.95121951219</v>
      </c>
      <c r="F42" s="159">
        <f t="shared" si="13"/>
        <v>1662871.0725630024</v>
      </c>
      <c r="G42" s="161">
        <f t="shared" si="14"/>
        <v>281564.96345133893</v>
      </c>
      <c r="H42" s="142">
        <f t="shared" si="15"/>
        <v>281564.96345133893</v>
      </c>
      <c r="I42" s="156">
        <f t="shared" si="6"/>
        <v>0</v>
      </c>
      <c r="J42" s="156"/>
      <c r="K42" s="334"/>
      <c r="L42" s="158">
        <f t="shared" si="16"/>
        <v>0</v>
      </c>
      <c r="M42" s="334"/>
      <c r="N42" s="158">
        <f t="shared" si="17"/>
        <v>0</v>
      </c>
      <c r="O42" s="158">
        <f t="shared" si="18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1662871.0725630024</v>
      </c>
      <c r="E43" s="160">
        <f t="shared" si="12"/>
        <v>105971.95121951219</v>
      </c>
      <c r="F43" s="159">
        <f t="shared" si="13"/>
        <v>1556899.1213434902</v>
      </c>
      <c r="G43" s="161">
        <f t="shared" si="14"/>
        <v>270720.27557565941</v>
      </c>
      <c r="H43" s="142">
        <f t="shared" si="15"/>
        <v>270720.27557565941</v>
      </c>
      <c r="I43" s="156">
        <f t="shared" si="6"/>
        <v>0</v>
      </c>
      <c r="J43" s="156"/>
      <c r="K43" s="334"/>
      <c r="L43" s="158">
        <f t="shared" si="16"/>
        <v>0</v>
      </c>
      <c r="M43" s="334"/>
      <c r="N43" s="158">
        <f t="shared" si="17"/>
        <v>0</v>
      </c>
      <c r="O43" s="158">
        <f t="shared" si="18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1556899.1213434902</v>
      </c>
      <c r="E44" s="160">
        <f t="shared" si="12"/>
        <v>105971.95121951219</v>
      </c>
      <c r="F44" s="159">
        <f t="shared" si="13"/>
        <v>1450927.1701239781</v>
      </c>
      <c r="G44" s="161">
        <f t="shared" si="14"/>
        <v>259875.58769997995</v>
      </c>
      <c r="H44" s="142">
        <f t="shared" si="15"/>
        <v>259875.58769997995</v>
      </c>
      <c r="I44" s="156">
        <f t="shared" si="6"/>
        <v>0</v>
      </c>
      <c r="J44" s="156"/>
      <c r="K44" s="334"/>
      <c r="L44" s="158">
        <f t="shared" si="16"/>
        <v>0</v>
      </c>
      <c r="M44" s="334"/>
      <c r="N44" s="158">
        <f t="shared" si="17"/>
        <v>0</v>
      </c>
      <c r="O44" s="158">
        <f t="shared" si="18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1450927.1701239781</v>
      </c>
      <c r="E45" s="160">
        <f t="shared" si="12"/>
        <v>105971.95121951219</v>
      </c>
      <c r="F45" s="159">
        <f t="shared" si="13"/>
        <v>1344955.2189044659</v>
      </c>
      <c r="G45" s="161">
        <f t="shared" si="14"/>
        <v>249030.89982430043</v>
      </c>
      <c r="H45" s="142">
        <f t="shared" si="15"/>
        <v>249030.89982430043</v>
      </c>
      <c r="I45" s="156">
        <f t="shared" si="6"/>
        <v>0</v>
      </c>
      <c r="J45" s="156"/>
      <c r="K45" s="334"/>
      <c r="L45" s="158">
        <f t="shared" si="16"/>
        <v>0</v>
      </c>
      <c r="M45" s="334"/>
      <c r="N45" s="158">
        <f t="shared" si="17"/>
        <v>0</v>
      </c>
      <c r="O45" s="158">
        <f t="shared" si="18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1344955.2189044659</v>
      </c>
      <c r="E46" s="160">
        <f t="shared" si="12"/>
        <v>105971.95121951219</v>
      </c>
      <c r="F46" s="159">
        <f t="shared" si="13"/>
        <v>1238983.2676849538</v>
      </c>
      <c r="G46" s="161">
        <f t="shared" si="14"/>
        <v>238186.21194862091</v>
      </c>
      <c r="H46" s="142">
        <f t="shared" si="15"/>
        <v>238186.21194862091</v>
      </c>
      <c r="I46" s="156">
        <f t="shared" si="6"/>
        <v>0</v>
      </c>
      <c r="J46" s="156"/>
      <c r="K46" s="334"/>
      <c r="L46" s="158">
        <f t="shared" si="16"/>
        <v>0</v>
      </c>
      <c r="M46" s="334"/>
      <c r="N46" s="158">
        <f t="shared" si="17"/>
        <v>0</v>
      </c>
      <c r="O46" s="158">
        <f t="shared" si="18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1238983.2676849538</v>
      </c>
      <c r="E47" s="160">
        <f t="shared" si="12"/>
        <v>105971.95121951219</v>
      </c>
      <c r="F47" s="159">
        <f t="shared" si="13"/>
        <v>1133011.3164654416</v>
      </c>
      <c r="G47" s="161">
        <f t="shared" si="14"/>
        <v>227341.52407294139</v>
      </c>
      <c r="H47" s="142">
        <f t="shared" si="15"/>
        <v>227341.52407294139</v>
      </c>
      <c r="I47" s="156">
        <f t="shared" si="6"/>
        <v>0</v>
      </c>
      <c r="J47" s="156"/>
      <c r="K47" s="334"/>
      <c r="L47" s="158">
        <f t="shared" si="16"/>
        <v>0</v>
      </c>
      <c r="M47" s="334"/>
      <c r="N47" s="158">
        <f t="shared" si="17"/>
        <v>0</v>
      </c>
      <c r="O47" s="158">
        <f t="shared" si="18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1133011.3164654416</v>
      </c>
      <c r="E48" s="160">
        <f t="shared" si="12"/>
        <v>105971.95121951219</v>
      </c>
      <c r="F48" s="159">
        <f t="shared" si="13"/>
        <v>1027039.3652459295</v>
      </c>
      <c r="G48" s="161">
        <f t="shared" si="14"/>
        <v>216496.83619726187</v>
      </c>
      <c r="H48" s="142">
        <f t="shared" si="15"/>
        <v>216496.83619726187</v>
      </c>
      <c r="I48" s="156">
        <f t="shared" si="6"/>
        <v>0</v>
      </c>
      <c r="J48" s="156"/>
      <c r="K48" s="334"/>
      <c r="L48" s="158">
        <f t="shared" si="16"/>
        <v>0</v>
      </c>
      <c r="M48" s="334"/>
      <c r="N48" s="158">
        <f t="shared" si="17"/>
        <v>0</v>
      </c>
      <c r="O48" s="158">
        <f t="shared" si="18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1027039.3652459295</v>
      </c>
      <c r="E49" s="160">
        <f t="shared" si="12"/>
        <v>105971.95121951219</v>
      </c>
      <c r="F49" s="159">
        <f t="shared" si="13"/>
        <v>921067.4140264173</v>
      </c>
      <c r="G49" s="161">
        <f t="shared" si="14"/>
        <v>205652.14832158238</v>
      </c>
      <c r="H49" s="142">
        <f t="shared" si="15"/>
        <v>205652.14832158238</v>
      </c>
      <c r="I49" s="156">
        <f t="shared" si="6"/>
        <v>0</v>
      </c>
      <c r="J49" s="156"/>
      <c r="K49" s="334"/>
      <c r="L49" s="158">
        <f t="shared" si="16"/>
        <v>0</v>
      </c>
      <c r="M49" s="334"/>
      <c r="N49" s="158">
        <f t="shared" si="17"/>
        <v>0</v>
      </c>
      <c r="O49" s="158">
        <f t="shared" si="18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921067.4140264173</v>
      </c>
      <c r="E50" s="160">
        <f t="shared" si="12"/>
        <v>105971.95121951219</v>
      </c>
      <c r="F50" s="159">
        <f t="shared" si="13"/>
        <v>815095.46280690515</v>
      </c>
      <c r="G50" s="161">
        <f t="shared" si="14"/>
        <v>194807.46044590289</v>
      </c>
      <c r="H50" s="142">
        <f t="shared" si="15"/>
        <v>194807.46044590289</v>
      </c>
      <c r="I50" s="156">
        <f t="shared" si="6"/>
        <v>0</v>
      </c>
      <c r="J50" s="156"/>
      <c r="K50" s="334"/>
      <c r="L50" s="158">
        <f t="shared" si="16"/>
        <v>0</v>
      </c>
      <c r="M50" s="334"/>
      <c r="N50" s="158">
        <f t="shared" si="17"/>
        <v>0</v>
      </c>
      <c r="O50" s="158">
        <f t="shared" si="18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815095.46280690515</v>
      </c>
      <c r="E51" s="160">
        <f t="shared" si="12"/>
        <v>105971.95121951219</v>
      </c>
      <c r="F51" s="159">
        <f t="shared" si="13"/>
        <v>709123.511587393</v>
      </c>
      <c r="G51" s="161">
        <f t="shared" si="14"/>
        <v>183962.77257022337</v>
      </c>
      <c r="H51" s="142">
        <f t="shared" si="15"/>
        <v>183962.77257022337</v>
      </c>
      <c r="I51" s="156">
        <f t="shared" si="6"/>
        <v>0</v>
      </c>
      <c r="J51" s="156"/>
      <c r="K51" s="334"/>
      <c r="L51" s="158">
        <f t="shared" si="16"/>
        <v>0</v>
      </c>
      <c r="M51" s="334"/>
      <c r="N51" s="158">
        <f t="shared" si="17"/>
        <v>0</v>
      </c>
      <c r="O51" s="158">
        <f t="shared" si="18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709123.511587393</v>
      </c>
      <c r="E52" s="160">
        <f t="shared" si="12"/>
        <v>105971.95121951219</v>
      </c>
      <c r="F52" s="159">
        <f t="shared" si="13"/>
        <v>603151.56036788085</v>
      </c>
      <c r="G52" s="161">
        <f t="shared" si="14"/>
        <v>173118.08469454385</v>
      </c>
      <c r="H52" s="142">
        <f t="shared" si="15"/>
        <v>173118.08469454385</v>
      </c>
      <c r="I52" s="156">
        <f t="shared" si="6"/>
        <v>0</v>
      </c>
      <c r="J52" s="156"/>
      <c r="K52" s="334"/>
      <c r="L52" s="158">
        <f t="shared" si="16"/>
        <v>0</v>
      </c>
      <c r="M52" s="334"/>
      <c r="N52" s="158">
        <f t="shared" si="17"/>
        <v>0</v>
      </c>
      <c r="O52" s="158">
        <f t="shared" si="18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603151.56036788085</v>
      </c>
      <c r="E53" s="160">
        <f t="shared" si="12"/>
        <v>105971.95121951219</v>
      </c>
      <c r="F53" s="159">
        <f t="shared" si="13"/>
        <v>497179.60914836865</v>
      </c>
      <c r="G53" s="161">
        <f t="shared" ref="G53:G72" si="19">+I$12*((D53+F53)/2)+E53</f>
        <v>162273.39681886433</v>
      </c>
      <c r="H53" s="142">
        <f t="shared" ref="H53:H72" si="20">+I$13*((D53+F53)/2)+E53</f>
        <v>162273.39681886433</v>
      </c>
      <c r="I53" s="156">
        <f t="shared" si="6"/>
        <v>0</v>
      </c>
      <c r="J53" s="156"/>
      <c r="K53" s="334"/>
      <c r="L53" s="158">
        <f t="shared" si="16"/>
        <v>0</v>
      </c>
      <c r="M53" s="334"/>
      <c r="N53" s="158">
        <f t="shared" si="17"/>
        <v>0</v>
      </c>
      <c r="O53" s="158">
        <f t="shared" si="18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497179.60914836865</v>
      </c>
      <c r="E54" s="160">
        <f t="shared" si="12"/>
        <v>105971.95121951219</v>
      </c>
      <c r="F54" s="159">
        <f t="shared" si="13"/>
        <v>391207.65792885644</v>
      </c>
      <c r="G54" s="161">
        <f t="shared" si="19"/>
        <v>151428.70894318481</v>
      </c>
      <c r="H54" s="142">
        <f t="shared" si="20"/>
        <v>151428.70894318481</v>
      </c>
      <c r="I54" s="156">
        <f t="shared" si="6"/>
        <v>0</v>
      </c>
      <c r="J54" s="156"/>
      <c r="K54" s="334"/>
      <c r="L54" s="158">
        <f t="shared" si="16"/>
        <v>0</v>
      </c>
      <c r="M54" s="334"/>
      <c r="N54" s="158">
        <f t="shared" si="17"/>
        <v>0</v>
      </c>
      <c r="O54" s="158">
        <f t="shared" si="18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391207.65792885644</v>
      </c>
      <c r="E55" s="160">
        <f t="shared" si="12"/>
        <v>105971.95121951219</v>
      </c>
      <c r="F55" s="159">
        <f t="shared" si="13"/>
        <v>285235.70670934423</v>
      </c>
      <c r="G55" s="161">
        <f t="shared" si="19"/>
        <v>140584.02106750532</v>
      </c>
      <c r="H55" s="142">
        <f t="shared" si="20"/>
        <v>140584.02106750532</v>
      </c>
      <c r="I55" s="156">
        <f t="shared" si="6"/>
        <v>0</v>
      </c>
      <c r="J55" s="156"/>
      <c r="K55" s="334"/>
      <c r="L55" s="158">
        <f t="shared" si="16"/>
        <v>0</v>
      </c>
      <c r="M55" s="334"/>
      <c r="N55" s="158">
        <f t="shared" si="17"/>
        <v>0</v>
      </c>
      <c r="O55" s="158">
        <f t="shared" si="18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285235.70670934423</v>
      </c>
      <c r="E56" s="160">
        <f t="shared" si="12"/>
        <v>105971.95121951219</v>
      </c>
      <c r="F56" s="159">
        <f t="shared" si="13"/>
        <v>179263.75548983202</v>
      </c>
      <c r="G56" s="161">
        <f t="shared" si="19"/>
        <v>129739.3331918258</v>
      </c>
      <c r="H56" s="142">
        <f t="shared" si="20"/>
        <v>129739.3331918258</v>
      </c>
      <c r="I56" s="156">
        <f t="shared" si="6"/>
        <v>0</v>
      </c>
      <c r="J56" s="156"/>
      <c r="K56" s="334"/>
      <c r="L56" s="158">
        <f t="shared" si="16"/>
        <v>0</v>
      </c>
      <c r="M56" s="334"/>
      <c r="N56" s="158">
        <f t="shared" si="17"/>
        <v>0</v>
      </c>
      <c r="O56" s="158">
        <f t="shared" si="18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179263.75548983202</v>
      </c>
      <c r="E57" s="160">
        <f t="shared" si="12"/>
        <v>105971.95121951219</v>
      </c>
      <c r="F57" s="159">
        <f t="shared" si="13"/>
        <v>73291.80427031983</v>
      </c>
      <c r="G57" s="161">
        <f t="shared" si="19"/>
        <v>118894.64531614629</v>
      </c>
      <c r="H57" s="142">
        <f t="shared" si="20"/>
        <v>118894.64531614629</v>
      </c>
      <c r="I57" s="156">
        <f t="shared" si="6"/>
        <v>0</v>
      </c>
      <c r="J57" s="156"/>
      <c r="K57" s="334"/>
      <c r="L57" s="158">
        <f t="shared" si="16"/>
        <v>0</v>
      </c>
      <c r="M57" s="334"/>
      <c r="N57" s="158">
        <f t="shared" si="17"/>
        <v>0</v>
      </c>
      <c r="O57" s="158">
        <f t="shared" si="18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73291.80427031983</v>
      </c>
      <c r="E58" s="160">
        <f t="shared" si="12"/>
        <v>73291.80427031983</v>
      </c>
      <c r="F58" s="159">
        <f t="shared" si="13"/>
        <v>0</v>
      </c>
      <c r="G58" s="161">
        <f t="shared" si="19"/>
        <v>77041.979349717003</v>
      </c>
      <c r="H58" s="142">
        <f t="shared" si="20"/>
        <v>77041.979349717003</v>
      </c>
      <c r="I58" s="156">
        <f t="shared" si="6"/>
        <v>0</v>
      </c>
      <c r="J58" s="156"/>
      <c r="K58" s="334"/>
      <c r="L58" s="158">
        <f t="shared" si="16"/>
        <v>0</v>
      </c>
      <c r="M58" s="334"/>
      <c r="N58" s="158">
        <f t="shared" si="17"/>
        <v>0</v>
      </c>
      <c r="O58" s="158">
        <f t="shared" si="18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0</v>
      </c>
      <c r="E59" s="160">
        <f t="shared" si="12"/>
        <v>0</v>
      </c>
      <c r="F59" s="159">
        <f t="shared" si="13"/>
        <v>0</v>
      </c>
      <c r="G59" s="161">
        <f t="shared" si="19"/>
        <v>0</v>
      </c>
      <c r="H59" s="142">
        <f t="shared" si="20"/>
        <v>0</v>
      </c>
      <c r="I59" s="156">
        <f t="shared" si="6"/>
        <v>0</v>
      </c>
      <c r="J59" s="156"/>
      <c r="K59" s="334"/>
      <c r="L59" s="158">
        <f t="shared" si="16"/>
        <v>0</v>
      </c>
      <c r="M59" s="334"/>
      <c r="N59" s="158">
        <f t="shared" si="17"/>
        <v>0</v>
      </c>
      <c r="O59" s="158">
        <f t="shared" si="18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0</v>
      </c>
      <c r="E60" s="160">
        <f t="shared" si="12"/>
        <v>0</v>
      </c>
      <c r="F60" s="159">
        <f t="shared" si="13"/>
        <v>0</v>
      </c>
      <c r="G60" s="161">
        <f t="shared" si="19"/>
        <v>0</v>
      </c>
      <c r="H60" s="142">
        <f t="shared" si="20"/>
        <v>0</v>
      </c>
      <c r="I60" s="156">
        <f t="shared" si="6"/>
        <v>0</v>
      </c>
      <c r="J60" s="156"/>
      <c r="K60" s="334"/>
      <c r="L60" s="158">
        <f t="shared" si="16"/>
        <v>0</v>
      </c>
      <c r="M60" s="334"/>
      <c r="N60" s="158">
        <f t="shared" si="17"/>
        <v>0</v>
      </c>
      <c r="O60" s="158">
        <f t="shared" si="18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12"/>
        <v>0</v>
      </c>
      <c r="F61" s="159">
        <f t="shared" si="13"/>
        <v>0</v>
      </c>
      <c r="G61" s="161">
        <f t="shared" si="19"/>
        <v>0</v>
      </c>
      <c r="H61" s="142">
        <f t="shared" si="20"/>
        <v>0</v>
      </c>
      <c r="I61" s="156">
        <f t="shared" si="6"/>
        <v>0</v>
      </c>
      <c r="J61" s="156"/>
      <c r="K61" s="334"/>
      <c r="L61" s="158">
        <f t="shared" si="16"/>
        <v>0</v>
      </c>
      <c r="M61" s="334"/>
      <c r="N61" s="158">
        <f t="shared" si="17"/>
        <v>0</v>
      </c>
      <c r="O61" s="158">
        <f t="shared" si="18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12"/>
        <v>0</v>
      </c>
      <c r="F62" s="159">
        <f t="shared" si="13"/>
        <v>0</v>
      </c>
      <c r="G62" s="161">
        <f t="shared" si="19"/>
        <v>0</v>
      </c>
      <c r="H62" s="142">
        <f t="shared" si="20"/>
        <v>0</v>
      </c>
      <c r="I62" s="156">
        <f t="shared" si="6"/>
        <v>0</v>
      </c>
      <c r="J62" s="156"/>
      <c r="K62" s="334"/>
      <c r="L62" s="158">
        <f t="shared" si="16"/>
        <v>0</v>
      </c>
      <c r="M62" s="334"/>
      <c r="N62" s="158">
        <f t="shared" si="17"/>
        <v>0</v>
      </c>
      <c r="O62" s="158">
        <f t="shared" si="18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12"/>
        <v>0</v>
      </c>
      <c r="F63" s="159">
        <f t="shared" si="13"/>
        <v>0</v>
      </c>
      <c r="G63" s="161">
        <f t="shared" si="19"/>
        <v>0</v>
      </c>
      <c r="H63" s="142">
        <f t="shared" si="20"/>
        <v>0</v>
      </c>
      <c r="I63" s="156">
        <f t="shared" si="6"/>
        <v>0</v>
      </c>
      <c r="J63" s="156"/>
      <c r="K63" s="334"/>
      <c r="L63" s="158">
        <f t="shared" si="16"/>
        <v>0</v>
      </c>
      <c r="M63" s="334"/>
      <c r="N63" s="158">
        <f t="shared" si="17"/>
        <v>0</v>
      </c>
      <c r="O63" s="158">
        <f t="shared" si="18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12"/>
        <v>0</v>
      </c>
      <c r="F64" s="159">
        <f t="shared" si="13"/>
        <v>0</v>
      </c>
      <c r="G64" s="161">
        <f t="shared" si="19"/>
        <v>0</v>
      </c>
      <c r="H64" s="142">
        <f t="shared" si="20"/>
        <v>0</v>
      </c>
      <c r="I64" s="156">
        <f t="shared" si="6"/>
        <v>0</v>
      </c>
      <c r="J64" s="156"/>
      <c r="K64" s="334"/>
      <c r="L64" s="158">
        <f t="shared" si="16"/>
        <v>0</v>
      </c>
      <c r="M64" s="334"/>
      <c r="N64" s="158">
        <f t="shared" si="17"/>
        <v>0</v>
      </c>
      <c r="O64" s="158">
        <f t="shared" si="18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12"/>
        <v>0</v>
      </c>
      <c r="F65" s="159">
        <f t="shared" si="13"/>
        <v>0</v>
      </c>
      <c r="G65" s="161">
        <f t="shared" si="19"/>
        <v>0</v>
      </c>
      <c r="H65" s="142">
        <f t="shared" si="20"/>
        <v>0</v>
      </c>
      <c r="I65" s="156">
        <f t="shared" si="6"/>
        <v>0</v>
      </c>
      <c r="J65" s="156"/>
      <c r="K65" s="334"/>
      <c r="L65" s="158">
        <f t="shared" si="16"/>
        <v>0</v>
      </c>
      <c r="M65" s="334"/>
      <c r="N65" s="158">
        <f t="shared" si="17"/>
        <v>0</v>
      </c>
      <c r="O65" s="158">
        <f t="shared" si="18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12"/>
        <v>0</v>
      </c>
      <c r="F66" s="159">
        <f t="shared" si="13"/>
        <v>0</v>
      </c>
      <c r="G66" s="161">
        <f t="shared" si="19"/>
        <v>0</v>
      </c>
      <c r="H66" s="142">
        <f t="shared" si="20"/>
        <v>0</v>
      </c>
      <c r="I66" s="156">
        <f t="shared" si="6"/>
        <v>0</v>
      </c>
      <c r="J66" s="156"/>
      <c r="K66" s="334"/>
      <c r="L66" s="158">
        <f t="shared" si="16"/>
        <v>0</v>
      </c>
      <c r="M66" s="334"/>
      <c r="N66" s="158">
        <f t="shared" si="17"/>
        <v>0</v>
      </c>
      <c r="O66" s="158">
        <f t="shared" si="18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12"/>
        <v>0</v>
      </c>
      <c r="F67" s="159">
        <f t="shared" si="13"/>
        <v>0</v>
      </c>
      <c r="G67" s="161">
        <f t="shared" si="19"/>
        <v>0</v>
      </c>
      <c r="H67" s="142">
        <f t="shared" si="20"/>
        <v>0</v>
      </c>
      <c r="I67" s="156">
        <f t="shared" si="6"/>
        <v>0</v>
      </c>
      <c r="J67" s="156"/>
      <c r="K67" s="334"/>
      <c r="L67" s="158">
        <f t="shared" si="16"/>
        <v>0</v>
      </c>
      <c r="M67" s="334"/>
      <c r="N67" s="158">
        <f t="shared" si="17"/>
        <v>0</v>
      </c>
      <c r="O67" s="158">
        <f t="shared" si="18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12"/>
        <v>0</v>
      </c>
      <c r="F68" s="159">
        <f t="shared" si="13"/>
        <v>0</v>
      </c>
      <c r="G68" s="161">
        <f t="shared" si="19"/>
        <v>0</v>
      </c>
      <c r="H68" s="142">
        <f t="shared" si="20"/>
        <v>0</v>
      </c>
      <c r="I68" s="156">
        <f t="shared" si="6"/>
        <v>0</v>
      </c>
      <c r="J68" s="156"/>
      <c r="K68" s="334"/>
      <c r="L68" s="158">
        <f t="shared" si="16"/>
        <v>0</v>
      </c>
      <c r="M68" s="334"/>
      <c r="N68" s="158">
        <f t="shared" si="17"/>
        <v>0</v>
      </c>
      <c r="O68" s="158">
        <f t="shared" si="18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12"/>
        <v>0</v>
      </c>
      <c r="F69" s="159">
        <f t="shared" si="13"/>
        <v>0</v>
      </c>
      <c r="G69" s="161">
        <f t="shared" si="19"/>
        <v>0</v>
      </c>
      <c r="H69" s="142">
        <f t="shared" si="20"/>
        <v>0</v>
      </c>
      <c r="I69" s="156">
        <f t="shared" si="6"/>
        <v>0</v>
      </c>
      <c r="J69" s="156"/>
      <c r="K69" s="334"/>
      <c r="L69" s="158">
        <f t="shared" si="16"/>
        <v>0</v>
      </c>
      <c r="M69" s="334"/>
      <c r="N69" s="158">
        <f t="shared" si="17"/>
        <v>0</v>
      </c>
      <c r="O69" s="158">
        <f t="shared" si="18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12"/>
        <v>0</v>
      </c>
      <c r="F70" s="159">
        <f t="shared" si="13"/>
        <v>0</v>
      </c>
      <c r="G70" s="161">
        <f t="shared" si="19"/>
        <v>0</v>
      </c>
      <c r="H70" s="142">
        <f t="shared" si="20"/>
        <v>0</v>
      </c>
      <c r="I70" s="156">
        <f t="shared" si="6"/>
        <v>0</v>
      </c>
      <c r="J70" s="156"/>
      <c r="K70" s="334"/>
      <c r="L70" s="158">
        <f t="shared" si="16"/>
        <v>0</v>
      </c>
      <c r="M70" s="334"/>
      <c r="N70" s="158">
        <f t="shared" si="17"/>
        <v>0</v>
      </c>
      <c r="O70" s="158">
        <f t="shared" si="18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12"/>
        <v>0</v>
      </c>
      <c r="F71" s="159">
        <f t="shared" si="13"/>
        <v>0</v>
      </c>
      <c r="G71" s="161">
        <f t="shared" si="19"/>
        <v>0</v>
      </c>
      <c r="H71" s="142">
        <f t="shared" si="20"/>
        <v>0</v>
      </c>
      <c r="I71" s="156">
        <f t="shared" si="6"/>
        <v>0</v>
      </c>
      <c r="J71" s="156"/>
      <c r="K71" s="334"/>
      <c r="L71" s="158">
        <f t="shared" si="16"/>
        <v>0</v>
      </c>
      <c r="M71" s="334"/>
      <c r="N71" s="158">
        <f t="shared" si="17"/>
        <v>0</v>
      </c>
      <c r="O71" s="158">
        <f t="shared" si="18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65">
        <f>IF(F71+SUM(E$17:E71)=D$10,F71,D$10-SUM(E$17:E71))</f>
        <v>0</v>
      </c>
      <c r="E72" s="166">
        <f t="shared" si="12"/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6"/>
        <v>0</v>
      </c>
      <c r="J72" s="156"/>
      <c r="K72" s="335"/>
      <c r="L72" s="169">
        <f t="shared" si="16"/>
        <v>0</v>
      </c>
      <c r="M72" s="335"/>
      <c r="N72" s="169">
        <f t="shared" si="17"/>
        <v>0</v>
      </c>
      <c r="O72" s="169">
        <f t="shared" si="18"/>
        <v>0</v>
      </c>
      <c r="P72" s="4"/>
    </row>
    <row r="73" spans="2:16">
      <c r="C73" s="154" t="s">
        <v>73</v>
      </c>
      <c r="D73" s="111"/>
      <c r="E73" s="111">
        <f>SUM(E17:E72)</f>
        <v>4344850</v>
      </c>
      <c r="F73" s="111"/>
      <c r="G73" s="111">
        <f>SUM(G17:G72)</f>
        <v>14330142.51454168</v>
      </c>
      <c r="H73" s="111">
        <f>SUM(H17:H72)</f>
        <v>14330142.51454168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35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593415.44968499895</v>
      </c>
      <c r="N87" s="198">
        <f>IF(J92&lt;D11,0,VLOOKUP(J92,C17:O72,11))</f>
        <v>593415.44968499895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507915.61664035521</v>
      </c>
      <c r="N88" s="200">
        <f>IF(J92&lt;D11,0,VLOOKUP(J92,C99:P154,7))</f>
        <v>507915.61664035521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Diana - Replace North Autotransformer #3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-85499.833044643747</v>
      </c>
      <c r="N89" s="203">
        <f>+N88-N87</f>
        <v>-85499.833044643747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TP2010065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4344850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8">
        <f>D11</f>
        <v>2013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103448.80952380953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2013</v>
      </c>
      <c r="D99" s="409">
        <v>0</v>
      </c>
      <c r="E99" s="410">
        <v>51724.369047619053</v>
      </c>
      <c r="F99" s="411">
        <v>4293122.6309523806</v>
      </c>
      <c r="G99" s="412">
        <v>2146561.3154761903</v>
      </c>
      <c r="H99" s="413">
        <v>342136.30353000003</v>
      </c>
      <c r="I99" s="414">
        <v>342136.30353000003</v>
      </c>
      <c r="J99" s="403">
        <v>0</v>
      </c>
      <c r="K99" s="158"/>
      <c r="L99" s="258">
        <f>H99</f>
        <v>342136.30353000003</v>
      </c>
      <c r="M99" s="257">
        <f>IF(L99&lt;&gt;0,+H99-L99,0)</f>
        <v>0</v>
      </c>
      <c r="N99" s="258">
        <f>I99</f>
        <v>342136.30353000003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4293122.6309523806</v>
      </c>
      <c r="E100" s="410">
        <v>103448.80952380953</v>
      </c>
      <c r="F100" s="411">
        <v>4189673.8214285709</v>
      </c>
      <c r="G100" s="411">
        <v>4241398.2261904757</v>
      </c>
      <c r="H100" s="413">
        <v>679954.3306665339</v>
      </c>
      <c r="I100" s="414">
        <v>679954.3306665339</v>
      </c>
      <c r="J100" s="158">
        <v>0</v>
      </c>
      <c r="K100" s="158"/>
      <c r="L100" s="258">
        <f>H100</f>
        <v>679954.3306665339</v>
      </c>
      <c r="M100" s="257">
        <f>IF(L100&lt;&gt;0,+H100-L100,0)</f>
        <v>0</v>
      </c>
      <c r="N100" s="258">
        <f>I100</f>
        <v>679954.3306665339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21">IF(D101=F100,"","IU")</f>
        <v/>
      </c>
      <c r="C101" s="153">
        <f>IF(D93="","-",+C100+1)</f>
        <v>2015</v>
      </c>
      <c r="D101" s="409">
        <v>4189673.8214285709</v>
      </c>
      <c r="E101" s="410">
        <v>103448.80952380953</v>
      </c>
      <c r="F101" s="411">
        <v>4086225.0119047612</v>
      </c>
      <c r="G101" s="411">
        <v>4137949.416666666</v>
      </c>
      <c r="H101" s="413">
        <v>665893.21056754142</v>
      </c>
      <c r="I101" s="414">
        <v>665893.21056754142</v>
      </c>
      <c r="J101" s="158">
        <v>0</v>
      </c>
      <c r="K101" s="158"/>
      <c r="L101" s="258">
        <f>H101</f>
        <v>665893.21056754142</v>
      </c>
      <c r="M101" s="257">
        <f>IF(L101&lt;&gt;0,+H101-L101,0)</f>
        <v>0</v>
      </c>
      <c r="N101" s="258">
        <f>I101</f>
        <v>665893.21056754142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1"/>
        <v>IU</v>
      </c>
      <c r="C102" s="153">
        <f>IF(D93="","-",+C101+1)</f>
        <v>2016</v>
      </c>
      <c r="D102" s="409">
        <v>4086228.0119047621</v>
      </c>
      <c r="E102" s="410">
        <v>101043.02325581395</v>
      </c>
      <c r="F102" s="411">
        <v>3985184.9886489483</v>
      </c>
      <c r="G102" s="411">
        <v>4035706.5002768552</v>
      </c>
      <c r="H102" s="413">
        <v>613375.91620122688</v>
      </c>
      <c r="I102" s="414">
        <v>613375.91620122688</v>
      </c>
      <c r="J102" s="158">
        <v>0</v>
      </c>
      <c r="K102" s="158"/>
      <c r="L102" s="258">
        <f>H102</f>
        <v>613375.91620122688</v>
      </c>
      <c r="M102" s="257">
        <f>IF(L102&lt;&gt;0,+H102-L102,0)</f>
        <v>0</v>
      </c>
      <c r="N102" s="258">
        <f>I102</f>
        <v>613375.91620122688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1"/>
        <v/>
      </c>
      <c r="C103" s="153">
        <f>IF(D93="","-",+C102+1)</f>
        <v>2017</v>
      </c>
      <c r="D103" s="409">
        <v>3985184.9886489483</v>
      </c>
      <c r="E103" s="410">
        <v>103448.80952380953</v>
      </c>
      <c r="F103" s="411">
        <v>3881736.1791251386</v>
      </c>
      <c r="G103" s="411">
        <v>3933460.5838870434</v>
      </c>
      <c r="H103" s="413">
        <v>581252.00039105583</v>
      </c>
      <c r="I103" s="414">
        <v>581252.00039105583</v>
      </c>
      <c r="J103" s="158">
        <f t="shared" ref="J103:J154" si="22">+I103-H103</f>
        <v>0</v>
      </c>
      <c r="K103" s="158"/>
      <c r="L103" s="258">
        <f>H103</f>
        <v>581252.00039105583</v>
      </c>
      <c r="M103" s="257">
        <f>IF(L103&lt;&gt;0,+H103-L103,0)</f>
        <v>0</v>
      </c>
      <c r="N103" s="258">
        <f>I103</f>
        <v>581252.00039105583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1"/>
        <v/>
      </c>
      <c r="C104" s="153">
        <f>IF(D93="","-",+C103+1)</f>
        <v>2018</v>
      </c>
      <c r="D104" s="154">
        <f>IF(F103+SUM(E$99:E103)=D$92,F103,D$92-SUM(E$99:E103))</f>
        <v>3881736.1791251386</v>
      </c>
      <c r="E104" s="160">
        <f t="shared" ref="E104:E154" si="23">IF(+$J$96&lt;F103,$J$96,D104)</f>
        <v>103448.80952380953</v>
      </c>
      <c r="F104" s="159">
        <f t="shared" ref="F104:F154" si="24">+D104-E104</f>
        <v>3778287.3696013289</v>
      </c>
      <c r="G104" s="159">
        <f t="shared" ref="G104:G154" si="25">+(F104+D104)/2</f>
        <v>3830011.7743632337</v>
      </c>
      <c r="H104" s="163">
        <f t="shared" ref="H104:H154" si="26">+J$94*G104+E104</f>
        <v>507915.61664035521</v>
      </c>
      <c r="I104" s="253">
        <f t="shared" ref="I104:I154" si="27">+J$95*G104+E104</f>
        <v>507915.61664035521</v>
      </c>
      <c r="J104" s="158">
        <f t="shared" si="22"/>
        <v>0</v>
      </c>
      <c r="K104" s="158"/>
      <c r="L104" s="334"/>
      <c r="M104" s="158">
        <f t="shared" ref="M104:M130" si="28">IF(L104&lt;&gt;0,+H104-L104,0)</f>
        <v>0</v>
      </c>
      <c r="N104" s="334"/>
      <c r="O104" s="158">
        <f t="shared" ref="O104:O130" si="29">IF(N104&lt;&gt;0,+I104-N104,0)</f>
        <v>0</v>
      </c>
      <c r="P104" s="158">
        <f t="shared" ref="P104:P130" si="30">+O104-M104</f>
        <v>0</v>
      </c>
      <c r="Q104" s="1"/>
    </row>
    <row r="105" spans="1:17">
      <c r="B105" s="9" t="str">
        <f t="shared" si="21"/>
        <v/>
      </c>
      <c r="C105" s="153">
        <f>IF(D93="","-",+C104+1)</f>
        <v>2019</v>
      </c>
      <c r="D105" s="154">
        <f>IF(F104+SUM(E$99:E104)=D$92,F104,D$92-SUM(E$99:E104))</f>
        <v>3778287.3696013289</v>
      </c>
      <c r="E105" s="160">
        <f t="shared" si="23"/>
        <v>103448.80952380953</v>
      </c>
      <c r="F105" s="159">
        <f t="shared" si="24"/>
        <v>3674838.5600775192</v>
      </c>
      <c r="G105" s="159">
        <f t="shared" si="25"/>
        <v>3726562.964839424</v>
      </c>
      <c r="H105" s="163">
        <f t="shared" si="26"/>
        <v>496990.94795704301</v>
      </c>
      <c r="I105" s="253">
        <f t="shared" si="27"/>
        <v>496990.94795704301</v>
      </c>
      <c r="J105" s="158">
        <f t="shared" si="22"/>
        <v>0</v>
      </c>
      <c r="K105" s="158"/>
      <c r="L105" s="334"/>
      <c r="M105" s="158">
        <f t="shared" si="28"/>
        <v>0</v>
      </c>
      <c r="N105" s="334"/>
      <c r="O105" s="158">
        <f t="shared" si="29"/>
        <v>0</v>
      </c>
      <c r="P105" s="158">
        <f t="shared" si="30"/>
        <v>0</v>
      </c>
      <c r="Q105" s="1"/>
    </row>
    <row r="106" spans="1:17">
      <c r="B106" s="9" t="str">
        <f t="shared" si="21"/>
        <v/>
      </c>
      <c r="C106" s="153">
        <f>IF(D93="","-",+C105+1)</f>
        <v>2020</v>
      </c>
      <c r="D106" s="154">
        <f>IF(F105+SUM(E$99:E105)=D$92,F105,D$92-SUM(E$99:E105))</f>
        <v>3674838.5600775192</v>
      </c>
      <c r="E106" s="160">
        <f t="shared" si="23"/>
        <v>103448.80952380953</v>
      </c>
      <c r="F106" s="159">
        <f t="shared" si="24"/>
        <v>3571389.7505537095</v>
      </c>
      <c r="G106" s="159">
        <f t="shared" si="25"/>
        <v>3623114.1553156143</v>
      </c>
      <c r="H106" s="163">
        <f t="shared" si="26"/>
        <v>486066.27927373082</v>
      </c>
      <c r="I106" s="253">
        <f t="shared" si="27"/>
        <v>486066.27927373082</v>
      </c>
      <c r="J106" s="158">
        <f t="shared" si="22"/>
        <v>0</v>
      </c>
      <c r="K106" s="158"/>
      <c r="L106" s="334"/>
      <c r="M106" s="158">
        <f t="shared" si="28"/>
        <v>0</v>
      </c>
      <c r="N106" s="334"/>
      <c r="O106" s="158">
        <f t="shared" si="29"/>
        <v>0</v>
      </c>
      <c r="P106" s="158">
        <f t="shared" si="30"/>
        <v>0</v>
      </c>
      <c r="Q106" s="1"/>
    </row>
    <row r="107" spans="1:17">
      <c r="B107" s="9" t="str">
        <f t="shared" si="21"/>
        <v/>
      </c>
      <c r="C107" s="153">
        <f>IF(D93="","-",+C106+1)</f>
        <v>2021</v>
      </c>
      <c r="D107" s="154">
        <f>IF(F106+SUM(E$99:E106)=D$92,F106,D$92-SUM(E$99:E106))</f>
        <v>3571389.7505537095</v>
      </c>
      <c r="E107" s="160">
        <f t="shared" si="23"/>
        <v>103448.80952380953</v>
      </c>
      <c r="F107" s="159">
        <f t="shared" si="24"/>
        <v>3467940.9410298998</v>
      </c>
      <c r="G107" s="159">
        <f t="shared" si="25"/>
        <v>3519665.3457918046</v>
      </c>
      <c r="H107" s="163">
        <f t="shared" si="26"/>
        <v>475141.61059041863</v>
      </c>
      <c r="I107" s="253">
        <f t="shared" si="27"/>
        <v>475141.61059041863</v>
      </c>
      <c r="J107" s="158">
        <f t="shared" si="22"/>
        <v>0</v>
      </c>
      <c r="K107" s="158"/>
      <c r="L107" s="334"/>
      <c r="M107" s="158">
        <f t="shared" si="28"/>
        <v>0</v>
      </c>
      <c r="N107" s="334"/>
      <c r="O107" s="158">
        <f t="shared" si="29"/>
        <v>0</v>
      </c>
      <c r="P107" s="158">
        <f t="shared" si="30"/>
        <v>0</v>
      </c>
      <c r="Q107" s="1"/>
    </row>
    <row r="108" spans="1:17">
      <c r="B108" s="9" t="str">
        <f t="shared" si="21"/>
        <v/>
      </c>
      <c r="C108" s="153">
        <f>IF(D93="","-",+C107+1)</f>
        <v>2022</v>
      </c>
      <c r="D108" s="154">
        <f>IF(F107+SUM(E$99:E107)=D$92,F107,D$92-SUM(E$99:E107))</f>
        <v>3467940.9410298998</v>
      </c>
      <c r="E108" s="160">
        <f t="shared" si="23"/>
        <v>103448.80952380953</v>
      </c>
      <c r="F108" s="159">
        <f t="shared" si="24"/>
        <v>3364492.1315060901</v>
      </c>
      <c r="G108" s="159">
        <f t="shared" si="25"/>
        <v>3416216.5362679949</v>
      </c>
      <c r="H108" s="163">
        <f t="shared" si="26"/>
        <v>464216.94190710643</v>
      </c>
      <c r="I108" s="253">
        <f t="shared" si="27"/>
        <v>464216.94190710643</v>
      </c>
      <c r="J108" s="158">
        <f t="shared" si="22"/>
        <v>0</v>
      </c>
      <c r="K108" s="158"/>
      <c r="L108" s="334"/>
      <c r="M108" s="158">
        <f t="shared" si="28"/>
        <v>0</v>
      </c>
      <c r="N108" s="334"/>
      <c r="O108" s="158">
        <f t="shared" si="29"/>
        <v>0</v>
      </c>
      <c r="P108" s="158">
        <f t="shared" si="30"/>
        <v>0</v>
      </c>
      <c r="Q108" s="1"/>
    </row>
    <row r="109" spans="1:17">
      <c r="B109" s="9" t="str">
        <f t="shared" si="21"/>
        <v/>
      </c>
      <c r="C109" s="153">
        <f>IF(D93="","-",+C108+1)</f>
        <v>2023</v>
      </c>
      <c r="D109" s="154">
        <f>IF(F108+SUM(E$99:E108)=D$92,F108,D$92-SUM(E$99:E108))</f>
        <v>3364492.1315060901</v>
      </c>
      <c r="E109" s="160">
        <f t="shared" si="23"/>
        <v>103448.80952380953</v>
      </c>
      <c r="F109" s="159">
        <f t="shared" si="24"/>
        <v>3261043.3219822804</v>
      </c>
      <c r="G109" s="159">
        <f t="shared" si="25"/>
        <v>3312767.7267441852</v>
      </c>
      <c r="H109" s="163">
        <f t="shared" si="26"/>
        <v>453292.27322379418</v>
      </c>
      <c r="I109" s="253">
        <f t="shared" si="27"/>
        <v>453292.27322379418</v>
      </c>
      <c r="J109" s="158">
        <f t="shared" si="22"/>
        <v>0</v>
      </c>
      <c r="K109" s="158"/>
      <c r="L109" s="334"/>
      <c r="M109" s="158">
        <f t="shared" si="28"/>
        <v>0</v>
      </c>
      <c r="N109" s="334"/>
      <c r="O109" s="158">
        <f t="shared" si="29"/>
        <v>0</v>
      </c>
      <c r="P109" s="158">
        <f t="shared" si="30"/>
        <v>0</v>
      </c>
      <c r="Q109" s="1"/>
    </row>
    <row r="110" spans="1:17">
      <c r="B110" s="9" t="str">
        <f t="shared" si="21"/>
        <v/>
      </c>
      <c r="C110" s="153">
        <f>IF(D93="","-",+C109+1)</f>
        <v>2024</v>
      </c>
      <c r="D110" s="154">
        <f>IF(F109+SUM(E$99:E109)=D$92,F109,D$92-SUM(E$99:E109))</f>
        <v>3261043.3219822804</v>
      </c>
      <c r="E110" s="160">
        <f t="shared" si="23"/>
        <v>103448.80952380953</v>
      </c>
      <c r="F110" s="159">
        <f t="shared" si="24"/>
        <v>3157594.5124584707</v>
      </c>
      <c r="G110" s="159">
        <f t="shared" si="25"/>
        <v>3209318.9172203755</v>
      </c>
      <c r="H110" s="163">
        <f t="shared" si="26"/>
        <v>442367.60454048199</v>
      </c>
      <c r="I110" s="253">
        <f t="shared" si="27"/>
        <v>442367.60454048199</v>
      </c>
      <c r="J110" s="158">
        <f t="shared" si="22"/>
        <v>0</v>
      </c>
      <c r="K110" s="158"/>
      <c r="L110" s="334"/>
      <c r="M110" s="158">
        <f t="shared" si="28"/>
        <v>0</v>
      </c>
      <c r="N110" s="334"/>
      <c r="O110" s="158">
        <f t="shared" si="29"/>
        <v>0</v>
      </c>
      <c r="P110" s="158">
        <f t="shared" si="30"/>
        <v>0</v>
      </c>
      <c r="Q110" s="1"/>
    </row>
    <row r="111" spans="1:17">
      <c r="B111" s="9" t="str">
        <f t="shared" si="21"/>
        <v/>
      </c>
      <c r="C111" s="153">
        <f>IF(D93="","-",+C110+1)</f>
        <v>2025</v>
      </c>
      <c r="D111" s="154">
        <f>IF(F110+SUM(E$99:E110)=D$92,F110,D$92-SUM(E$99:E110))</f>
        <v>3157594.5124584707</v>
      </c>
      <c r="E111" s="160">
        <f t="shared" si="23"/>
        <v>103448.80952380953</v>
      </c>
      <c r="F111" s="159">
        <f t="shared" si="24"/>
        <v>3054145.7029346609</v>
      </c>
      <c r="G111" s="159">
        <f t="shared" si="25"/>
        <v>3105870.1076965658</v>
      </c>
      <c r="H111" s="163">
        <f t="shared" si="26"/>
        <v>431442.9358571698</v>
      </c>
      <c r="I111" s="253">
        <f t="shared" si="27"/>
        <v>431442.9358571698</v>
      </c>
      <c r="J111" s="158">
        <f t="shared" si="22"/>
        <v>0</v>
      </c>
      <c r="K111" s="158"/>
      <c r="L111" s="334"/>
      <c r="M111" s="158">
        <f t="shared" si="28"/>
        <v>0</v>
      </c>
      <c r="N111" s="334"/>
      <c r="O111" s="158">
        <f t="shared" si="29"/>
        <v>0</v>
      </c>
      <c r="P111" s="158">
        <f t="shared" si="30"/>
        <v>0</v>
      </c>
      <c r="Q111" s="1"/>
    </row>
    <row r="112" spans="1:17">
      <c r="B112" s="9" t="str">
        <f t="shared" si="21"/>
        <v/>
      </c>
      <c r="C112" s="153">
        <f>IF(D93="","-",+C111+1)</f>
        <v>2026</v>
      </c>
      <c r="D112" s="154">
        <f>IF(F111+SUM(E$99:E111)=D$92,F111,D$92-SUM(E$99:E111))</f>
        <v>3054145.7029346609</v>
      </c>
      <c r="E112" s="160">
        <f t="shared" si="23"/>
        <v>103448.80952380953</v>
      </c>
      <c r="F112" s="159">
        <f t="shared" si="24"/>
        <v>2950696.8934108512</v>
      </c>
      <c r="G112" s="159">
        <f t="shared" si="25"/>
        <v>3002421.2981727561</v>
      </c>
      <c r="H112" s="163">
        <f t="shared" si="26"/>
        <v>420518.2671738576</v>
      </c>
      <c r="I112" s="253">
        <f t="shared" si="27"/>
        <v>420518.2671738576</v>
      </c>
      <c r="J112" s="158">
        <f t="shared" si="22"/>
        <v>0</v>
      </c>
      <c r="K112" s="158"/>
      <c r="L112" s="334"/>
      <c r="M112" s="158">
        <f t="shared" si="28"/>
        <v>0</v>
      </c>
      <c r="N112" s="334"/>
      <c r="O112" s="158">
        <f t="shared" si="29"/>
        <v>0</v>
      </c>
      <c r="P112" s="158">
        <f t="shared" si="30"/>
        <v>0</v>
      </c>
      <c r="Q112" s="1"/>
    </row>
    <row r="113" spans="2:17">
      <c r="B113" s="9" t="str">
        <f t="shared" si="21"/>
        <v/>
      </c>
      <c r="C113" s="153">
        <f>IF(D93="","-",+C112+1)</f>
        <v>2027</v>
      </c>
      <c r="D113" s="154">
        <f>IF(F112+SUM(E$99:E112)=D$92,F112,D$92-SUM(E$99:E112))</f>
        <v>2950696.8934108512</v>
      </c>
      <c r="E113" s="160">
        <f t="shared" si="23"/>
        <v>103448.80952380953</v>
      </c>
      <c r="F113" s="159">
        <f t="shared" si="24"/>
        <v>2847248.0838870415</v>
      </c>
      <c r="G113" s="159">
        <f t="shared" si="25"/>
        <v>2898972.4886489464</v>
      </c>
      <c r="H113" s="163">
        <f t="shared" si="26"/>
        <v>409593.59849054541</v>
      </c>
      <c r="I113" s="253">
        <f t="shared" si="27"/>
        <v>409593.59849054541</v>
      </c>
      <c r="J113" s="158">
        <f t="shared" si="22"/>
        <v>0</v>
      </c>
      <c r="K113" s="158"/>
      <c r="L113" s="334"/>
      <c r="M113" s="158">
        <f t="shared" si="28"/>
        <v>0</v>
      </c>
      <c r="N113" s="334"/>
      <c r="O113" s="158">
        <f t="shared" si="29"/>
        <v>0</v>
      </c>
      <c r="P113" s="158">
        <f t="shared" si="30"/>
        <v>0</v>
      </c>
      <c r="Q113" s="1"/>
    </row>
    <row r="114" spans="2:17">
      <c r="B114" s="9" t="str">
        <f t="shared" si="21"/>
        <v/>
      </c>
      <c r="C114" s="153">
        <f>IF(D93="","-",+C113+1)</f>
        <v>2028</v>
      </c>
      <c r="D114" s="154">
        <f>IF(F113+SUM(E$99:E113)=D$92,F113,D$92-SUM(E$99:E113))</f>
        <v>2847248.0838870415</v>
      </c>
      <c r="E114" s="160">
        <f t="shared" si="23"/>
        <v>103448.80952380953</v>
      </c>
      <c r="F114" s="159">
        <f t="shared" si="24"/>
        <v>2743799.2743632318</v>
      </c>
      <c r="G114" s="159">
        <f t="shared" si="25"/>
        <v>2795523.6791251367</v>
      </c>
      <c r="H114" s="163">
        <f t="shared" si="26"/>
        <v>398668.92980723322</v>
      </c>
      <c r="I114" s="253">
        <f t="shared" si="27"/>
        <v>398668.92980723322</v>
      </c>
      <c r="J114" s="158">
        <f t="shared" si="22"/>
        <v>0</v>
      </c>
      <c r="K114" s="158"/>
      <c r="L114" s="334"/>
      <c r="M114" s="158">
        <f t="shared" si="28"/>
        <v>0</v>
      </c>
      <c r="N114" s="334"/>
      <c r="O114" s="158">
        <f t="shared" si="29"/>
        <v>0</v>
      </c>
      <c r="P114" s="158">
        <f t="shared" si="30"/>
        <v>0</v>
      </c>
      <c r="Q114" s="1"/>
    </row>
    <row r="115" spans="2:17">
      <c r="B115" s="9" t="str">
        <f t="shared" si="21"/>
        <v/>
      </c>
      <c r="C115" s="153">
        <f>IF(D93="","-",+C114+1)</f>
        <v>2029</v>
      </c>
      <c r="D115" s="154">
        <f>IF(F114+SUM(E$99:E114)=D$92,F114,D$92-SUM(E$99:E114))</f>
        <v>2743799.2743632318</v>
      </c>
      <c r="E115" s="160">
        <f t="shared" si="23"/>
        <v>103448.80952380953</v>
      </c>
      <c r="F115" s="159">
        <f t="shared" si="24"/>
        <v>2640350.4648394221</v>
      </c>
      <c r="G115" s="159">
        <f t="shared" si="25"/>
        <v>2692074.869601327</v>
      </c>
      <c r="H115" s="163">
        <f t="shared" si="26"/>
        <v>387744.26112392102</v>
      </c>
      <c r="I115" s="253">
        <f t="shared" si="27"/>
        <v>387744.26112392102</v>
      </c>
      <c r="J115" s="158">
        <f t="shared" si="22"/>
        <v>0</v>
      </c>
      <c r="K115" s="158"/>
      <c r="L115" s="334"/>
      <c r="M115" s="158">
        <f t="shared" si="28"/>
        <v>0</v>
      </c>
      <c r="N115" s="334"/>
      <c r="O115" s="158">
        <f t="shared" si="29"/>
        <v>0</v>
      </c>
      <c r="P115" s="158">
        <f t="shared" si="30"/>
        <v>0</v>
      </c>
      <c r="Q115" s="1"/>
    </row>
    <row r="116" spans="2:17">
      <c r="B116" s="9" t="str">
        <f t="shared" si="21"/>
        <v/>
      </c>
      <c r="C116" s="153">
        <f>IF(D93="","-",+C115+1)</f>
        <v>2030</v>
      </c>
      <c r="D116" s="154">
        <f>IF(F115+SUM(E$99:E115)=D$92,F115,D$92-SUM(E$99:E115))</f>
        <v>2640350.4648394221</v>
      </c>
      <c r="E116" s="160">
        <f t="shared" si="23"/>
        <v>103448.80952380953</v>
      </c>
      <c r="F116" s="159">
        <f t="shared" si="24"/>
        <v>2536901.6553156124</v>
      </c>
      <c r="G116" s="159">
        <f t="shared" si="25"/>
        <v>2588626.0600775173</v>
      </c>
      <c r="H116" s="163">
        <f t="shared" si="26"/>
        <v>376819.59244060883</v>
      </c>
      <c r="I116" s="253">
        <f t="shared" si="27"/>
        <v>376819.59244060883</v>
      </c>
      <c r="J116" s="158">
        <f t="shared" si="22"/>
        <v>0</v>
      </c>
      <c r="K116" s="158"/>
      <c r="L116" s="334"/>
      <c r="M116" s="158">
        <f t="shared" si="28"/>
        <v>0</v>
      </c>
      <c r="N116" s="334"/>
      <c r="O116" s="158">
        <f t="shared" si="29"/>
        <v>0</v>
      </c>
      <c r="P116" s="158">
        <f t="shared" si="30"/>
        <v>0</v>
      </c>
      <c r="Q116" s="1"/>
    </row>
    <row r="117" spans="2:17">
      <c r="B117" s="9" t="str">
        <f t="shared" si="21"/>
        <v/>
      </c>
      <c r="C117" s="153">
        <f>IF(D93="","-",+C116+1)</f>
        <v>2031</v>
      </c>
      <c r="D117" s="154">
        <f>IF(F116+SUM(E$99:E116)=D$92,F116,D$92-SUM(E$99:E116))</f>
        <v>2536901.6553156124</v>
      </c>
      <c r="E117" s="160">
        <f t="shared" si="23"/>
        <v>103448.80952380953</v>
      </c>
      <c r="F117" s="159">
        <f t="shared" si="24"/>
        <v>2433452.8457918027</v>
      </c>
      <c r="G117" s="159">
        <f t="shared" si="25"/>
        <v>2485177.2505537076</v>
      </c>
      <c r="H117" s="163">
        <f t="shared" si="26"/>
        <v>365894.92375729658</v>
      </c>
      <c r="I117" s="253">
        <f t="shared" si="27"/>
        <v>365894.92375729658</v>
      </c>
      <c r="J117" s="158">
        <f t="shared" si="22"/>
        <v>0</v>
      </c>
      <c r="K117" s="158"/>
      <c r="L117" s="334"/>
      <c r="M117" s="158">
        <f t="shared" si="28"/>
        <v>0</v>
      </c>
      <c r="N117" s="334"/>
      <c r="O117" s="158">
        <f t="shared" si="29"/>
        <v>0</v>
      </c>
      <c r="P117" s="158">
        <f t="shared" si="30"/>
        <v>0</v>
      </c>
      <c r="Q117" s="1"/>
    </row>
    <row r="118" spans="2:17">
      <c r="B118" s="9" t="str">
        <f t="shared" si="21"/>
        <v/>
      </c>
      <c r="C118" s="153">
        <f>IF(D93="","-",+C117+1)</f>
        <v>2032</v>
      </c>
      <c r="D118" s="154">
        <f>IF(F117+SUM(E$99:E117)=D$92,F117,D$92-SUM(E$99:E117))</f>
        <v>2433452.8457918027</v>
      </c>
      <c r="E118" s="160">
        <f t="shared" si="23"/>
        <v>103448.80952380953</v>
      </c>
      <c r="F118" s="159">
        <f t="shared" si="24"/>
        <v>2330004.036267993</v>
      </c>
      <c r="G118" s="159">
        <f t="shared" si="25"/>
        <v>2381728.4410298979</v>
      </c>
      <c r="H118" s="163">
        <f t="shared" si="26"/>
        <v>354970.25507398439</v>
      </c>
      <c r="I118" s="253">
        <f t="shared" si="27"/>
        <v>354970.25507398439</v>
      </c>
      <c r="J118" s="158">
        <f t="shared" si="22"/>
        <v>0</v>
      </c>
      <c r="K118" s="158"/>
      <c r="L118" s="334"/>
      <c r="M118" s="158">
        <f t="shared" si="28"/>
        <v>0</v>
      </c>
      <c r="N118" s="334"/>
      <c r="O118" s="158">
        <f t="shared" si="29"/>
        <v>0</v>
      </c>
      <c r="P118" s="158">
        <f t="shared" si="30"/>
        <v>0</v>
      </c>
      <c r="Q118" s="1"/>
    </row>
    <row r="119" spans="2:17">
      <c r="B119" s="9" t="str">
        <f t="shared" si="21"/>
        <v/>
      </c>
      <c r="C119" s="153">
        <f>IF(D93="","-",+C118+1)</f>
        <v>2033</v>
      </c>
      <c r="D119" s="154">
        <f>IF(F118+SUM(E$99:E118)=D$92,F118,D$92-SUM(E$99:E118))</f>
        <v>2330004.036267993</v>
      </c>
      <c r="E119" s="160">
        <f t="shared" si="23"/>
        <v>103448.80952380953</v>
      </c>
      <c r="F119" s="159">
        <f t="shared" si="24"/>
        <v>2226555.2267441833</v>
      </c>
      <c r="G119" s="159">
        <f t="shared" si="25"/>
        <v>2278279.6315060882</v>
      </c>
      <c r="H119" s="163">
        <f t="shared" si="26"/>
        <v>344045.58639067219</v>
      </c>
      <c r="I119" s="253">
        <f t="shared" si="27"/>
        <v>344045.58639067219</v>
      </c>
      <c r="J119" s="158">
        <f t="shared" si="22"/>
        <v>0</v>
      </c>
      <c r="K119" s="158"/>
      <c r="L119" s="334"/>
      <c r="M119" s="158">
        <f t="shared" si="28"/>
        <v>0</v>
      </c>
      <c r="N119" s="334"/>
      <c r="O119" s="158">
        <f t="shared" si="29"/>
        <v>0</v>
      </c>
      <c r="P119" s="158">
        <f t="shared" si="30"/>
        <v>0</v>
      </c>
      <c r="Q119" s="1"/>
    </row>
    <row r="120" spans="2:17">
      <c r="B120" s="9" t="str">
        <f t="shared" si="21"/>
        <v/>
      </c>
      <c r="C120" s="153">
        <f>IF(D93="","-",+C119+1)</f>
        <v>2034</v>
      </c>
      <c r="D120" s="154">
        <f>IF(F119+SUM(E$99:E119)=D$92,F119,D$92-SUM(E$99:E119))</f>
        <v>2226555.2267441833</v>
      </c>
      <c r="E120" s="160">
        <f t="shared" si="23"/>
        <v>103448.80952380953</v>
      </c>
      <c r="F120" s="159">
        <f t="shared" si="24"/>
        <v>2123106.4172203736</v>
      </c>
      <c r="G120" s="159">
        <f t="shared" si="25"/>
        <v>2174830.8219822785</v>
      </c>
      <c r="H120" s="163">
        <f t="shared" si="26"/>
        <v>333120.91770736</v>
      </c>
      <c r="I120" s="253">
        <f t="shared" si="27"/>
        <v>333120.91770736</v>
      </c>
      <c r="J120" s="158">
        <f t="shared" si="22"/>
        <v>0</v>
      </c>
      <c r="K120" s="158"/>
      <c r="L120" s="334"/>
      <c r="M120" s="158">
        <f t="shared" si="28"/>
        <v>0</v>
      </c>
      <c r="N120" s="334"/>
      <c r="O120" s="158">
        <f t="shared" si="29"/>
        <v>0</v>
      </c>
      <c r="P120" s="158">
        <f t="shared" si="30"/>
        <v>0</v>
      </c>
      <c r="Q120" s="1"/>
    </row>
    <row r="121" spans="2:17">
      <c r="B121" s="9" t="str">
        <f t="shared" si="21"/>
        <v/>
      </c>
      <c r="C121" s="153">
        <f>IF(D93="","-",+C120+1)</f>
        <v>2035</v>
      </c>
      <c r="D121" s="154">
        <f>IF(F120+SUM(E$99:E120)=D$92,F120,D$92-SUM(E$99:E120))</f>
        <v>2123106.4172203736</v>
      </c>
      <c r="E121" s="160">
        <f t="shared" si="23"/>
        <v>103448.80952380953</v>
      </c>
      <c r="F121" s="159">
        <f t="shared" si="24"/>
        <v>2019657.6076965642</v>
      </c>
      <c r="G121" s="159">
        <f t="shared" si="25"/>
        <v>2071382.0124584688</v>
      </c>
      <c r="H121" s="163">
        <f t="shared" si="26"/>
        <v>322196.24902404781</v>
      </c>
      <c r="I121" s="253">
        <f t="shared" si="27"/>
        <v>322196.24902404781</v>
      </c>
      <c r="J121" s="158">
        <f t="shared" si="22"/>
        <v>0</v>
      </c>
      <c r="K121" s="158"/>
      <c r="L121" s="334"/>
      <c r="M121" s="158">
        <f t="shared" si="28"/>
        <v>0</v>
      </c>
      <c r="N121" s="334"/>
      <c r="O121" s="158">
        <f t="shared" si="29"/>
        <v>0</v>
      </c>
      <c r="P121" s="158">
        <f t="shared" si="30"/>
        <v>0</v>
      </c>
      <c r="Q121" s="1"/>
    </row>
    <row r="122" spans="2:17">
      <c r="B122" s="9" t="str">
        <f t="shared" si="21"/>
        <v/>
      </c>
      <c r="C122" s="153">
        <f>IF(D93="","-",+C121+1)</f>
        <v>2036</v>
      </c>
      <c r="D122" s="154">
        <f>IF(F121+SUM(E$99:E121)=D$92,F121,D$92-SUM(E$99:E121))</f>
        <v>2019657.6076965642</v>
      </c>
      <c r="E122" s="160">
        <f t="shared" si="23"/>
        <v>103448.80952380953</v>
      </c>
      <c r="F122" s="159">
        <f t="shared" si="24"/>
        <v>1916208.7981727547</v>
      </c>
      <c r="G122" s="159">
        <f t="shared" si="25"/>
        <v>1967933.2029346596</v>
      </c>
      <c r="H122" s="163">
        <f t="shared" si="26"/>
        <v>311271.58034073561</v>
      </c>
      <c r="I122" s="253">
        <f t="shared" si="27"/>
        <v>311271.58034073561</v>
      </c>
      <c r="J122" s="158">
        <f t="shared" si="22"/>
        <v>0</v>
      </c>
      <c r="K122" s="158"/>
      <c r="L122" s="334"/>
      <c r="M122" s="158">
        <f t="shared" si="28"/>
        <v>0</v>
      </c>
      <c r="N122" s="334"/>
      <c r="O122" s="158">
        <f t="shared" si="29"/>
        <v>0</v>
      </c>
      <c r="P122" s="158">
        <f t="shared" si="30"/>
        <v>0</v>
      </c>
      <c r="Q122" s="1"/>
    </row>
    <row r="123" spans="2:17">
      <c r="B123" s="9" t="str">
        <f t="shared" si="21"/>
        <v/>
      </c>
      <c r="C123" s="153">
        <f>IF(D93="","-",+C122+1)</f>
        <v>2037</v>
      </c>
      <c r="D123" s="154">
        <f>IF(F122+SUM(E$99:E122)=D$92,F122,D$92-SUM(E$99:E122))</f>
        <v>1916208.7981727547</v>
      </c>
      <c r="E123" s="160">
        <f t="shared" si="23"/>
        <v>103448.80952380953</v>
      </c>
      <c r="F123" s="159">
        <f t="shared" si="24"/>
        <v>1812759.9886489452</v>
      </c>
      <c r="G123" s="159">
        <f t="shared" si="25"/>
        <v>1864484.3934108499</v>
      </c>
      <c r="H123" s="163">
        <f t="shared" si="26"/>
        <v>300346.91165742348</v>
      </c>
      <c r="I123" s="253">
        <f t="shared" si="27"/>
        <v>300346.91165742348</v>
      </c>
      <c r="J123" s="158">
        <f t="shared" si="22"/>
        <v>0</v>
      </c>
      <c r="K123" s="158"/>
      <c r="L123" s="334"/>
      <c r="M123" s="158">
        <f t="shared" si="28"/>
        <v>0</v>
      </c>
      <c r="N123" s="334"/>
      <c r="O123" s="158">
        <f t="shared" si="29"/>
        <v>0</v>
      </c>
      <c r="P123" s="158">
        <f t="shared" si="30"/>
        <v>0</v>
      </c>
      <c r="Q123" s="1"/>
    </row>
    <row r="124" spans="2:17">
      <c r="B124" s="9" t="str">
        <f t="shared" si="21"/>
        <v/>
      </c>
      <c r="C124" s="153">
        <f>IF(D93="","-",+C123+1)</f>
        <v>2038</v>
      </c>
      <c r="D124" s="154">
        <f>IF(F123+SUM(E$99:E123)=D$92,F123,D$92-SUM(E$99:E123))</f>
        <v>1812759.9886489452</v>
      </c>
      <c r="E124" s="160">
        <f t="shared" si="23"/>
        <v>103448.80952380953</v>
      </c>
      <c r="F124" s="159">
        <f t="shared" si="24"/>
        <v>1709311.1791251358</v>
      </c>
      <c r="G124" s="159">
        <f t="shared" si="25"/>
        <v>1761035.5838870406</v>
      </c>
      <c r="H124" s="163">
        <f t="shared" si="26"/>
        <v>289422.24297411134</v>
      </c>
      <c r="I124" s="253">
        <f t="shared" si="27"/>
        <v>289422.24297411134</v>
      </c>
      <c r="J124" s="158">
        <f t="shared" si="22"/>
        <v>0</v>
      </c>
      <c r="K124" s="158"/>
      <c r="L124" s="334"/>
      <c r="M124" s="158">
        <f t="shared" si="28"/>
        <v>0</v>
      </c>
      <c r="N124" s="334"/>
      <c r="O124" s="158">
        <f t="shared" si="29"/>
        <v>0</v>
      </c>
      <c r="P124" s="158">
        <f t="shared" si="30"/>
        <v>0</v>
      </c>
      <c r="Q124" s="1"/>
    </row>
    <row r="125" spans="2:17">
      <c r="B125" s="9" t="str">
        <f t="shared" si="21"/>
        <v/>
      </c>
      <c r="C125" s="153">
        <f>IF(D93="","-",+C124+1)</f>
        <v>2039</v>
      </c>
      <c r="D125" s="154">
        <f>IF(F124+SUM(E$99:E124)=D$92,F124,D$92-SUM(E$99:E124))</f>
        <v>1709311.1791251358</v>
      </c>
      <c r="E125" s="160">
        <f t="shared" si="23"/>
        <v>103448.80952380953</v>
      </c>
      <c r="F125" s="159">
        <f t="shared" si="24"/>
        <v>1605862.3696013263</v>
      </c>
      <c r="G125" s="159">
        <f t="shared" si="25"/>
        <v>1657586.7743632309</v>
      </c>
      <c r="H125" s="163">
        <f t="shared" si="26"/>
        <v>278497.57429079909</v>
      </c>
      <c r="I125" s="253">
        <f t="shared" si="27"/>
        <v>278497.57429079909</v>
      </c>
      <c r="J125" s="158">
        <f t="shared" si="22"/>
        <v>0</v>
      </c>
      <c r="K125" s="158"/>
      <c r="L125" s="334"/>
      <c r="M125" s="158">
        <f t="shared" si="28"/>
        <v>0</v>
      </c>
      <c r="N125" s="334"/>
      <c r="O125" s="158">
        <f t="shared" si="29"/>
        <v>0</v>
      </c>
      <c r="P125" s="158">
        <f t="shared" si="30"/>
        <v>0</v>
      </c>
      <c r="Q125" s="1"/>
    </row>
    <row r="126" spans="2:17">
      <c r="B126" s="9" t="str">
        <f t="shared" si="21"/>
        <v/>
      </c>
      <c r="C126" s="153">
        <f>IF(D93="","-",+C125+1)</f>
        <v>2040</v>
      </c>
      <c r="D126" s="154">
        <f>IF(F125+SUM(E$99:E125)=D$92,F125,D$92-SUM(E$99:E125))</f>
        <v>1605862.3696013263</v>
      </c>
      <c r="E126" s="160">
        <f t="shared" si="23"/>
        <v>103448.80952380953</v>
      </c>
      <c r="F126" s="159">
        <f t="shared" si="24"/>
        <v>1502413.5600775168</v>
      </c>
      <c r="G126" s="159">
        <f t="shared" si="25"/>
        <v>1554137.9648394217</v>
      </c>
      <c r="H126" s="163">
        <f t="shared" si="26"/>
        <v>267572.90560748696</v>
      </c>
      <c r="I126" s="253">
        <f t="shared" si="27"/>
        <v>267572.90560748696</v>
      </c>
      <c r="J126" s="158">
        <f t="shared" si="22"/>
        <v>0</v>
      </c>
      <c r="K126" s="158"/>
      <c r="L126" s="334"/>
      <c r="M126" s="158">
        <f t="shared" si="28"/>
        <v>0</v>
      </c>
      <c r="N126" s="334"/>
      <c r="O126" s="158">
        <f t="shared" si="29"/>
        <v>0</v>
      </c>
      <c r="P126" s="158">
        <f t="shared" si="30"/>
        <v>0</v>
      </c>
      <c r="Q126" s="1"/>
    </row>
    <row r="127" spans="2:17">
      <c r="B127" s="9" t="str">
        <f t="shared" si="21"/>
        <v/>
      </c>
      <c r="C127" s="153">
        <f>IF(D93="","-",+C126+1)</f>
        <v>2041</v>
      </c>
      <c r="D127" s="154">
        <f>IF(F126+SUM(E$99:E126)=D$92,F126,D$92-SUM(E$99:E126))</f>
        <v>1502413.5600775168</v>
      </c>
      <c r="E127" s="160">
        <f t="shared" si="23"/>
        <v>103448.80952380953</v>
      </c>
      <c r="F127" s="159">
        <f t="shared" si="24"/>
        <v>1398964.7505537074</v>
      </c>
      <c r="G127" s="159">
        <f t="shared" si="25"/>
        <v>1450689.155315612</v>
      </c>
      <c r="H127" s="163">
        <f t="shared" si="26"/>
        <v>256648.23692417474</v>
      </c>
      <c r="I127" s="253">
        <f t="shared" si="27"/>
        <v>256648.23692417474</v>
      </c>
      <c r="J127" s="158">
        <f t="shared" si="22"/>
        <v>0</v>
      </c>
      <c r="K127" s="158"/>
      <c r="L127" s="334"/>
      <c r="M127" s="158">
        <f t="shared" si="28"/>
        <v>0</v>
      </c>
      <c r="N127" s="334"/>
      <c r="O127" s="158">
        <f t="shared" si="29"/>
        <v>0</v>
      </c>
      <c r="P127" s="158">
        <f t="shared" si="30"/>
        <v>0</v>
      </c>
      <c r="Q127" s="1"/>
    </row>
    <row r="128" spans="2:17">
      <c r="B128" s="9" t="str">
        <f t="shared" si="21"/>
        <v/>
      </c>
      <c r="C128" s="153">
        <f>IF(D93="","-",+C127+1)</f>
        <v>2042</v>
      </c>
      <c r="D128" s="154">
        <f>IF(F127+SUM(E$99:E127)=D$92,F127,D$92-SUM(E$99:E127))</f>
        <v>1398964.7505537074</v>
      </c>
      <c r="E128" s="160">
        <f t="shared" si="23"/>
        <v>103448.80952380953</v>
      </c>
      <c r="F128" s="159">
        <f t="shared" si="24"/>
        <v>1295515.9410298979</v>
      </c>
      <c r="G128" s="159">
        <f t="shared" si="25"/>
        <v>1347240.3457918027</v>
      </c>
      <c r="H128" s="163">
        <f t="shared" si="26"/>
        <v>245723.5682408626</v>
      </c>
      <c r="I128" s="253">
        <f t="shared" si="27"/>
        <v>245723.5682408626</v>
      </c>
      <c r="J128" s="158">
        <f t="shared" si="22"/>
        <v>0</v>
      </c>
      <c r="K128" s="158"/>
      <c r="L128" s="334"/>
      <c r="M128" s="158">
        <f t="shared" si="28"/>
        <v>0</v>
      </c>
      <c r="N128" s="334"/>
      <c r="O128" s="158">
        <f t="shared" si="29"/>
        <v>0</v>
      </c>
      <c r="P128" s="158">
        <f t="shared" si="30"/>
        <v>0</v>
      </c>
      <c r="Q128" s="1"/>
    </row>
    <row r="129" spans="2:17">
      <c r="B129" s="9" t="str">
        <f t="shared" si="21"/>
        <v/>
      </c>
      <c r="C129" s="153">
        <f>IF(D93="","-",+C128+1)</f>
        <v>2043</v>
      </c>
      <c r="D129" s="154">
        <f>IF(F128+SUM(E$99:E128)=D$92,F128,D$92-SUM(E$99:E128))</f>
        <v>1295515.9410298979</v>
      </c>
      <c r="E129" s="160">
        <f t="shared" si="23"/>
        <v>103448.80952380953</v>
      </c>
      <c r="F129" s="159">
        <f t="shared" si="24"/>
        <v>1192067.1315060884</v>
      </c>
      <c r="G129" s="159">
        <f t="shared" si="25"/>
        <v>1243791.536267993</v>
      </c>
      <c r="H129" s="163">
        <f t="shared" si="26"/>
        <v>234798.89955755041</v>
      </c>
      <c r="I129" s="253">
        <f t="shared" si="27"/>
        <v>234798.89955755041</v>
      </c>
      <c r="J129" s="158">
        <f t="shared" si="22"/>
        <v>0</v>
      </c>
      <c r="K129" s="158"/>
      <c r="L129" s="334"/>
      <c r="M129" s="158">
        <f t="shared" si="28"/>
        <v>0</v>
      </c>
      <c r="N129" s="334"/>
      <c r="O129" s="158">
        <f t="shared" si="29"/>
        <v>0</v>
      </c>
      <c r="P129" s="158">
        <f t="shared" si="30"/>
        <v>0</v>
      </c>
      <c r="Q129" s="1"/>
    </row>
    <row r="130" spans="2:17">
      <c r="B130" s="9" t="str">
        <f t="shared" si="21"/>
        <v/>
      </c>
      <c r="C130" s="153">
        <f>IF(D93="","-",+C129+1)</f>
        <v>2044</v>
      </c>
      <c r="D130" s="154">
        <f>IF(F129+SUM(E$99:E129)=D$92,F129,D$92-SUM(E$99:E129))</f>
        <v>1192067.1315060884</v>
      </c>
      <c r="E130" s="160">
        <f t="shared" si="23"/>
        <v>103448.80952380953</v>
      </c>
      <c r="F130" s="159">
        <f t="shared" si="24"/>
        <v>1088618.321982279</v>
      </c>
      <c r="G130" s="159">
        <f t="shared" si="25"/>
        <v>1140342.7267441838</v>
      </c>
      <c r="H130" s="163">
        <f t="shared" si="26"/>
        <v>223874.23087423824</v>
      </c>
      <c r="I130" s="253">
        <f t="shared" si="27"/>
        <v>223874.23087423824</v>
      </c>
      <c r="J130" s="158">
        <f t="shared" si="22"/>
        <v>0</v>
      </c>
      <c r="K130" s="158"/>
      <c r="L130" s="334"/>
      <c r="M130" s="158">
        <f t="shared" si="28"/>
        <v>0</v>
      </c>
      <c r="N130" s="334"/>
      <c r="O130" s="158">
        <f t="shared" si="29"/>
        <v>0</v>
      </c>
      <c r="P130" s="158">
        <f t="shared" si="30"/>
        <v>0</v>
      </c>
      <c r="Q130" s="1"/>
    </row>
    <row r="131" spans="2:17">
      <c r="B131" s="9" t="str">
        <f t="shared" si="21"/>
        <v/>
      </c>
      <c r="C131" s="153">
        <f>IF(D93="","-",+C130+1)</f>
        <v>2045</v>
      </c>
      <c r="D131" s="154">
        <f>IF(F130+SUM(E$99:E130)=D$92,F130,D$92-SUM(E$99:E130))</f>
        <v>1088618.321982279</v>
      </c>
      <c r="E131" s="160">
        <f t="shared" si="23"/>
        <v>103448.80952380953</v>
      </c>
      <c r="F131" s="159">
        <f t="shared" si="24"/>
        <v>985169.51245846949</v>
      </c>
      <c r="G131" s="159">
        <f t="shared" si="25"/>
        <v>1036893.9172203742</v>
      </c>
      <c r="H131" s="163">
        <f t="shared" si="26"/>
        <v>212949.56219092605</v>
      </c>
      <c r="I131" s="253">
        <f t="shared" si="27"/>
        <v>212949.56219092605</v>
      </c>
      <c r="J131" s="158">
        <f t="shared" si="22"/>
        <v>0</v>
      </c>
      <c r="K131" s="158"/>
      <c r="L131" s="334"/>
      <c r="M131" s="158">
        <f t="shared" ref="M131:M154" si="31">IF(L541&lt;&gt;0,+H541-L541,0)</f>
        <v>0</v>
      </c>
      <c r="N131" s="334"/>
      <c r="O131" s="158">
        <f t="shared" ref="O131:O154" si="32">IF(N541&lt;&gt;0,+I541-N541,0)</f>
        <v>0</v>
      </c>
      <c r="P131" s="158">
        <f t="shared" ref="P131:P154" si="33">+O541-M541</f>
        <v>0</v>
      </c>
      <c r="Q131" s="1"/>
    </row>
    <row r="132" spans="2:17">
      <c r="B132" s="9" t="str">
        <f t="shared" si="21"/>
        <v/>
      </c>
      <c r="C132" s="153">
        <f>IF(D93="","-",+C131+1)</f>
        <v>2046</v>
      </c>
      <c r="D132" s="154">
        <f>IF(F131+SUM(E$99:E131)=D$92,F131,D$92-SUM(E$99:E131))</f>
        <v>985169.51245846949</v>
      </c>
      <c r="E132" s="160">
        <f t="shared" si="23"/>
        <v>103448.80952380953</v>
      </c>
      <c r="F132" s="159">
        <f t="shared" si="24"/>
        <v>881720.70293466002</v>
      </c>
      <c r="G132" s="159">
        <f t="shared" si="25"/>
        <v>933445.10769656475</v>
      </c>
      <c r="H132" s="163">
        <f t="shared" si="26"/>
        <v>202024.89350761389</v>
      </c>
      <c r="I132" s="253">
        <f t="shared" si="27"/>
        <v>202024.89350761389</v>
      </c>
      <c r="J132" s="158">
        <f t="shared" si="22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1"/>
        <v/>
      </c>
      <c r="C133" s="153">
        <f>IF(D93="","-",+C132+1)</f>
        <v>2047</v>
      </c>
      <c r="D133" s="154">
        <f>IF(F132+SUM(E$99:E132)=D$92,F132,D$92-SUM(E$99:E132))</f>
        <v>881720.70293466002</v>
      </c>
      <c r="E133" s="160">
        <f t="shared" si="23"/>
        <v>103448.80952380953</v>
      </c>
      <c r="F133" s="159">
        <f t="shared" si="24"/>
        <v>778271.89341085055</v>
      </c>
      <c r="G133" s="159">
        <f t="shared" si="25"/>
        <v>829996.29817275528</v>
      </c>
      <c r="H133" s="163">
        <f t="shared" si="26"/>
        <v>191100.22482430172</v>
      </c>
      <c r="I133" s="253">
        <f t="shared" si="27"/>
        <v>191100.22482430172</v>
      </c>
      <c r="J133" s="158">
        <f t="shared" si="22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1"/>
        <v/>
      </c>
      <c r="C134" s="153">
        <f>IF(D93="","-",+C133+1)</f>
        <v>2048</v>
      </c>
      <c r="D134" s="154">
        <f>IF(F133+SUM(E$99:E133)=D$92,F133,D$92-SUM(E$99:E133))</f>
        <v>778271.89341085055</v>
      </c>
      <c r="E134" s="160">
        <f t="shared" si="23"/>
        <v>103448.80952380953</v>
      </c>
      <c r="F134" s="159">
        <f t="shared" si="24"/>
        <v>674823.08388704108</v>
      </c>
      <c r="G134" s="159">
        <f t="shared" si="25"/>
        <v>726547.48864894581</v>
      </c>
      <c r="H134" s="163">
        <f t="shared" si="26"/>
        <v>180175.55614098953</v>
      </c>
      <c r="I134" s="253">
        <f t="shared" si="27"/>
        <v>180175.55614098953</v>
      </c>
      <c r="J134" s="158">
        <f t="shared" si="22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1"/>
        <v/>
      </c>
      <c r="C135" s="153">
        <f>IF(D93="","-",+C134+1)</f>
        <v>2049</v>
      </c>
      <c r="D135" s="154">
        <f>IF(F134+SUM(E$99:E134)=D$92,F134,D$92-SUM(E$99:E134))</f>
        <v>674823.08388704108</v>
      </c>
      <c r="E135" s="160">
        <f t="shared" si="23"/>
        <v>103448.80952380953</v>
      </c>
      <c r="F135" s="159">
        <f t="shared" si="24"/>
        <v>571374.27436323161</v>
      </c>
      <c r="G135" s="159">
        <f t="shared" si="25"/>
        <v>623098.67912513635</v>
      </c>
      <c r="H135" s="163">
        <f t="shared" si="26"/>
        <v>169250.88745767734</v>
      </c>
      <c r="I135" s="253">
        <f t="shared" si="27"/>
        <v>169250.88745767734</v>
      </c>
      <c r="J135" s="158">
        <f t="shared" si="22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1"/>
        <v/>
      </c>
      <c r="C136" s="153">
        <f>IF(D93="","-",+C135+1)</f>
        <v>2050</v>
      </c>
      <c r="D136" s="154">
        <f>IF(F135+SUM(E$99:E135)=D$92,F135,D$92-SUM(E$99:E135))</f>
        <v>571374.27436323161</v>
      </c>
      <c r="E136" s="160">
        <f t="shared" si="23"/>
        <v>103448.80952380953</v>
      </c>
      <c r="F136" s="159">
        <f t="shared" si="24"/>
        <v>467925.46483942209</v>
      </c>
      <c r="G136" s="159">
        <f t="shared" si="25"/>
        <v>519649.86960132688</v>
      </c>
      <c r="H136" s="163">
        <f t="shared" si="26"/>
        <v>158326.21877436517</v>
      </c>
      <c r="I136" s="253">
        <f t="shared" si="27"/>
        <v>158326.21877436517</v>
      </c>
      <c r="J136" s="158">
        <f t="shared" si="22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1"/>
        <v/>
      </c>
      <c r="C137" s="153">
        <f>IF(D93="","-",+C136+1)</f>
        <v>2051</v>
      </c>
      <c r="D137" s="154">
        <f>IF(F136+SUM(E$99:E136)=D$92,F136,D$92-SUM(E$99:E136))</f>
        <v>467925.46483942209</v>
      </c>
      <c r="E137" s="160">
        <f t="shared" si="23"/>
        <v>103448.80952380953</v>
      </c>
      <c r="F137" s="159">
        <f t="shared" si="24"/>
        <v>364476.65531561256</v>
      </c>
      <c r="G137" s="159">
        <f t="shared" si="25"/>
        <v>416201.06007751729</v>
      </c>
      <c r="H137" s="163">
        <f t="shared" si="26"/>
        <v>147401.55009105301</v>
      </c>
      <c r="I137" s="253">
        <f t="shared" si="27"/>
        <v>147401.55009105301</v>
      </c>
      <c r="J137" s="158">
        <f t="shared" si="22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1"/>
        <v/>
      </c>
      <c r="C138" s="153">
        <f>IF(D93="","-",+C137+1)</f>
        <v>2052</v>
      </c>
      <c r="D138" s="154">
        <f>IF(F137+SUM(E$99:E137)=D$92,F137,D$92-SUM(E$99:E137))</f>
        <v>364476.65531561256</v>
      </c>
      <c r="E138" s="160">
        <f t="shared" si="23"/>
        <v>103448.80952380953</v>
      </c>
      <c r="F138" s="159">
        <f t="shared" si="24"/>
        <v>261027.84579180303</v>
      </c>
      <c r="G138" s="159">
        <f t="shared" si="25"/>
        <v>312752.25055370783</v>
      </c>
      <c r="H138" s="163">
        <f t="shared" si="26"/>
        <v>136476.88140774082</v>
      </c>
      <c r="I138" s="253">
        <f t="shared" si="27"/>
        <v>136476.88140774082</v>
      </c>
      <c r="J138" s="158">
        <f t="shared" si="22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1"/>
        <v/>
      </c>
      <c r="C139" s="153">
        <f>IF(D93="","-",+C138+1)</f>
        <v>2053</v>
      </c>
      <c r="D139" s="154">
        <f>IF(F138+SUM(E$99:E138)=D$92,F138,D$92-SUM(E$99:E138))</f>
        <v>261027.84579180303</v>
      </c>
      <c r="E139" s="160">
        <f t="shared" si="23"/>
        <v>103448.80952380953</v>
      </c>
      <c r="F139" s="159">
        <f t="shared" si="24"/>
        <v>157579.03626799351</v>
      </c>
      <c r="G139" s="159">
        <f t="shared" si="25"/>
        <v>209303.44102989827</v>
      </c>
      <c r="H139" s="163">
        <f t="shared" si="26"/>
        <v>125552.21272442862</v>
      </c>
      <c r="I139" s="253">
        <f t="shared" si="27"/>
        <v>125552.21272442862</v>
      </c>
      <c r="J139" s="158">
        <f t="shared" si="22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1"/>
        <v/>
      </c>
      <c r="C140" s="153">
        <f>IF(D93="","-",+C139+1)</f>
        <v>2054</v>
      </c>
      <c r="D140" s="154">
        <f>IF(F139+SUM(E$99:E139)=D$92,F139,D$92-SUM(E$99:E139))</f>
        <v>157579.03626799351</v>
      </c>
      <c r="E140" s="160">
        <f t="shared" si="23"/>
        <v>103448.80952380953</v>
      </c>
      <c r="F140" s="159">
        <f t="shared" si="24"/>
        <v>54130.226744183979</v>
      </c>
      <c r="G140" s="159">
        <f t="shared" si="25"/>
        <v>105854.63150608874</v>
      </c>
      <c r="H140" s="163">
        <f t="shared" si="26"/>
        <v>114627.54404111645</v>
      </c>
      <c r="I140" s="253">
        <f t="shared" si="27"/>
        <v>114627.54404111645</v>
      </c>
      <c r="J140" s="158">
        <f t="shared" si="22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1"/>
        <v/>
      </c>
      <c r="C141" s="153">
        <f>IF(D93="","-",+C140+1)</f>
        <v>2055</v>
      </c>
      <c r="D141" s="154">
        <f>IF(F140+SUM(E$99:E140)=D$92,F140,D$92-SUM(E$99:E140))</f>
        <v>54130.226744183979</v>
      </c>
      <c r="E141" s="160">
        <f t="shared" si="23"/>
        <v>54130.226744183979</v>
      </c>
      <c r="F141" s="159">
        <f t="shared" si="24"/>
        <v>0</v>
      </c>
      <c r="G141" s="159">
        <f t="shared" si="25"/>
        <v>27065.11337209199</v>
      </c>
      <c r="H141" s="163">
        <f t="shared" si="26"/>
        <v>56988.426832009398</v>
      </c>
      <c r="I141" s="253">
        <f t="shared" si="27"/>
        <v>56988.426832009398</v>
      </c>
      <c r="J141" s="158">
        <f t="shared" si="22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1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23"/>
        <v>0</v>
      </c>
      <c r="F142" s="159">
        <f t="shared" si="24"/>
        <v>0</v>
      </c>
      <c r="G142" s="159">
        <f t="shared" si="25"/>
        <v>0</v>
      </c>
      <c r="H142" s="163">
        <f t="shared" si="26"/>
        <v>0</v>
      </c>
      <c r="I142" s="253">
        <f t="shared" si="27"/>
        <v>0</v>
      </c>
      <c r="J142" s="158">
        <f t="shared" si="22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1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23"/>
        <v>0</v>
      </c>
      <c r="F143" s="159">
        <f t="shared" si="24"/>
        <v>0</v>
      </c>
      <c r="G143" s="159">
        <f t="shared" si="25"/>
        <v>0</v>
      </c>
      <c r="H143" s="163">
        <f t="shared" si="26"/>
        <v>0</v>
      </c>
      <c r="I143" s="253">
        <f t="shared" si="27"/>
        <v>0</v>
      </c>
      <c r="J143" s="158">
        <f t="shared" si="22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1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23"/>
        <v>0</v>
      </c>
      <c r="F144" s="159">
        <f t="shared" si="24"/>
        <v>0</v>
      </c>
      <c r="G144" s="159">
        <f t="shared" si="25"/>
        <v>0</v>
      </c>
      <c r="H144" s="163">
        <f t="shared" si="26"/>
        <v>0</v>
      </c>
      <c r="I144" s="253">
        <f t="shared" si="27"/>
        <v>0</v>
      </c>
      <c r="J144" s="158">
        <f t="shared" si="22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1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23"/>
        <v>0</v>
      </c>
      <c r="F145" s="159">
        <f t="shared" si="24"/>
        <v>0</v>
      </c>
      <c r="G145" s="159">
        <f t="shared" si="25"/>
        <v>0</v>
      </c>
      <c r="H145" s="163">
        <f t="shared" si="26"/>
        <v>0</v>
      </c>
      <c r="I145" s="253">
        <f t="shared" si="27"/>
        <v>0</v>
      </c>
      <c r="J145" s="158">
        <f t="shared" si="22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1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23"/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2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1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23"/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2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1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23"/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2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1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23"/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2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1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23"/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2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1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23"/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2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1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23"/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2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1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23"/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2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1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23"/>
        <v>0</v>
      </c>
      <c r="F154" s="159">
        <f t="shared" si="24"/>
        <v>0</v>
      </c>
      <c r="G154" s="159">
        <f t="shared" si="25"/>
        <v>0</v>
      </c>
      <c r="H154" s="163">
        <f t="shared" si="26"/>
        <v>0</v>
      </c>
      <c r="I154" s="253">
        <f t="shared" si="27"/>
        <v>0</v>
      </c>
      <c r="J154" s="158">
        <f t="shared" si="22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4344850.0000000009</v>
      </c>
      <c r="F155" s="111"/>
      <c r="G155" s="111"/>
      <c r="H155" s="111">
        <f>SUM(H99:H154)</f>
        <v>14456648.660795588</v>
      </c>
      <c r="I155" s="111">
        <f>SUM(I99:I154)</f>
        <v>14456648.660795588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Q162"/>
  <sheetViews>
    <sheetView view="pageBreakPreview" topLeftCell="A61" zoomScale="75" zoomScaleNormal="100" zoomScaleSheetLayoutView="75" workbookViewId="0">
      <selection activeCell="D17" sqref="D17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9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36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714348.32768844545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714348.32768844545</v>
      </c>
      <c r="O6" s="1"/>
      <c r="P6" s="1"/>
    </row>
    <row r="7" spans="1:17" ht="13.5" thickBot="1">
      <c r="C7" s="121" t="s">
        <v>44</v>
      </c>
      <c r="D7" s="223" t="s">
        <v>288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252</v>
      </c>
      <c r="E9" s="401" t="s">
        <v>426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6389739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9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155847.29268292684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1750000</v>
      </c>
      <c r="E17" s="394">
        <v>17361.111111111109</v>
      </c>
      <c r="F17" s="393">
        <v>1732638.888888889</v>
      </c>
      <c r="G17" s="394">
        <v>259908.17345772672</v>
      </c>
      <c r="H17" s="395">
        <v>259908.17345772672</v>
      </c>
      <c r="I17" s="404">
        <v>0</v>
      </c>
      <c r="J17" s="156"/>
      <c r="K17" s="256">
        <f t="shared" ref="K17:K22" si="0">G17</f>
        <v>259908.17345772672</v>
      </c>
      <c r="L17" s="172">
        <f t="shared" ref="L17:L22" si="1">IF(K17&lt;&gt;0,+G17-K17,0)</f>
        <v>0</v>
      </c>
      <c r="M17" s="256">
        <f t="shared" ref="M17:M22" si="2">H17</f>
        <v>259908.17345772672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1732638.888888889</v>
      </c>
      <c r="E18" s="397">
        <v>72336.119047619053</v>
      </c>
      <c r="F18" s="393">
        <v>1660302.7698412701</v>
      </c>
      <c r="G18" s="397">
        <v>296328.40957577864</v>
      </c>
      <c r="H18" s="395">
        <v>296328.40957577864</v>
      </c>
      <c r="I18" s="404">
        <v>0</v>
      </c>
      <c r="J18" s="156"/>
      <c r="K18" s="258">
        <f t="shared" si="0"/>
        <v>296328.40957577864</v>
      </c>
      <c r="L18" s="257">
        <f t="shared" si="1"/>
        <v>0</v>
      </c>
      <c r="M18" s="258">
        <f t="shared" si="2"/>
        <v>296328.40957577864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1660302.7698412701</v>
      </c>
      <c r="E19" s="397">
        <v>152136.64285714287</v>
      </c>
      <c r="F19" s="393">
        <v>1508166.1269841271</v>
      </c>
      <c r="G19" s="397">
        <v>350769.36244899174</v>
      </c>
      <c r="H19" s="395">
        <v>350769.36244899174</v>
      </c>
      <c r="I19" s="156">
        <v>0</v>
      </c>
      <c r="J19" s="156"/>
      <c r="K19" s="258">
        <f t="shared" si="0"/>
        <v>350769.36244899174</v>
      </c>
      <c r="L19" s="257">
        <f t="shared" si="1"/>
        <v>0</v>
      </c>
      <c r="M19" s="258">
        <f t="shared" si="2"/>
        <v>350769.36244899174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6147905.1269841269</v>
      </c>
      <c r="E20" s="397">
        <v>152136.64285714287</v>
      </c>
      <c r="F20" s="393">
        <v>5995768.4841269841</v>
      </c>
      <c r="G20" s="397">
        <v>932066.05749159923</v>
      </c>
      <c r="H20" s="395">
        <v>932066.05749159923</v>
      </c>
      <c r="I20" s="156">
        <f>H20-G20</f>
        <v>0</v>
      </c>
      <c r="J20" s="156"/>
      <c r="K20" s="258">
        <f t="shared" si="0"/>
        <v>932066.05749159923</v>
      </c>
      <c r="L20" s="257">
        <f t="shared" si="1"/>
        <v>0</v>
      </c>
      <c r="M20" s="258">
        <f t="shared" si="2"/>
        <v>932066.05749159923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5995768.4841269841</v>
      </c>
      <c r="E21" s="397">
        <v>148598.58139534883</v>
      </c>
      <c r="F21" s="393">
        <v>5847169.9027316356</v>
      </c>
      <c r="G21" s="397">
        <v>882224.40250085481</v>
      </c>
      <c r="H21" s="395">
        <v>882224.40250085481</v>
      </c>
      <c r="I21" s="156">
        <v>0</v>
      </c>
      <c r="J21" s="156"/>
      <c r="K21" s="258">
        <f t="shared" si="0"/>
        <v>882224.40250085481</v>
      </c>
      <c r="L21" s="257">
        <f t="shared" si="1"/>
        <v>0</v>
      </c>
      <c r="M21" s="258">
        <f t="shared" si="2"/>
        <v>882224.40250085481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5847169.9027316356</v>
      </c>
      <c r="E22" s="397">
        <v>155847.29268292684</v>
      </c>
      <c r="F22" s="393">
        <v>5691322.6100487085</v>
      </c>
      <c r="G22" s="397">
        <v>889084.4471340694</v>
      </c>
      <c r="H22" s="395">
        <v>889084.4471340694</v>
      </c>
      <c r="I22" s="156">
        <f t="shared" ref="I22:I72" si="6">H22-G22</f>
        <v>0</v>
      </c>
      <c r="J22" s="156"/>
      <c r="K22" s="258">
        <f t="shared" si="0"/>
        <v>889084.4471340694</v>
      </c>
      <c r="L22" s="257">
        <f t="shared" si="1"/>
        <v>0</v>
      </c>
      <c r="M22" s="258">
        <f t="shared" si="2"/>
        <v>889084.4471340694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393">
        <v>5691322.6100487085</v>
      </c>
      <c r="E23" s="397">
        <v>155847.29268292684</v>
      </c>
      <c r="F23" s="393">
        <v>5535475.3173657814</v>
      </c>
      <c r="G23" s="397">
        <v>869277.17590012413</v>
      </c>
      <c r="H23" s="395">
        <v>869277.17590012413</v>
      </c>
      <c r="I23" s="156">
        <f t="shared" si="6"/>
        <v>0</v>
      </c>
      <c r="J23" s="156"/>
      <c r="K23" s="258">
        <f t="shared" ref="K23" si="7">G23</f>
        <v>869277.17590012413</v>
      </c>
      <c r="L23" s="257">
        <f t="shared" ref="L23" si="8">IF(K23&lt;&gt;0,+G23-K23,0)</f>
        <v>0</v>
      </c>
      <c r="M23" s="258">
        <f t="shared" ref="M23" si="9">H23</f>
        <v>869277.17590012413</v>
      </c>
      <c r="N23" s="158">
        <f t="shared" ref="N23" si="10">IF(M23&lt;&gt;0,+H23-M23,0)</f>
        <v>0</v>
      </c>
      <c r="O23" s="158">
        <f t="shared" ref="O23" si="11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5535475.3173657814</v>
      </c>
      <c r="E24" s="160">
        <f t="shared" ref="E24:E72" si="12">IF(+$I$14&lt;F23,$I$14,D24)</f>
        <v>155847.29268292684</v>
      </c>
      <c r="F24" s="159">
        <f t="shared" ref="F24:F72" si="13">+D24-E24</f>
        <v>5379628.0246828543</v>
      </c>
      <c r="G24" s="161">
        <f t="shared" ref="G24:G52" si="14">+I$12*((D24+F24)/2)+E24</f>
        <v>714348.32768844545</v>
      </c>
      <c r="H24" s="142">
        <f t="shared" ref="H24:H52" si="15">+I$13*((D24+F24)/2)+E24</f>
        <v>714348.32768844545</v>
      </c>
      <c r="I24" s="156">
        <f t="shared" si="6"/>
        <v>0</v>
      </c>
      <c r="J24" s="156"/>
      <c r="K24" s="334"/>
      <c r="L24" s="158">
        <f t="shared" ref="L24:L72" si="16">IF(K24&lt;&gt;0,+G24-K24,0)</f>
        <v>0</v>
      </c>
      <c r="M24" s="334"/>
      <c r="N24" s="158">
        <f t="shared" ref="N24:N72" si="17">IF(M24&lt;&gt;0,+H24-M24,0)</f>
        <v>0</v>
      </c>
      <c r="O24" s="158">
        <f t="shared" ref="O24:O72" si="18">+N24-L24</f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5379628.0246828543</v>
      </c>
      <c r="E25" s="160">
        <f t="shared" si="12"/>
        <v>155847.29268292684</v>
      </c>
      <c r="F25" s="159">
        <f t="shared" si="13"/>
        <v>5223780.7319999272</v>
      </c>
      <c r="G25" s="161">
        <f t="shared" si="14"/>
        <v>698399.6240365227</v>
      </c>
      <c r="H25" s="142">
        <f t="shared" si="15"/>
        <v>698399.6240365227</v>
      </c>
      <c r="I25" s="156">
        <f t="shared" si="6"/>
        <v>0</v>
      </c>
      <c r="J25" s="156"/>
      <c r="K25" s="334"/>
      <c r="L25" s="158">
        <f t="shared" si="16"/>
        <v>0</v>
      </c>
      <c r="M25" s="334"/>
      <c r="N25" s="158">
        <f t="shared" si="17"/>
        <v>0</v>
      </c>
      <c r="O25" s="158">
        <f t="shared" si="18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5223780.7319999272</v>
      </c>
      <c r="E26" s="160">
        <f t="shared" si="12"/>
        <v>155847.29268292684</v>
      </c>
      <c r="F26" s="159">
        <f t="shared" si="13"/>
        <v>5067933.4393170001</v>
      </c>
      <c r="G26" s="161">
        <f t="shared" si="14"/>
        <v>682450.92038459994</v>
      </c>
      <c r="H26" s="142">
        <f t="shared" si="15"/>
        <v>682450.92038459994</v>
      </c>
      <c r="I26" s="156">
        <f t="shared" si="6"/>
        <v>0</v>
      </c>
      <c r="J26" s="156"/>
      <c r="K26" s="334"/>
      <c r="L26" s="158">
        <f t="shared" si="16"/>
        <v>0</v>
      </c>
      <c r="M26" s="334"/>
      <c r="N26" s="158">
        <f t="shared" si="17"/>
        <v>0</v>
      </c>
      <c r="O26" s="158">
        <f t="shared" si="18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5067933.4393170001</v>
      </c>
      <c r="E27" s="160">
        <f t="shared" si="12"/>
        <v>155847.29268292684</v>
      </c>
      <c r="F27" s="159">
        <f t="shared" si="13"/>
        <v>4912086.146634073</v>
      </c>
      <c r="G27" s="161">
        <f t="shared" si="14"/>
        <v>666502.21673267707</v>
      </c>
      <c r="H27" s="142">
        <f t="shared" si="15"/>
        <v>666502.21673267707</v>
      </c>
      <c r="I27" s="156">
        <f t="shared" si="6"/>
        <v>0</v>
      </c>
      <c r="J27" s="156"/>
      <c r="K27" s="334"/>
      <c r="L27" s="158">
        <f t="shared" si="16"/>
        <v>0</v>
      </c>
      <c r="M27" s="334"/>
      <c r="N27" s="158">
        <f t="shared" si="17"/>
        <v>0</v>
      </c>
      <c r="O27" s="158">
        <f t="shared" si="18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4912086.146634073</v>
      </c>
      <c r="E28" s="160">
        <f t="shared" si="12"/>
        <v>155847.29268292684</v>
      </c>
      <c r="F28" s="159">
        <f t="shared" si="13"/>
        <v>4756238.8539511459</v>
      </c>
      <c r="G28" s="161">
        <f t="shared" si="14"/>
        <v>650553.51308075432</v>
      </c>
      <c r="H28" s="142">
        <f t="shared" si="15"/>
        <v>650553.51308075432</v>
      </c>
      <c r="I28" s="156">
        <f t="shared" si="6"/>
        <v>0</v>
      </c>
      <c r="J28" s="156"/>
      <c r="K28" s="334"/>
      <c r="L28" s="158">
        <f t="shared" si="16"/>
        <v>0</v>
      </c>
      <c r="M28" s="334"/>
      <c r="N28" s="158">
        <f t="shared" si="17"/>
        <v>0</v>
      </c>
      <c r="O28" s="158">
        <f t="shared" si="18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4756238.8539511459</v>
      </c>
      <c r="E29" s="160">
        <f t="shared" si="12"/>
        <v>155847.29268292684</v>
      </c>
      <c r="F29" s="159">
        <f t="shared" si="13"/>
        <v>4600391.5612682188</v>
      </c>
      <c r="G29" s="161">
        <f t="shared" si="14"/>
        <v>634604.80942883156</v>
      </c>
      <c r="H29" s="142">
        <f t="shared" si="15"/>
        <v>634604.80942883156</v>
      </c>
      <c r="I29" s="156">
        <f t="shared" si="6"/>
        <v>0</v>
      </c>
      <c r="J29" s="156"/>
      <c r="K29" s="334"/>
      <c r="L29" s="158">
        <f t="shared" si="16"/>
        <v>0</v>
      </c>
      <c r="M29" s="334"/>
      <c r="N29" s="158">
        <f t="shared" si="17"/>
        <v>0</v>
      </c>
      <c r="O29" s="158">
        <f t="shared" si="18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4600391.5612682188</v>
      </c>
      <c r="E30" s="160">
        <f t="shared" si="12"/>
        <v>155847.29268292684</v>
      </c>
      <c r="F30" s="159">
        <f t="shared" si="13"/>
        <v>4444544.2685852917</v>
      </c>
      <c r="G30" s="161">
        <f t="shared" si="14"/>
        <v>618656.10577690881</v>
      </c>
      <c r="H30" s="142">
        <f t="shared" si="15"/>
        <v>618656.10577690881</v>
      </c>
      <c r="I30" s="156">
        <f t="shared" si="6"/>
        <v>0</v>
      </c>
      <c r="J30" s="156"/>
      <c r="K30" s="334"/>
      <c r="L30" s="158">
        <f t="shared" si="16"/>
        <v>0</v>
      </c>
      <c r="M30" s="334"/>
      <c r="N30" s="158">
        <f t="shared" si="17"/>
        <v>0</v>
      </c>
      <c r="O30" s="158">
        <f t="shared" si="18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4444544.2685852917</v>
      </c>
      <c r="E31" s="160">
        <f t="shared" si="12"/>
        <v>155847.29268292684</v>
      </c>
      <c r="F31" s="159">
        <f t="shared" si="13"/>
        <v>4288696.9759023646</v>
      </c>
      <c r="G31" s="161">
        <f t="shared" si="14"/>
        <v>602707.40212498605</v>
      </c>
      <c r="H31" s="142">
        <f t="shared" si="15"/>
        <v>602707.40212498605</v>
      </c>
      <c r="I31" s="156">
        <f t="shared" si="6"/>
        <v>0</v>
      </c>
      <c r="J31" s="156"/>
      <c r="K31" s="334"/>
      <c r="L31" s="158">
        <f t="shared" si="16"/>
        <v>0</v>
      </c>
      <c r="M31" s="334"/>
      <c r="N31" s="158">
        <f t="shared" si="17"/>
        <v>0</v>
      </c>
      <c r="O31" s="158">
        <f t="shared" si="18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4288696.9759023646</v>
      </c>
      <c r="E32" s="160">
        <f t="shared" si="12"/>
        <v>155847.29268292684</v>
      </c>
      <c r="F32" s="159">
        <f t="shared" si="13"/>
        <v>4132849.683219438</v>
      </c>
      <c r="G32" s="161">
        <f t="shared" si="14"/>
        <v>586758.6984730633</v>
      </c>
      <c r="H32" s="142">
        <f t="shared" si="15"/>
        <v>586758.6984730633</v>
      </c>
      <c r="I32" s="156">
        <f t="shared" si="6"/>
        <v>0</v>
      </c>
      <c r="J32" s="156"/>
      <c r="K32" s="334"/>
      <c r="L32" s="158">
        <f t="shared" si="16"/>
        <v>0</v>
      </c>
      <c r="M32" s="334"/>
      <c r="N32" s="158">
        <f t="shared" si="17"/>
        <v>0</v>
      </c>
      <c r="O32" s="158">
        <f t="shared" si="18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4132849.683219438</v>
      </c>
      <c r="E33" s="160">
        <f t="shared" si="12"/>
        <v>155847.29268292684</v>
      </c>
      <c r="F33" s="159">
        <f t="shared" si="13"/>
        <v>3977002.3905365113</v>
      </c>
      <c r="G33" s="161">
        <f t="shared" si="14"/>
        <v>570809.99482114054</v>
      </c>
      <c r="H33" s="142">
        <f t="shared" si="15"/>
        <v>570809.99482114054</v>
      </c>
      <c r="I33" s="156">
        <f t="shared" si="6"/>
        <v>0</v>
      </c>
      <c r="J33" s="156"/>
      <c r="K33" s="334"/>
      <c r="L33" s="158">
        <f t="shared" si="16"/>
        <v>0</v>
      </c>
      <c r="M33" s="334"/>
      <c r="N33" s="158">
        <f t="shared" si="17"/>
        <v>0</v>
      </c>
      <c r="O33" s="158">
        <f t="shared" si="18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3977002.3905365113</v>
      </c>
      <c r="E34" s="160">
        <f t="shared" si="12"/>
        <v>155847.29268292684</v>
      </c>
      <c r="F34" s="159">
        <f t="shared" si="13"/>
        <v>3821155.0978535847</v>
      </c>
      <c r="G34" s="161">
        <f t="shared" si="14"/>
        <v>554861.29116921779</v>
      </c>
      <c r="H34" s="142">
        <f t="shared" si="15"/>
        <v>554861.29116921779</v>
      </c>
      <c r="I34" s="156">
        <f t="shared" si="6"/>
        <v>0</v>
      </c>
      <c r="J34" s="156"/>
      <c r="K34" s="334"/>
      <c r="L34" s="158">
        <f t="shared" si="16"/>
        <v>0</v>
      </c>
      <c r="M34" s="334"/>
      <c r="N34" s="158">
        <f t="shared" si="17"/>
        <v>0</v>
      </c>
      <c r="O34" s="158">
        <f t="shared" si="18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3821155.0978535847</v>
      </c>
      <c r="E35" s="160">
        <f t="shared" si="12"/>
        <v>155847.29268292684</v>
      </c>
      <c r="F35" s="159">
        <f t="shared" si="13"/>
        <v>3665307.805170658</v>
      </c>
      <c r="G35" s="161">
        <f t="shared" si="14"/>
        <v>538912.58751729515</v>
      </c>
      <c r="H35" s="142">
        <f t="shared" si="15"/>
        <v>538912.58751729515</v>
      </c>
      <c r="I35" s="156">
        <f t="shared" si="6"/>
        <v>0</v>
      </c>
      <c r="J35" s="156"/>
      <c r="K35" s="334"/>
      <c r="L35" s="158">
        <f t="shared" si="16"/>
        <v>0</v>
      </c>
      <c r="M35" s="334"/>
      <c r="N35" s="158">
        <f t="shared" si="17"/>
        <v>0</v>
      </c>
      <c r="O35" s="158">
        <f t="shared" si="18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3665307.805170658</v>
      </c>
      <c r="E36" s="160">
        <f t="shared" si="12"/>
        <v>155847.29268292684</v>
      </c>
      <c r="F36" s="159">
        <f t="shared" si="13"/>
        <v>3509460.5124877314</v>
      </c>
      <c r="G36" s="161">
        <f t="shared" si="14"/>
        <v>522963.88386537239</v>
      </c>
      <c r="H36" s="142">
        <f t="shared" si="15"/>
        <v>522963.88386537239</v>
      </c>
      <c r="I36" s="156">
        <f t="shared" si="6"/>
        <v>0</v>
      </c>
      <c r="J36" s="156"/>
      <c r="K36" s="334"/>
      <c r="L36" s="158">
        <f t="shared" si="16"/>
        <v>0</v>
      </c>
      <c r="M36" s="334"/>
      <c r="N36" s="158">
        <f t="shared" si="17"/>
        <v>0</v>
      </c>
      <c r="O36" s="158">
        <f t="shared" si="18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3509460.5124877314</v>
      </c>
      <c r="E37" s="160">
        <f t="shared" si="12"/>
        <v>155847.29268292684</v>
      </c>
      <c r="F37" s="159">
        <f t="shared" si="13"/>
        <v>3353613.2198048048</v>
      </c>
      <c r="G37" s="161">
        <f t="shared" si="14"/>
        <v>507015.18021344964</v>
      </c>
      <c r="H37" s="142">
        <f t="shared" si="15"/>
        <v>507015.18021344964</v>
      </c>
      <c r="I37" s="156">
        <f t="shared" si="6"/>
        <v>0</v>
      </c>
      <c r="J37" s="156"/>
      <c r="K37" s="334"/>
      <c r="L37" s="158">
        <f t="shared" si="16"/>
        <v>0</v>
      </c>
      <c r="M37" s="334"/>
      <c r="N37" s="158">
        <f t="shared" si="17"/>
        <v>0</v>
      </c>
      <c r="O37" s="158">
        <f t="shared" si="18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3353613.2198048048</v>
      </c>
      <c r="E38" s="160">
        <f t="shared" si="12"/>
        <v>155847.29268292684</v>
      </c>
      <c r="F38" s="159">
        <f t="shared" si="13"/>
        <v>3197765.9271218781</v>
      </c>
      <c r="G38" s="161">
        <f t="shared" si="14"/>
        <v>491066.47656152688</v>
      </c>
      <c r="H38" s="142">
        <f t="shared" si="15"/>
        <v>491066.47656152688</v>
      </c>
      <c r="I38" s="156">
        <f t="shared" si="6"/>
        <v>0</v>
      </c>
      <c r="J38" s="156"/>
      <c r="K38" s="334"/>
      <c r="L38" s="158">
        <f t="shared" si="16"/>
        <v>0</v>
      </c>
      <c r="M38" s="334"/>
      <c r="N38" s="158">
        <f t="shared" si="17"/>
        <v>0</v>
      </c>
      <c r="O38" s="158">
        <f t="shared" si="18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3197765.9271218781</v>
      </c>
      <c r="E39" s="160">
        <f t="shared" si="12"/>
        <v>155847.29268292684</v>
      </c>
      <c r="F39" s="159">
        <f t="shared" si="13"/>
        <v>3041918.6344389515</v>
      </c>
      <c r="G39" s="161">
        <f t="shared" si="14"/>
        <v>475117.77290960425</v>
      </c>
      <c r="H39" s="142">
        <f t="shared" si="15"/>
        <v>475117.77290960425</v>
      </c>
      <c r="I39" s="156">
        <f t="shared" si="6"/>
        <v>0</v>
      </c>
      <c r="J39" s="156"/>
      <c r="K39" s="334"/>
      <c r="L39" s="158">
        <f t="shared" si="16"/>
        <v>0</v>
      </c>
      <c r="M39" s="334"/>
      <c r="N39" s="158">
        <f t="shared" si="17"/>
        <v>0</v>
      </c>
      <c r="O39" s="158">
        <f t="shared" si="18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3041918.6344389515</v>
      </c>
      <c r="E40" s="160">
        <f t="shared" si="12"/>
        <v>155847.29268292684</v>
      </c>
      <c r="F40" s="159">
        <f t="shared" si="13"/>
        <v>2886071.3417560249</v>
      </c>
      <c r="G40" s="161">
        <f t="shared" si="14"/>
        <v>459169.06925768149</v>
      </c>
      <c r="H40" s="142">
        <f t="shared" si="15"/>
        <v>459169.06925768149</v>
      </c>
      <c r="I40" s="156">
        <f t="shared" si="6"/>
        <v>0</v>
      </c>
      <c r="J40" s="156"/>
      <c r="K40" s="334"/>
      <c r="L40" s="158">
        <f t="shared" si="16"/>
        <v>0</v>
      </c>
      <c r="M40" s="334"/>
      <c r="N40" s="158">
        <f t="shared" si="17"/>
        <v>0</v>
      </c>
      <c r="O40" s="158">
        <f t="shared" si="18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2886071.3417560249</v>
      </c>
      <c r="E41" s="160">
        <f t="shared" si="12"/>
        <v>155847.29268292684</v>
      </c>
      <c r="F41" s="159">
        <f t="shared" si="13"/>
        <v>2730224.0490730982</v>
      </c>
      <c r="G41" s="161">
        <f t="shared" si="14"/>
        <v>443220.36560575874</v>
      </c>
      <c r="H41" s="142">
        <f t="shared" si="15"/>
        <v>443220.36560575874</v>
      </c>
      <c r="I41" s="156">
        <f t="shared" si="6"/>
        <v>0</v>
      </c>
      <c r="J41" s="156"/>
      <c r="K41" s="334"/>
      <c r="L41" s="158">
        <f t="shared" si="16"/>
        <v>0</v>
      </c>
      <c r="M41" s="334"/>
      <c r="N41" s="158">
        <f t="shared" si="17"/>
        <v>0</v>
      </c>
      <c r="O41" s="158">
        <f t="shared" si="18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2730224.0490730982</v>
      </c>
      <c r="E42" s="160">
        <f t="shared" si="12"/>
        <v>155847.29268292684</v>
      </c>
      <c r="F42" s="159">
        <f t="shared" si="13"/>
        <v>2574376.7563901716</v>
      </c>
      <c r="G42" s="161">
        <f t="shared" si="14"/>
        <v>427271.66195383598</v>
      </c>
      <c r="H42" s="142">
        <f t="shared" si="15"/>
        <v>427271.66195383598</v>
      </c>
      <c r="I42" s="156">
        <f t="shared" si="6"/>
        <v>0</v>
      </c>
      <c r="J42" s="156"/>
      <c r="K42" s="334"/>
      <c r="L42" s="158">
        <f t="shared" si="16"/>
        <v>0</v>
      </c>
      <c r="M42" s="334"/>
      <c r="N42" s="158">
        <f t="shared" si="17"/>
        <v>0</v>
      </c>
      <c r="O42" s="158">
        <f t="shared" si="18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2574376.7563901716</v>
      </c>
      <c r="E43" s="160">
        <f t="shared" si="12"/>
        <v>155847.29268292684</v>
      </c>
      <c r="F43" s="159">
        <f t="shared" si="13"/>
        <v>2418529.463707245</v>
      </c>
      <c r="G43" s="161">
        <f t="shared" si="14"/>
        <v>411322.95830191334</v>
      </c>
      <c r="H43" s="142">
        <f t="shared" si="15"/>
        <v>411322.95830191334</v>
      </c>
      <c r="I43" s="156">
        <f t="shared" si="6"/>
        <v>0</v>
      </c>
      <c r="J43" s="156"/>
      <c r="K43" s="334"/>
      <c r="L43" s="158">
        <f t="shared" si="16"/>
        <v>0</v>
      </c>
      <c r="M43" s="334"/>
      <c r="N43" s="158">
        <f t="shared" si="17"/>
        <v>0</v>
      </c>
      <c r="O43" s="158">
        <f t="shared" si="18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2418529.463707245</v>
      </c>
      <c r="E44" s="160">
        <f t="shared" si="12"/>
        <v>155847.29268292684</v>
      </c>
      <c r="F44" s="159">
        <f t="shared" si="13"/>
        <v>2262682.1710243183</v>
      </c>
      <c r="G44" s="161">
        <f t="shared" si="14"/>
        <v>395374.25464999059</v>
      </c>
      <c r="H44" s="142">
        <f t="shared" si="15"/>
        <v>395374.25464999059</v>
      </c>
      <c r="I44" s="156">
        <f t="shared" si="6"/>
        <v>0</v>
      </c>
      <c r="J44" s="156"/>
      <c r="K44" s="334"/>
      <c r="L44" s="158">
        <f t="shared" si="16"/>
        <v>0</v>
      </c>
      <c r="M44" s="334"/>
      <c r="N44" s="158">
        <f t="shared" si="17"/>
        <v>0</v>
      </c>
      <c r="O44" s="158">
        <f t="shared" si="18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2262682.1710243183</v>
      </c>
      <c r="E45" s="160">
        <f t="shared" si="12"/>
        <v>155847.29268292684</v>
      </c>
      <c r="F45" s="159">
        <f t="shared" si="13"/>
        <v>2106834.8783413917</v>
      </c>
      <c r="G45" s="161">
        <f t="shared" si="14"/>
        <v>379425.55099806783</v>
      </c>
      <c r="H45" s="142">
        <f t="shared" si="15"/>
        <v>379425.55099806783</v>
      </c>
      <c r="I45" s="156">
        <f t="shared" si="6"/>
        <v>0</v>
      </c>
      <c r="J45" s="156"/>
      <c r="K45" s="334"/>
      <c r="L45" s="158">
        <f t="shared" si="16"/>
        <v>0</v>
      </c>
      <c r="M45" s="334"/>
      <c r="N45" s="158">
        <f t="shared" si="17"/>
        <v>0</v>
      </c>
      <c r="O45" s="158">
        <f t="shared" si="18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2106834.8783413917</v>
      </c>
      <c r="E46" s="160">
        <f t="shared" si="12"/>
        <v>155847.29268292684</v>
      </c>
      <c r="F46" s="159">
        <f t="shared" si="13"/>
        <v>1950987.5856584648</v>
      </c>
      <c r="G46" s="161">
        <f t="shared" si="14"/>
        <v>363476.84734614508</v>
      </c>
      <c r="H46" s="142">
        <f t="shared" si="15"/>
        <v>363476.84734614508</v>
      </c>
      <c r="I46" s="156">
        <f t="shared" si="6"/>
        <v>0</v>
      </c>
      <c r="J46" s="156"/>
      <c r="K46" s="334"/>
      <c r="L46" s="158">
        <f t="shared" si="16"/>
        <v>0</v>
      </c>
      <c r="M46" s="334"/>
      <c r="N46" s="158">
        <f t="shared" si="17"/>
        <v>0</v>
      </c>
      <c r="O46" s="158">
        <f t="shared" si="18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1950987.5856584648</v>
      </c>
      <c r="E47" s="160">
        <f t="shared" si="12"/>
        <v>155847.29268292684</v>
      </c>
      <c r="F47" s="159">
        <f t="shared" si="13"/>
        <v>1795140.2929755379</v>
      </c>
      <c r="G47" s="161">
        <f t="shared" si="14"/>
        <v>347528.14369422238</v>
      </c>
      <c r="H47" s="142">
        <f t="shared" si="15"/>
        <v>347528.14369422238</v>
      </c>
      <c r="I47" s="156">
        <f t="shared" si="6"/>
        <v>0</v>
      </c>
      <c r="J47" s="156"/>
      <c r="K47" s="334"/>
      <c r="L47" s="158">
        <f t="shared" si="16"/>
        <v>0</v>
      </c>
      <c r="M47" s="334"/>
      <c r="N47" s="158">
        <f t="shared" si="17"/>
        <v>0</v>
      </c>
      <c r="O47" s="158">
        <f t="shared" si="18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1795140.2929755379</v>
      </c>
      <c r="E48" s="160">
        <f t="shared" si="12"/>
        <v>155847.29268292684</v>
      </c>
      <c r="F48" s="159">
        <f t="shared" si="13"/>
        <v>1639293.0002926111</v>
      </c>
      <c r="G48" s="161">
        <f t="shared" si="14"/>
        <v>331579.44004229957</v>
      </c>
      <c r="H48" s="142">
        <f t="shared" si="15"/>
        <v>331579.44004229957</v>
      </c>
      <c r="I48" s="156">
        <f t="shared" si="6"/>
        <v>0</v>
      </c>
      <c r="J48" s="156"/>
      <c r="K48" s="334"/>
      <c r="L48" s="158">
        <f t="shared" si="16"/>
        <v>0</v>
      </c>
      <c r="M48" s="334"/>
      <c r="N48" s="158">
        <f t="shared" si="17"/>
        <v>0</v>
      </c>
      <c r="O48" s="158">
        <f t="shared" si="18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1639293.0002926111</v>
      </c>
      <c r="E49" s="160">
        <f t="shared" si="12"/>
        <v>155847.29268292684</v>
      </c>
      <c r="F49" s="159">
        <f t="shared" si="13"/>
        <v>1483445.7076096842</v>
      </c>
      <c r="G49" s="161">
        <f t="shared" si="14"/>
        <v>315630.73639037687</v>
      </c>
      <c r="H49" s="142">
        <f t="shared" si="15"/>
        <v>315630.73639037687</v>
      </c>
      <c r="I49" s="156">
        <f t="shared" si="6"/>
        <v>0</v>
      </c>
      <c r="J49" s="156"/>
      <c r="K49" s="334"/>
      <c r="L49" s="158">
        <f t="shared" si="16"/>
        <v>0</v>
      </c>
      <c r="M49" s="334"/>
      <c r="N49" s="158">
        <f t="shared" si="17"/>
        <v>0</v>
      </c>
      <c r="O49" s="158">
        <f t="shared" si="18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1483445.7076096842</v>
      </c>
      <c r="E50" s="160">
        <f t="shared" si="12"/>
        <v>155847.29268292684</v>
      </c>
      <c r="F50" s="159">
        <f t="shared" si="13"/>
        <v>1327598.4149267573</v>
      </c>
      <c r="G50" s="161">
        <f t="shared" si="14"/>
        <v>299682.03273845406</v>
      </c>
      <c r="H50" s="142">
        <f t="shared" si="15"/>
        <v>299682.03273845406</v>
      </c>
      <c r="I50" s="156">
        <f t="shared" si="6"/>
        <v>0</v>
      </c>
      <c r="J50" s="156"/>
      <c r="K50" s="334"/>
      <c r="L50" s="158">
        <f t="shared" si="16"/>
        <v>0</v>
      </c>
      <c r="M50" s="334"/>
      <c r="N50" s="158">
        <f t="shared" si="17"/>
        <v>0</v>
      </c>
      <c r="O50" s="158">
        <f t="shared" si="18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1327598.4149267573</v>
      </c>
      <c r="E51" s="160">
        <f t="shared" si="12"/>
        <v>155847.29268292684</v>
      </c>
      <c r="F51" s="159">
        <f t="shared" si="13"/>
        <v>1171751.1222438305</v>
      </c>
      <c r="G51" s="161">
        <f t="shared" si="14"/>
        <v>283733.32908653136</v>
      </c>
      <c r="H51" s="142">
        <f t="shared" si="15"/>
        <v>283733.32908653136</v>
      </c>
      <c r="I51" s="156">
        <f t="shared" si="6"/>
        <v>0</v>
      </c>
      <c r="J51" s="156"/>
      <c r="K51" s="334"/>
      <c r="L51" s="158">
        <f t="shared" si="16"/>
        <v>0</v>
      </c>
      <c r="M51" s="334"/>
      <c r="N51" s="158">
        <f t="shared" si="17"/>
        <v>0</v>
      </c>
      <c r="O51" s="158">
        <f t="shared" si="18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1171751.1222438305</v>
      </c>
      <c r="E52" s="160">
        <f t="shared" si="12"/>
        <v>155847.29268292684</v>
      </c>
      <c r="F52" s="159">
        <f t="shared" si="13"/>
        <v>1015903.8295609036</v>
      </c>
      <c r="G52" s="161">
        <f t="shared" si="14"/>
        <v>267784.62543460861</v>
      </c>
      <c r="H52" s="142">
        <f t="shared" si="15"/>
        <v>267784.62543460861</v>
      </c>
      <c r="I52" s="156">
        <f t="shared" si="6"/>
        <v>0</v>
      </c>
      <c r="J52" s="156"/>
      <c r="K52" s="334"/>
      <c r="L52" s="158">
        <f t="shared" si="16"/>
        <v>0</v>
      </c>
      <c r="M52" s="334"/>
      <c r="N52" s="158">
        <f t="shared" si="17"/>
        <v>0</v>
      </c>
      <c r="O52" s="158">
        <f t="shared" si="18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1015903.8295609036</v>
      </c>
      <c r="E53" s="160">
        <f t="shared" si="12"/>
        <v>155847.29268292684</v>
      </c>
      <c r="F53" s="159">
        <f t="shared" si="13"/>
        <v>860056.53687797673</v>
      </c>
      <c r="G53" s="161">
        <f t="shared" ref="G53:G72" si="19">+I$12*((D53+F53)/2)+E53</f>
        <v>251835.92178268585</v>
      </c>
      <c r="H53" s="142">
        <f t="shared" ref="H53:H72" si="20">+I$13*((D53+F53)/2)+E53</f>
        <v>251835.92178268585</v>
      </c>
      <c r="I53" s="156">
        <f t="shared" si="6"/>
        <v>0</v>
      </c>
      <c r="J53" s="156"/>
      <c r="K53" s="334"/>
      <c r="L53" s="158">
        <f t="shared" si="16"/>
        <v>0</v>
      </c>
      <c r="M53" s="334"/>
      <c r="N53" s="158">
        <f t="shared" si="17"/>
        <v>0</v>
      </c>
      <c r="O53" s="158">
        <f t="shared" si="18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860056.53687797673</v>
      </c>
      <c r="E54" s="160">
        <f t="shared" si="12"/>
        <v>155847.29268292684</v>
      </c>
      <c r="F54" s="159">
        <f t="shared" si="13"/>
        <v>704209.24419504986</v>
      </c>
      <c r="G54" s="161">
        <f t="shared" si="19"/>
        <v>235887.2181307631</v>
      </c>
      <c r="H54" s="142">
        <f t="shared" si="20"/>
        <v>235887.2181307631</v>
      </c>
      <c r="I54" s="156">
        <f t="shared" si="6"/>
        <v>0</v>
      </c>
      <c r="J54" s="156"/>
      <c r="K54" s="334"/>
      <c r="L54" s="158">
        <f t="shared" si="16"/>
        <v>0</v>
      </c>
      <c r="M54" s="334"/>
      <c r="N54" s="158">
        <f t="shared" si="17"/>
        <v>0</v>
      </c>
      <c r="O54" s="158">
        <f t="shared" si="18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704209.24419504986</v>
      </c>
      <c r="E55" s="160">
        <f t="shared" si="12"/>
        <v>155847.29268292684</v>
      </c>
      <c r="F55" s="159">
        <f t="shared" si="13"/>
        <v>548361.95151212299</v>
      </c>
      <c r="G55" s="161">
        <f t="shared" si="19"/>
        <v>219938.51447884037</v>
      </c>
      <c r="H55" s="142">
        <f t="shared" si="20"/>
        <v>219938.51447884037</v>
      </c>
      <c r="I55" s="156">
        <f t="shared" si="6"/>
        <v>0</v>
      </c>
      <c r="J55" s="156"/>
      <c r="K55" s="334"/>
      <c r="L55" s="158">
        <f t="shared" si="16"/>
        <v>0</v>
      </c>
      <c r="M55" s="334"/>
      <c r="N55" s="158">
        <f t="shared" si="17"/>
        <v>0</v>
      </c>
      <c r="O55" s="158">
        <f t="shared" si="18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548361.95151212299</v>
      </c>
      <c r="E56" s="160">
        <f t="shared" si="12"/>
        <v>155847.29268292684</v>
      </c>
      <c r="F56" s="159">
        <f t="shared" si="13"/>
        <v>392514.65882919612</v>
      </c>
      <c r="G56" s="161">
        <f t="shared" si="19"/>
        <v>203989.81082691762</v>
      </c>
      <c r="H56" s="142">
        <f t="shared" si="20"/>
        <v>203989.81082691762</v>
      </c>
      <c r="I56" s="156">
        <f t="shared" si="6"/>
        <v>0</v>
      </c>
      <c r="J56" s="156"/>
      <c r="K56" s="334"/>
      <c r="L56" s="158">
        <f t="shared" si="16"/>
        <v>0</v>
      </c>
      <c r="M56" s="334"/>
      <c r="N56" s="158">
        <f t="shared" si="17"/>
        <v>0</v>
      </c>
      <c r="O56" s="158">
        <f t="shared" si="18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392514.65882919612</v>
      </c>
      <c r="E57" s="160">
        <f t="shared" si="12"/>
        <v>155847.29268292684</v>
      </c>
      <c r="F57" s="159">
        <f t="shared" si="13"/>
        <v>236667.36614626928</v>
      </c>
      <c r="G57" s="161">
        <f t="shared" si="19"/>
        <v>188041.10717499486</v>
      </c>
      <c r="H57" s="142">
        <f t="shared" si="20"/>
        <v>188041.10717499486</v>
      </c>
      <c r="I57" s="156">
        <f t="shared" si="6"/>
        <v>0</v>
      </c>
      <c r="J57" s="156"/>
      <c r="K57" s="334"/>
      <c r="L57" s="158">
        <f t="shared" si="16"/>
        <v>0</v>
      </c>
      <c r="M57" s="334"/>
      <c r="N57" s="158">
        <f t="shared" si="17"/>
        <v>0</v>
      </c>
      <c r="O57" s="158">
        <f t="shared" si="18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236667.36614626928</v>
      </c>
      <c r="E58" s="160">
        <f t="shared" si="12"/>
        <v>155847.29268292684</v>
      </c>
      <c r="F58" s="159">
        <f t="shared" si="13"/>
        <v>80820.073463342444</v>
      </c>
      <c r="G58" s="161">
        <f t="shared" si="19"/>
        <v>172092.40352307211</v>
      </c>
      <c r="H58" s="142">
        <f t="shared" si="20"/>
        <v>172092.40352307211</v>
      </c>
      <c r="I58" s="156">
        <f t="shared" si="6"/>
        <v>0</v>
      </c>
      <c r="J58" s="156"/>
      <c r="K58" s="334"/>
      <c r="L58" s="158">
        <f t="shared" si="16"/>
        <v>0</v>
      </c>
      <c r="M58" s="334"/>
      <c r="N58" s="158">
        <f t="shared" si="17"/>
        <v>0</v>
      </c>
      <c r="O58" s="158">
        <f t="shared" si="18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80820.073463342444</v>
      </c>
      <c r="E59" s="160">
        <f t="shared" si="12"/>
        <v>80820.073463342444</v>
      </c>
      <c r="F59" s="159">
        <f t="shared" si="13"/>
        <v>0</v>
      </c>
      <c r="G59" s="161">
        <f t="shared" si="19"/>
        <v>84955.452970434388</v>
      </c>
      <c r="H59" s="142">
        <f t="shared" si="20"/>
        <v>84955.452970434388</v>
      </c>
      <c r="I59" s="156">
        <f t="shared" si="6"/>
        <v>0</v>
      </c>
      <c r="J59" s="156"/>
      <c r="K59" s="334"/>
      <c r="L59" s="158">
        <f t="shared" si="16"/>
        <v>0</v>
      </c>
      <c r="M59" s="334"/>
      <c r="N59" s="158">
        <f t="shared" si="17"/>
        <v>0</v>
      </c>
      <c r="O59" s="158">
        <f t="shared" si="18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0</v>
      </c>
      <c r="E60" s="160">
        <f t="shared" si="12"/>
        <v>0</v>
      </c>
      <c r="F60" s="159">
        <f t="shared" si="13"/>
        <v>0</v>
      </c>
      <c r="G60" s="161">
        <f t="shared" si="19"/>
        <v>0</v>
      </c>
      <c r="H60" s="142">
        <f t="shared" si="20"/>
        <v>0</v>
      </c>
      <c r="I60" s="156">
        <f t="shared" si="6"/>
        <v>0</v>
      </c>
      <c r="J60" s="156"/>
      <c r="K60" s="334"/>
      <c r="L60" s="158">
        <f t="shared" si="16"/>
        <v>0</v>
      </c>
      <c r="M60" s="334"/>
      <c r="N60" s="158">
        <f t="shared" si="17"/>
        <v>0</v>
      </c>
      <c r="O60" s="158">
        <f t="shared" si="18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12"/>
        <v>0</v>
      </c>
      <c r="F61" s="159">
        <f t="shared" si="13"/>
        <v>0</v>
      </c>
      <c r="G61" s="161">
        <f t="shared" si="19"/>
        <v>0</v>
      </c>
      <c r="H61" s="142">
        <f t="shared" si="20"/>
        <v>0</v>
      </c>
      <c r="I61" s="156">
        <f t="shared" si="6"/>
        <v>0</v>
      </c>
      <c r="J61" s="156"/>
      <c r="K61" s="334"/>
      <c r="L61" s="158">
        <f t="shared" si="16"/>
        <v>0</v>
      </c>
      <c r="M61" s="334"/>
      <c r="N61" s="158">
        <f t="shared" si="17"/>
        <v>0</v>
      </c>
      <c r="O61" s="158">
        <f t="shared" si="18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12"/>
        <v>0</v>
      </c>
      <c r="F62" s="159">
        <f t="shared" si="13"/>
        <v>0</v>
      </c>
      <c r="G62" s="161">
        <f t="shared" si="19"/>
        <v>0</v>
      </c>
      <c r="H62" s="142">
        <f t="shared" si="20"/>
        <v>0</v>
      </c>
      <c r="I62" s="156">
        <f t="shared" si="6"/>
        <v>0</v>
      </c>
      <c r="J62" s="156"/>
      <c r="K62" s="334"/>
      <c r="L62" s="158">
        <f t="shared" si="16"/>
        <v>0</v>
      </c>
      <c r="M62" s="334"/>
      <c r="N62" s="158">
        <f t="shared" si="17"/>
        <v>0</v>
      </c>
      <c r="O62" s="158">
        <f t="shared" si="18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12"/>
        <v>0</v>
      </c>
      <c r="F63" s="159">
        <f t="shared" si="13"/>
        <v>0</v>
      </c>
      <c r="G63" s="161">
        <f t="shared" si="19"/>
        <v>0</v>
      </c>
      <c r="H63" s="142">
        <f t="shared" si="20"/>
        <v>0</v>
      </c>
      <c r="I63" s="156">
        <f t="shared" si="6"/>
        <v>0</v>
      </c>
      <c r="J63" s="156"/>
      <c r="K63" s="334"/>
      <c r="L63" s="158">
        <f t="shared" si="16"/>
        <v>0</v>
      </c>
      <c r="M63" s="334"/>
      <c r="N63" s="158">
        <f t="shared" si="17"/>
        <v>0</v>
      </c>
      <c r="O63" s="158">
        <f t="shared" si="18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12"/>
        <v>0</v>
      </c>
      <c r="F64" s="159">
        <f t="shared" si="13"/>
        <v>0</v>
      </c>
      <c r="G64" s="161">
        <f t="shared" si="19"/>
        <v>0</v>
      </c>
      <c r="H64" s="142">
        <f t="shared" si="20"/>
        <v>0</v>
      </c>
      <c r="I64" s="156">
        <f t="shared" si="6"/>
        <v>0</v>
      </c>
      <c r="J64" s="156"/>
      <c r="K64" s="334"/>
      <c r="L64" s="158">
        <f t="shared" si="16"/>
        <v>0</v>
      </c>
      <c r="M64" s="334"/>
      <c r="N64" s="158">
        <f t="shared" si="17"/>
        <v>0</v>
      </c>
      <c r="O64" s="158">
        <f t="shared" si="18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12"/>
        <v>0</v>
      </c>
      <c r="F65" s="159">
        <f t="shared" si="13"/>
        <v>0</v>
      </c>
      <c r="G65" s="161">
        <f t="shared" si="19"/>
        <v>0</v>
      </c>
      <c r="H65" s="142">
        <f t="shared" si="20"/>
        <v>0</v>
      </c>
      <c r="I65" s="156">
        <f t="shared" si="6"/>
        <v>0</v>
      </c>
      <c r="J65" s="156"/>
      <c r="K65" s="334"/>
      <c r="L65" s="158">
        <f t="shared" si="16"/>
        <v>0</v>
      </c>
      <c r="M65" s="334"/>
      <c r="N65" s="158">
        <f t="shared" si="17"/>
        <v>0</v>
      </c>
      <c r="O65" s="158">
        <f t="shared" si="18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12"/>
        <v>0</v>
      </c>
      <c r="F66" s="159">
        <f t="shared" si="13"/>
        <v>0</v>
      </c>
      <c r="G66" s="161">
        <f t="shared" si="19"/>
        <v>0</v>
      </c>
      <c r="H66" s="142">
        <f t="shared" si="20"/>
        <v>0</v>
      </c>
      <c r="I66" s="156">
        <f t="shared" si="6"/>
        <v>0</v>
      </c>
      <c r="J66" s="156"/>
      <c r="K66" s="334"/>
      <c r="L66" s="158">
        <f t="shared" si="16"/>
        <v>0</v>
      </c>
      <c r="M66" s="334"/>
      <c r="N66" s="158">
        <f t="shared" si="17"/>
        <v>0</v>
      </c>
      <c r="O66" s="158">
        <f t="shared" si="18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12"/>
        <v>0</v>
      </c>
      <c r="F67" s="159">
        <f t="shared" si="13"/>
        <v>0</v>
      </c>
      <c r="G67" s="161">
        <f t="shared" si="19"/>
        <v>0</v>
      </c>
      <c r="H67" s="142">
        <f t="shared" si="20"/>
        <v>0</v>
      </c>
      <c r="I67" s="156">
        <f t="shared" si="6"/>
        <v>0</v>
      </c>
      <c r="J67" s="156"/>
      <c r="K67" s="334"/>
      <c r="L67" s="158">
        <f t="shared" si="16"/>
        <v>0</v>
      </c>
      <c r="M67" s="334"/>
      <c r="N67" s="158">
        <f t="shared" si="17"/>
        <v>0</v>
      </c>
      <c r="O67" s="158">
        <f t="shared" si="18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12"/>
        <v>0</v>
      </c>
      <c r="F68" s="159">
        <f t="shared" si="13"/>
        <v>0</v>
      </c>
      <c r="G68" s="161">
        <f t="shared" si="19"/>
        <v>0</v>
      </c>
      <c r="H68" s="142">
        <f t="shared" si="20"/>
        <v>0</v>
      </c>
      <c r="I68" s="156">
        <f t="shared" si="6"/>
        <v>0</v>
      </c>
      <c r="J68" s="156"/>
      <c r="K68" s="334"/>
      <c r="L68" s="158">
        <f t="shared" si="16"/>
        <v>0</v>
      </c>
      <c r="M68" s="334"/>
      <c r="N68" s="158">
        <f t="shared" si="17"/>
        <v>0</v>
      </c>
      <c r="O68" s="158">
        <f t="shared" si="18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12"/>
        <v>0</v>
      </c>
      <c r="F69" s="159">
        <f t="shared" si="13"/>
        <v>0</v>
      </c>
      <c r="G69" s="161">
        <f t="shared" si="19"/>
        <v>0</v>
      </c>
      <c r="H69" s="142">
        <f t="shared" si="20"/>
        <v>0</v>
      </c>
      <c r="I69" s="156">
        <f t="shared" si="6"/>
        <v>0</v>
      </c>
      <c r="J69" s="156"/>
      <c r="K69" s="334"/>
      <c r="L69" s="158">
        <f t="shared" si="16"/>
        <v>0</v>
      </c>
      <c r="M69" s="334"/>
      <c r="N69" s="158">
        <f t="shared" si="17"/>
        <v>0</v>
      </c>
      <c r="O69" s="158">
        <f t="shared" si="18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12"/>
        <v>0</v>
      </c>
      <c r="F70" s="159">
        <f t="shared" si="13"/>
        <v>0</v>
      </c>
      <c r="G70" s="161">
        <f t="shared" si="19"/>
        <v>0</v>
      </c>
      <c r="H70" s="142">
        <f t="shared" si="20"/>
        <v>0</v>
      </c>
      <c r="I70" s="156">
        <f t="shared" si="6"/>
        <v>0</v>
      </c>
      <c r="J70" s="156"/>
      <c r="K70" s="334"/>
      <c r="L70" s="158">
        <f t="shared" si="16"/>
        <v>0</v>
      </c>
      <c r="M70" s="334"/>
      <c r="N70" s="158">
        <f t="shared" si="17"/>
        <v>0</v>
      </c>
      <c r="O70" s="158">
        <f t="shared" si="18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12"/>
        <v>0</v>
      </c>
      <c r="F71" s="159">
        <f t="shared" si="13"/>
        <v>0</v>
      </c>
      <c r="G71" s="161">
        <f t="shared" si="19"/>
        <v>0</v>
      </c>
      <c r="H71" s="142">
        <f t="shared" si="20"/>
        <v>0</v>
      </c>
      <c r="I71" s="156">
        <f t="shared" si="6"/>
        <v>0</v>
      </c>
      <c r="J71" s="156"/>
      <c r="K71" s="334"/>
      <c r="L71" s="158">
        <f t="shared" si="16"/>
        <v>0</v>
      </c>
      <c r="M71" s="334"/>
      <c r="N71" s="158">
        <f t="shared" si="17"/>
        <v>0</v>
      </c>
      <c r="O71" s="158">
        <f t="shared" si="18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12"/>
        <v>0</v>
      </c>
      <c r="F72" s="159">
        <f t="shared" si="13"/>
        <v>0</v>
      </c>
      <c r="G72" s="161">
        <f t="shared" si="19"/>
        <v>0</v>
      </c>
      <c r="H72" s="142">
        <f t="shared" si="20"/>
        <v>0</v>
      </c>
      <c r="I72" s="156">
        <f t="shared" si="6"/>
        <v>0</v>
      </c>
      <c r="J72" s="156"/>
      <c r="K72" s="335"/>
      <c r="L72" s="169">
        <f t="shared" si="16"/>
        <v>0</v>
      </c>
      <c r="M72" s="335"/>
      <c r="N72" s="169">
        <f t="shared" si="17"/>
        <v>0</v>
      </c>
      <c r="O72" s="169">
        <f t="shared" si="18"/>
        <v>0</v>
      </c>
      <c r="P72" s="4"/>
    </row>
    <row r="73" spans="2:16">
      <c r="C73" s="154" t="s">
        <v>73</v>
      </c>
      <c r="D73" s="111"/>
      <c r="E73" s="111">
        <f>SUM(E17:E72)</f>
        <v>6389739.0000000009</v>
      </c>
      <c r="F73" s="111"/>
      <c r="G73" s="111">
        <f>SUM(G17:G72)</f>
        <v>20077326.277681135</v>
      </c>
      <c r="H73" s="111">
        <f>SUM(H17:H72)</f>
        <v>20077326.277681135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36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889084.4471340694</v>
      </c>
      <c r="N87" s="198">
        <f>IF(J92&lt;D11,0,VLOOKUP(J92,C17:O72,11))</f>
        <v>889084.4471340694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751814.61930280633</v>
      </c>
      <c r="N88" s="200">
        <f>IF(J92&lt;D11,0,VLOOKUP(J92,C99:P154,7))</f>
        <v>751814.61930280633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Osburn 161 kV Line Work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-137269.82783126307</v>
      </c>
      <c r="N89" s="203">
        <f>+N88-N87</f>
        <v>-137269.82783126307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6389739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428" t="s">
        <v>359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9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152136.64285714287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 t="str">
        <f>IF(D93= "","-",D93)</f>
        <v>2013</v>
      </c>
      <c r="D99" s="409">
        <v>0</v>
      </c>
      <c r="E99" s="410">
        <v>30140.049603174608</v>
      </c>
      <c r="F99" s="411">
        <v>3007976.9503968256</v>
      </c>
      <c r="G99" s="412">
        <v>1503988.4751984128</v>
      </c>
      <c r="H99" s="413">
        <v>233617.21066655827</v>
      </c>
      <c r="I99" s="414">
        <v>233617.21066655827</v>
      </c>
      <c r="J99" s="403">
        <v>0</v>
      </c>
      <c r="K99" s="158"/>
      <c r="L99" s="258">
        <f>H99</f>
        <v>233617.21066655827</v>
      </c>
      <c r="M99" s="257">
        <f>IF(L99&lt;&gt;0,+H99-L99,0)</f>
        <v>0</v>
      </c>
      <c r="N99" s="258">
        <f>I99</f>
        <v>233617.21066655827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3007976.9503968256</v>
      </c>
      <c r="E100" s="410">
        <v>152136.64285714287</v>
      </c>
      <c r="F100" s="411">
        <v>2855840.3075396828</v>
      </c>
      <c r="G100" s="411">
        <v>2931908.6289682542</v>
      </c>
      <c r="H100" s="413">
        <v>550651.80741983175</v>
      </c>
      <c r="I100" s="414">
        <v>550651.80741983175</v>
      </c>
      <c r="J100" s="158">
        <v>0</v>
      </c>
      <c r="K100" s="158"/>
      <c r="L100" s="258">
        <f>H100</f>
        <v>550651.80741983175</v>
      </c>
      <c r="M100" s="257">
        <f>IF(L100&lt;&gt;0,+H100-L100,0)</f>
        <v>0</v>
      </c>
      <c r="N100" s="258">
        <f>I100</f>
        <v>550651.80741983175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21">IF(D101=F100,"","IU")</f>
        <v>IU</v>
      </c>
      <c r="C101" s="153">
        <f>IF(D93="","-",+C100+1)</f>
        <v>2015</v>
      </c>
      <c r="D101" s="409">
        <v>6207462.3075396828</v>
      </c>
      <c r="E101" s="410">
        <v>152136.64285714287</v>
      </c>
      <c r="F101" s="411">
        <v>6055325.6646825401</v>
      </c>
      <c r="G101" s="411">
        <v>6131393.9861111119</v>
      </c>
      <c r="H101" s="413">
        <v>960063.54821647424</v>
      </c>
      <c r="I101" s="414">
        <v>960063.54821647424</v>
      </c>
      <c r="J101" s="158">
        <f>+I101-H101</f>
        <v>0</v>
      </c>
      <c r="K101" s="158"/>
      <c r="L101" s="258">
        <f>H101</f>
        <v>960063.54821647424</v>
      </c>
      <c r="M101" s="257">
        <f>IF(L101&lt;&gt;0,+H101-L101,0)</f>
        <v>0</v>
      </c>
      <c r="N101" s="258">
        <f>I101</f>
        <v>960063.54821647424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1"/>
        <v/>
      </c>
      <c r="C102" s="153">
        <f>IF(D93="","-",+C101+1)</f>
        <v>2016</v>
      </c>
      <c r="D102" s="409">
        <v>6055325.6646825401</v>
      </c>
      <c r="E102" s="410">
        <v>148598.58139534883</v>
      </c>
      <c r="F102" s="411">
        <v>5906727.0832871916</v>
      </c>
      <c r="G102" s="411">
        <v>5981026.3739848658</v>
      </c>
      <c r="H102" s="413">
        <v>907889.80952511146</v>
      </c>
      <c r="I102" s="414">
        <v>907889.80952511146</v>
      </c>
      <c r="J102" s="158">
        <v>0</v>
      </c>
      <c r="K102" s="158"/>
      <c r="L102" s="258">
        <f>H102</f>
        <v>907889.80952511146</v>
      </c>
      <c r="M102" s="257">
        <f>IF(L102&lt;&gt;0,+H102-L102,0)</f>
        <v>0</v>
      </c>
      <c r="N102" s="258">
        <f>I102</f>
        <v>907889.80952511146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1"/>
        <v/>
      </c>
      <c r="C103" s="153">
        <f>IF(D93="","-",+C102+1)</f>
        <v>2017</v>
      </c>
      <c r="D103" s="409">
        <v>5906727.0832871916</v>
      </c>
      <c r="E103" s="410">
        <v>152136.64285714287</v>
      </c>
      <c r="F103" s="411">
        <v>5754590.4404300489</v>
      </c>
      <c r="G103" s="411">
        <v>5830658.7618586197</v>
      </c>
      <c r="H103" s="413">
        <v>860395.26191799133</v>
      </c>
      <c r="I103" s="414">
        <v>860395.26191799133</v>
      </c>
      <c r="J103" s="158">
        <f t="shared" ref="J103:J154" si="22">+I103-H103</f>
        <v>0</v>
      </c>
      <c r="K103" s="158"/>
      <c r="L103" s="258">
        <f>H103</f>
        <v>860395.26191799133</v>
      </c>
      <c r="M103" s="257">
        <f>IF(L103&lt;&gt;0,+H103-L103,0)</f>
        <v>0</v>
      </c>
      <c r="N103" s="258">
        <f>I103</f>
        <v>860395.26191799133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1"/>
        <v/>
      </c>
      <c r="C104" s="153">
        <f>IF(D93="","-",+C103+1)</f>
        <v>2018</v>
      </c>
      <c r="D104" s="154">
        <f>IF(F103+SUM(E$99:E103)=D$92,F103,D$92-SUM(E$99:E103))</f>
        <v>5754590.4404300489</v>
      </c>
      <c r="E104" s="160">
        <f t="shared" ref="E104:E154" si="23">IF(+$J$96&lt;F103,$J$96,D104)</f>
        <v>152136.64285714287</v>
      </c>
      <c r="F104" s="159">
        <f t="shared" ref="F104:F154" si="24">+D104-E104</f>
        <v>5602453.7975729061</v>
      </c>
      <c r="G104" s="159">
        <f t="shared" ref="G104:G154" si="25">+(F104+D104)/2</f>
        <v>5678522.119001478</v>
      </c>
      <c r="H104" s="163">
        <f t="shared" ref="H104:H154" si="26">+J$94*G104+E104</f>
        <v>751814.61930280633</v>
      </c>
      <c r="I104" s="253">
        <f t="shared" ref="I104:I154" si="27">+J$95*G104+E104</f>
        <v>751814.61930280633</v>
      </c>
      <c r="J104" s="158">
        <f t="shared" si="22"/>
        <v>0</v>
      </c>
      <c r="K104" s="158"/>
      <c r="L104" s="334"/>
      <c r="M104" s="158">
        <f t="shared" ref="M104:M130" si="28">IF(L104&lt;&gt;0,+H104-L104,0)</f>
        <v>0</v>
      </c>
      <c r="N104" s="334"/>
      <c r="O104" s="158">
        <f t="shared" ref="O104:O130" si="29">IF(N104&lt;&gt;0,+I104-N104,0)</f>
        <v>0</v>
      </c>
      <c r="P104" s="158">
        <f t="shared" ref="P104:P130" si="30">+O104-M104</f>
        <v>0</v>
      </c>
      <c r="Q104" s="1"/>
    </row>
    <row r="105" spans="1:17">
      <c r="B105" s="9" t="str">
        <f t="shared" si="21"/>
        <v/>
      </c>
      <c r="C105" s="153">
        <f>IF(D93="","-",+C104+1)</f>
        <v>2019</v>
      </c>
      <c r="D105" s="154">
        <f>IF(F104+SUM(E$99:E104)=D$92,F104,D$92-SUM(E$99:E104))</f>
        <v>5602453.7975729061</v>
      </c>
      <c r="E105" s="160">
        <f t="shared" si="23"/>
        <v>152136.64285714287</v>
      </c>
      <c r="F105" s="159">
        <f t="shared" si="24"/>
        <v>5450317.1547157634</v>
      </c>
      <c r="G105" s="159">
        <f t="shared" si="25"/>
        <v>5526385.4761443343</v>
      </c>
      <c r="H105" s="163">
        <f t="shared" si="26"/>
        <v>735748.29214586446</v>
      </c>
      <c r="I105" s="253">
        <f t="shared" si="27"/>
        <v>735748.29214586446</v>
      </c>
      <c r="J105" s="158">
        <f t="shared" si="22"/>
        <v>0</v>
      </c>
      <c r="K105" s="158"/>
      <c r="L105" s="334"/>
      <c r="M105" s="158">
        <f t="shared" si="28"/>
        <v>0</v>
      </c>
      <c r="N105" s="334"/>
      <c r="O105" s="158">
        <f t="shared" si="29"/>
        <v>0</v>
      </c>
      <c r="P105" s="158">
        <f t="shared" si="30"/>
        <v>0</v>
      </c>
      <c r="Q105" s="1"/>
    </row>
    <row r="106" spans="1:17">
      <c r="B106" s="9" t="str">
        <f t="shared" si="21"/>
        <v/>
      </c>
      <c r="C106" s="153">
        <f>IF(D93="","-",+C105+1)</f>
        <v>2020</v>
      </c>
      <c r="D106" s="154">
        <f>IF(F105+SUM(E$99:E105)=D$92,F105,D$92-SUM(E$99:E105))</f>
        <v>5450317.1547157634</v>
      </c>
      <c r="E106" s="160">
        <f t="shared" si="23"/>
        <v>152136.64285714287</v>
      </c>
      <c r="F106" s="159">
        <f t="shared" si="24"/>
        <v>5298180.5118586207</v>
      </c>
      <c r="G106" s="159">
        <f t="shared" si="25"/>
        <v>5374248.8332871925</v>
      </c>
      <c r="H106" s="163">
        <f t="shared" si="26"/>
        <v>719681.96498892282</v>
      </c>
      <c r="I106" s="253">
        <f t="shared" si="27"/>
        <v>719681.96498892282</v>
      </c>
      <c r="J106" s="158">
        <f t="shared" si="22"/>
        <v>0</v>
      </c>
      <c r="K106" s="158"/>
      <c r="L106" s="334"/>
      <c r="M106" s="158">
        <f t="shared" si="28"/>
        <v>0</v>
      </c>
      <c r="N106" s="334"/>
      <c r="O106" s="158">
        <f t="shared" si="29"/>
        <v>0</v>
      </c>
      <c r="P106" s="158">
        <f t="shared" si="30"/>
        <v>0</v>
      </c>
      <c r="Q106" s="1"/>
    </row>
    <row r="107" spans="1:17">
      <c r="B107" s="9" t="str">
        <f t="shared" si="21"/>
        <v/>
      </c>
      <c r="C107" s="153">
        <f>IF(D93="","-",+C106+1)</f>
        <v>2021</v>
      </c>
      <c r="D107" s="154">
        <f>IF(F106+SUM(E$99:E106)=D$92,F106,D$92-SUM(E$99:E106))</f>
        <v>5298180.5118586207</v>
      </c>
      <c r="E107" s="160">
        <f t="shared" si="23"/>
        <v>152136.64285714287</v>
      </c>
      <c r="F107" s="159">
        <f t="shared" si="24"/>
        <v>5146043.869001478</v>
      </c>
      <c r="G107" s="159">
        <f t="shared" si="25"/>
        <v>5222112.1904300489</v>
      </c>
      <c r="H107" s="163">
        <f t="shared" si="26"/>
        <v>703615.63783198094</v>
      </c>
      <c r="I107" s="253">
        <f t="shared" si="27"/>
        <v>703615.63783198094</v>
      </c>
      <c r="J107" s="158">
        <f t="shared" si="22"/>
        <v>0</v>
      </c>
      <c r="K107" s="158"/>
      <c r="L107" s="334"/>
      <c r="M107" s="158">
        <f t="shared" si="28"/>
        <v>0</v>
      </c>
      <c r="N107" s="334"/>
      <c r="O107" s="158">
        <f t="shared" si="29"/>
        <v>0</v>
      </c>
      <c r="P107" s="158">
        <f t="shared" si="30"/>
        <v>0</v>
      </c>
      <c r="Q107" s="1"/>
    </row>
    <row r="108" spans="1:17">
      <c r="B108" s="9" t="str">
        <f t="shared" si="21"/>
        <v/>
      </c>
      <c r="C108" s="153">
        <f>IF(D93="","-",+C107+1)</f>
        <v>2022</v>
      </c>
      <c r="D108" s="154">
        <f>IF(F107+SUM(E$99:E107)=D$92,F107,D$92-SUM(E$99:E107))</f>
        <v>5146043.869001478</v>
      </c>
      <c r="E108" s="160">
        <f t="shared" si="23"/>
        <v>152136.64285714287</v>
      </c>
      <c r="F108" s="159">
        <f t="shared" si="24"/>
        <v>4993907.2261443352</v>
      </c>
      <c r="G108" s="159">
        <f t="shared" si="25"/>
        <v>5069975.5475729071</v>
      </c>
      <c r="H108" s="163">
        <f t="shared" si="26"/>
        <v>687549.31067503931</v>
      </c>
      <c r="I108" s="253">
        <f t="shared" si="27"/>
        <v>687549.31067503931</v>
      </c>
      <c r="J108" s="158">
        <f t="shared" si="22"/>
        <v>0</v>
      </c>
      <c r="K108" s="158"/>
      <c r="L108" s="334"/>
      <c r="M108" s="158">
        <f t="shared" si="28"/>
        <v>0</v>
      </c>
      <c r="N108" s="334"/>
      <c r="O108" s="158">
        <f t="shared" si="29"/>
        <v>0</v>
      </c>
      <c r="P108" s="158">
        <f t="shared" si="30"/>
        <v>0</v>
      </c>
      <c r="Q108" s="1"/>
    </row>
    <row r="109" spans="1:17">
      <c r="B109" s="9" t="str">
        <f t="shared" si="21"/>
        <v/>
      </c>
      <c r="C109" s="153">
        <f>IF(D93="","-",+C108+1)</f>
        <v>2023</v>
      </c>
      <c r="D109" s="154">
        <f>IF(F108+SUM(E$99:E108)=D$92,F108,D$92-SUM(E$99:E108))</f>
        <v>4993907.2261443352</v>
      </c>
      <c r="E109" s="160">
        <f t="shared" si="23"/>
        <v>152136.64285714287</v>
      </c>
      <c r="F109" s="159">
        <f t="shared" si="24"/>
        <v>4841770.5832871925</v>
      </c>
      <c r="G109" s="159">
        <f t="shared" si="25"/>
        <v>4917838.9047157634</v>
      </c>
      <c r="H109" s="163">
        <f t="shared" si="26"/>
        <v>671482.98351809743</v>
      </c>
      <c r="I109" s="253">
        <f t="shared" si="27"/>
        <v>671482.98351809743</v>
      </c>
      <c r="J109" s="158">
        <f t="shared" si="22"/>
        <v>0</v>
      </c>
      <c r="K109" s="158"/>
      <c r="L109" s="334"/>
      <c r="M109" s="158">
        <f t="shared" si="28"/>
        <v>0</v>
      </c>
      <c r="N109" s="334"/>
      <c r="O109" s="158">
        <f t="shared" si="29"/>
        <v>0</v>
      </c>
      <c r="P109" s="158">
        <f t="shared" si="30"/>
        <v>0</v>
      </c>
      <c r="Q109" s="1"/>
    </row>
    <row r="110" spans="1:17">
      <c r="B110" s="9" t="str">
        <f t="shared" si="21"/>
        <v/>
      </c>
      <c r="C110" s="153">
        <f>IF(D93="","-",+C109+1)</f>
        <v>2024</v>
      </c>
      <c r="D110" s="154">
        <f>IF(F109+SUM(E$99:E109)=D$92,F109,D$92-SUM(E$99:E109))</f>
        <v>4841770.5832871925</v>
      </c>
      <c r="E110" s="160">
        <f t="shared" si="23"/>
        <v>152136.64285714287</v>
      </c>
      <c r="F110" s="159">
        <f t="shared" si="24"/>
        <v>4689633.9404300498</v>
      </c>
      <c r="G110" s="159">
        <f t="shared" si="25"/>
        <v>4765702.2618586216</v>
      </c>
      <c r="H110" s="163">
        <f t="shared" si="26"/>
        <v>655416.65636115579</v>
      </c>
      <c r="I110" s="253">
        <f t="shared" si="27"/>
        <v>655416.65636115579</v>
      </c>
      <c r="J110" s="158">
        <f t="shared" si="22"/>
        <v>0</v>
      </c>
      <c r="K110" s="158"/>
      <c r="L110" s="334"/>
      <c r="M110" s="158">
        <f t="shared" si="28"/>
        <v>0</v>
      </c>
      <c r="N110" s="334"/>
      <c r="O110" s="158">
        <f t="shared" si="29"/>
        <v>0</v>
      </c>
      <c r="P110" s="158">
        <f t="shared" si="30"/>
        <v>0</v>
      </c>
      <c r="Q110" s="1"/>
    </row>
    <row r="111" spans="1:17">
      <c r="B111" s="9" t="str">
        <f t="shared" si="21"/>
        <v/>
      </c>
      <c r="C111" s="153">
        <f>IF(D93="","-",+C110+1)</f>
        <v>2025</v>
      </c>
      <c r="D111" s="154">
        <f>IF(F110+SUM(E$99:E110)=D$92,F110,D$92-SUM(E$99:E110))</f>
        <v>4689633.9404300498</v>
      </c>
      <c r="E111" s="160">
        <f t="shared" si="23"/>
        <v>152136.64285714287</v>
      </c>
      <c r="F111" s="159">
        <f t="shared" si="24"/>
        <v>4537497.2975729071</v>
      </c>
      <c r="G111" s="159">
        <f t="shared" si="25"/>
        <v>4613565.619001478</v>
      </c>
      <c r="H111" s="163">
        <f t="shared" si="26"/>
        <v>639350.32920421392</v>
      </c>
      <c r="I111" s="253">
        <f t="shared" si="27"/>
        <v>639350.32920421392</v>
      </c>
      <c r="J111" s="158">
        <f t="shared" si="22"/>
        <v>0</v>
      </c>
      <c r="K111" s="158"/>
      <c r="L111" s="334"/>
      <c r="M111" s="158">
        <f t="shared" si="28"/>
        <v>0</v>
      </c>
      <c r="N111" s="334"/>
      <c r="O111" s="158">
        <f t="shared" si="29"/>
        <v>0</v>
      </c>
      <c r="P111" s="158">
        <f t="shared" si="30"/>
        <v>0</v>
      </c>
      <c r="Q111" s="1"/>
    </row>
    <row r="112" spans="1:17">
      <c r="B112" s="9" t="str">
        <f t="shared" si="21"/>
        <v/>
      </c>
      <c r="C112" s="153">
        <f>IF(D93="","-",+C111+1)</f>
        <v>2026</v>
      </c>
      <c r="D112" s="154">
        <f>IF(F111+SUM(E$99:E111)=D$92,F111,D$92-SUM(E$99:E111))</f>
        <v>4537497.2975729071</v>
      </c>
      <c r="E112" s="160">
        <f t="shared" si="23"/>
        <v>152136.64285714287</v>
      </c>
      <c r="F112" s="159">
        <f t="shared" si="24"/>
        <v>4385360.6547157643</v>
      </c>
      <c r="G112" s="159">
        <f t="shared" si="25"/>
        <v>4461428.9761443362</v>
      </c>
      <c r="H112" s="163">
        <f t="shared" si="26"/>
        <v>623284.00204727217</v>
      </c>
      <c r="I112" s="253">
        <f t="shared" si="27"/>
        <v>623284.00204727217</v>
      </c>
      <c r="J112" s="158">
        <f t="shared" si="22"/>
        <v>0</v>
      </c>
      <c r="K112" s="158"/>
      <c r="L112" s="334"/>
      <c r="M112" s="158">
        <f t="shared" si="28"/>
        <v>0</v>
      </c>
      <c r="N112" s="334"/>
      <c r="O112" s="158">
        <f t="shared" si="29"/>
        <v>0</v>
      </c>
      <c r="P112" s="158">
        <f t="shared" si="30"/>
        <v>0</v>
      </c>
      <c r="Q112" s="1"/>
    </row>
    <row r="113" spans="2:17">
      <c r="B113" s="9" t="str">
        <f t="shared" si="21"/>
        <v/>
      </c>
      <c r="C113" s="153">
        <f>IF(D93="","-",+C112+1)</f>
        <v>2027</v>
      </c>
      <c r="D113" s="154">
        <f>IF(F112+SUM(E$99:E112)=D$92,F112,D$92-SUM(E$99:E112))</f>
        <v>4385360.6547157643</v>
      </c>
      <c r="E113" s="160">
        <f t="shared" si="23"/>
        <v>152136.64285714287</v>
      </c>
      <c r="F113" s="159">
        <f t="shared" si="24"/>
        <v>4233224.0118586216</v>
      </c>
      <c r="G113" s="159">
        <f t="shared" si="25"/>
        <v>4309292.3332871925</v>
      </c>
      <c r="H113" s="163">
        <f t="shared" si="26"/>
        <v>607217.67489033041</v>
      </c>
      <c r="I113" s="253">
        <f t="shared" si="27"/>
        <v>607217.67489033041</v>
      </c>
      <c r="J113" s="158">
        <f t="shared" si="22"/>
        <v>0</v>
      </c>
      <c r="K113" s="158"/>
      <c r="L113" s="334"/>
      <c r="M113" s="158">
        <f t="shared" si="28"/>
        <v>0</v>
      </c>
      <c r="N113" s="334"/>
      <c r="O113" s="158">
        <f t="shared" si="29"/>
        <v>0</v>
      </c>
      <c r="P113" s="158">
        <f t="shared" si="30"/>
        <v>0</v>
      </c>
      <c r="Q113" s="1"/>
    </row>
    <row r="114" spans="2:17">
      <c r="B114" s="9" t="str">
        <f t="shared" si="21"/>
        <v/>
      </c>
      <c r="C114" s="153">
        <f>IF(D93="","-",+C113+1)</f>
        <v>2028</v>
      </c>
      <c r="D114" s="154">
        <f>IF(F113+SUM(E$99:E113)=D$92,F113,D$92-SUM(E$99:E113))</f>
        <v>4233224.0118586216</v>
      </c>
      <c r="E114" s="160">
        <f t="shared" si="23"/>
        <v>152136.64285714287</v>
      </c>
      <c r="F114" s="159">
        <f t="shared" si="24"/>
        <v>4081087.3690014789</v>
      </c>
      <c r="G114" s="159">
        <f t="shared" si="25"/>
        <v>4157155.6904300503</v>
      </c>
      <c r="H114" s="163">
        <f t="shared" si="26"/>
        <v>591151.34773338865</v>
      </c>
      <c r="I114" s="253">
        <f t="shared" si="27"/>
        <v>591151.34773338865</v>
      </c>
      <c r="J114" s="158">
        <f t="shared" si="22"/>
        <v>0</v>
      </c>
      <c r="K114" s="158"/>
      <c r="L114" s="334"/>
      <c r="M114" s="158">
        <f t="shared" si="28"/>
        <v>0</v>
      </c>
      <c r="N114" s="334"/>
      <c r="O114" s="158">
        <f t="shared" si="29"/>
        <v>0</v>
      </c>
      <c r="P114" s="158">
        <f t="shared" si="30"/>
        <v>0</v>
      </c>
      <c r="Q114" s="1"/>
    </row>
    <row r="115" spans="2:17">
      <c r="B115" s="9" t="str">
        <f t="shared" si="21"/>
        <v/>
      </c>
      <c r="C115" s="153">
        <f>IF(D93="","-",+C114+1)</f>
        <v>2029</v>
      </c>
      <c r="D115" s="154">
        <f>IF(F114+SUM(E$99:E114)=D$92,F114,D$92-SUM(E$99:E114))</f>
        <v>4081087.3690014789</v>
      </c>
      <c r="E115" s="160">
        <f t="shared" si="23"/>
        <v>152136.64285714287</v>
      </c>
      <c r="F115" s="159">
        <f t="shared" si="24"/>
        <v>3928950.7261443362</v>
      </c>
      <c r="G115" s="159">
        <f t="shared" si="25"/>
        <v>4005019.0475729075</v>
      </c>
      <c r="H115" s="163">
        <f t="shared" si="26"/>
        <v>575085.0205764469</v>
      </c>
      <c r="I115" s="253">
        <f t="shared" si="27"/>
        <v>575085.0205764469</v>
      </c>
      <c r="J115" s="158">
        <f t="shared" si="22"/>
        <v>0</v>
      </c>
      <c r="K115" s="158"/>
      <c r="L115" s="334"/>
      <c r="M115" s="158">
        <f t="shared" si="28"/>
        <v>0</v>
      </c>
      <c r="N115" s="334"/>
      <c r="O115" s="158">
        <f t="shared" si="29"/>
        <v>0</v>
      </c>
      <c r="P115" s="158">
        <f t="shared" si="30"/>
        <v>0</v>
      </c>
      <c r="Q115" s="1"/>
    </row>
    <row r="116" spans="2:17">
      <c r="B116" s="9" t="str">
        <f t="shared" si="21"/>
        <v/>
      </c>
      <c r="C116" s="153">
        <f>IF(D93="","-",+C115+1)</f>
        <v>2030</v>
      </c>
      <c r="D116" s="154">
        <f>IF(F115+SUM(E$99:E115)=D$92,F115,D$92-SUM(E$99:E115))</f>
        <v>3928950.7261443362</v>
      </c>
      <c r="E116" s="160">
        <f t="shared" si="23"/>
        <v>152136.64285714287</v>
      </c>
      <c r="F116" s="159">
        <f t="shared" si="24"/>
        <v>3776814.0832871934</v>
      </c>
      <c r="G116" s="159">
        <f t="shared" si="25"/>
        <v>3852882.4047157648</v>
      </c>
      <c r="H116" s="163">
        <f t="shared" si="26"/>
        <v>559018.69341950514</v>
      </c>
      <c r="I116" s="253">
        <f t="shared" si="27"/>
        <v>559018.69341950514</v>
      </c>
      <c r="J116" s="158">
        <f t="shared" si="22"/>
        <v>0</v>
      </c>
      <c r="K116" s="158"/>
      <c r="L116" s="334"/>
      <c r="M116" s="158">
        <f t="shared" si="28"/>
        <v>0</v>
      </c>
      <c r="N116" s="334"/>
      <c r="O116" s="158">
        <f t="shared" si="29"/>
        <v>0</v>
      </c>
      <c r="P116" s="158">
        <f t="shared" si="30"/>
        <v>0</v>
      </c>
      <c r="Q116" s="1"/>
    </row>
    <row r="117" spans="2:17">
      <c r="B117" s="9" t="str">
        <f t="shared" si="21"/>
        <v/>
      </c>
      <c r="C117" s="153">
        <f>IF(D93="","-",+C116+1)</f>
        <v>2031</v>
      </c>
      <c r="D117" s="154">
        <f>IF(F116+SUM(E$99:E116)=D$92,F116,D$92-SUM(E$99:E116))</f>
        <v>3776814.0832871934</v>
      </c>
      <c r="E117" s="160">
        <f t="shared" si="23"/>
        <v>152136.64285714287</v>
      </c>
      <c r="F117" s="159">
        <f t="shared" si="24"/>
        <v>3624677.4404300507</v>
      </c>
      <c r="G117" s="159">
        <f t="shared" si="25"/>
        <v>3700745.7618586221</v>
      </c>
      <c r="H117" s="163">
        <f t="shared" si="26"/>
        <v>542952.36626256339</v>
      </c>
      <c r="I117" s="253">
        <f t="shared" si="27"/>
        <v>542952.36626256339</v>
      </c>
      <c r="J117" s="158">
        <f t="shared" si="22"/>
        <v>0</v>
      </c>
      <c r="K117" s="158"/>
      <c r="L117" s="334"/>
      <c r="M117" s="158">
        <f t="shared" si="28"/>
        <v>0</v>
      </c>
      <c r="N117" s="334"/>
      <c r="O117" s="158">
        <f t="shared" si="29"/>
        <v>0</v>
      </c>
      <c r="P117" s="158">
        <f t="shared" si="30"/>
        <v>0</v>
      </c>
      <c r="Q117" s="1"/>
    </row>
    <row r="118" spans="2:17">
      <c r="B118" s="9" t="str">
        <f t="shared" si="21"/>
        <v/>
      </c>
      <c r="C118" s="153">
        <f>IF(D93="","-",+C117+1)</f>
        <v>2032</v>
      </c>
      <c r="D118" s="154">
        <f>IF(F117+SUM(E$99:E117)=D$92,F117,D$92-SUM(E$99:E117))</f>
        <v>3624677.4404300507</v>
      </c>
      <c r="E118" s="160">
        <f t="shared" si="23"/>
        <v>152136.64285714287</v>
      </c>
      <c r="F118" s="159">
        <f t="shared" si="24"/>
        <v>3472540.797572908</v>
      </c>
      <c r="G118" s="159">
        <f t="shared" si="25"/>
        <v>3548609.1190014794</v>
      </c>
      <c r="H118" s="163">
        <f t="shared" si="26"/>
        <v>526886.03910562152</v>
      </c>
      <c r="I118" s="253">
        <f t="shared" si="27"/>
        <v>526886.03910562152</v>
      </c>
      <c r="J118" s="158">
        <f t="shared" si="22"/>
        <v>0</v>
      </c>
      <c r="K118" s="158"/>
      <c r="L118" s="334"/>
      <c r="M118" s="158">
        <f t="shared" si="28"/>
        <v>0</v>
      </c>
      <c r="N118" s="334"/>
      <c r="O118" s="158">
        <f t="shared" si="29"/>
        <v>0</v>
      </c>
      <c r="P118" s="158">
        <f t="shared" si="30"/>
        <v>0</v>
      </c>
      <c r="Q118" s="1"/>
    </row>
    <row r="119" spans="2:17">
      <c r="B119" s="9" t="str">
        <f t="shared" si="21"/>
        <v/>
      </c>
      <c r="C119" s="153">
        <f>IF(D93="","-",+C118+1)</f>
        <v>2033</v>
      </c>
      <c r="D119" s="154">
        <f>IF(F118+SUM(E$99:E118)=D$92,F118,D$92-SUM(E$99:E118))</f>
        <v>3472540.797572908</v>
      </c>
      <c r="E119" s="160">
        <f t="shared" si="23"/>
        <v>152136.64285714287</v>
      </c>
      <c r="F119" s="159">
        <f t="shared" si="24"/>
        <v>3320404.1547157653</v>
      </c>
      <c r="G119" s="159">
        <f t="shared" si="25"/>
        <v>3396472.4761443366</v>
      </c>
      <c r="H119" s="163">
        <f t="shared" si="26"/>
        <v>510819.71194867976</v>
      </c>
      <c r="I119" s="253">
        <f t="shared" si="27"/>
        <v>510819.71194867976</v>
      </c>
      <c r="J119" s="158">
        <f t="shared" si="22"/>
        <v>0</v>
      </c>
      <c r="K119" s="158"/>
      <c r="L119" s="334"/>
      <c r="M119" s="158">
        <f t="shared" si="28"/>
        <v>0</v>
      </c>
      <c r="N119" s="334"/>
      <c r="O119" s="158">
        <f t="shared" si="29"/>
        <v>0</v>
      </c>
      <c r="P119" s="158">
        <f t="shared" si="30"/>
        <v>0</v>
      </c>
      <c r="Q119" s="1"/>
    </row>
    <row r="120" spans="2:17">
      <c r="B120" s="9" t="str">
        <f t="shared" si="21"/>
        <v/>
      </c>
      <c r="C120" s="153">
        <f>IF(D93="","-",+C119+1)</f>
        <v>2034</v>
      </c>
      <c r="D120" s="154">
        <f>IF(F119+SUM(E$99:E119)=D$92,F119,D$92-SUM(E$99:E119))</f>
        <v>3320404.1547157653</v>
      </c>
      <c r="E120" s="160">
        <f t="shared" si="23"/>
        <v>152136.64285714287</v>
      </c>
      <c r="F120" s="159">
        <f t="shared" si="24"/>
        <v>3168267.5118586225</v>
      </c>
      <c r="G120" s="159">
        <f t="shared" si="25"/>
        <v>3244335.8332871939</v>
      </c>
      <c r="H120" s="163">
        <f t="shared" si="26"/>
        <v>494753.384791738</v>
      </c>
      <c r="I120" s="253">
        <f t="shared" si="27"/>
        <v>494753.384791738</v>
      </c>
      <c r="J120" s="158">
        <f t="shared" si="22"/>
        <v>0</v>
      </c>
      <c r="K120" s="158"/>
      <c r="L120" s="334"/>
      <c r="M120" s="158">
        <f t="shared" si="28"/>
        <v>0</v>
      </c>
      <c r="N120" s="334"/>
      <c r="O120" s="158">
        <f t="shared" si="29"/>
        <v>0</v>
      </c>
      <c r="P120" s="158">
        <f t="shared" si="30"/>
        <v>0</v>
      </c>
      <c r="Q120" s="1"/>
    </row>
    <row r="121" spans="2:17">
      <c r="B121" s="9" t="str">
        <f t="shared" si="21"/>
        <v/>
      </c>
      <c r="C121" s="153">
        <f>IF(D93="","-",+C120+1)</f>
        <v>2035</v>
      </c>
      <c r="D121" s="154">
        <f>IF(F120+SUM(E$99:E120)=D$92,F120,D$92-SUM(E$99:E120))</f>
        <v>3168267.5118586225</v>
      </c>
      <c r="E121" s="160">
        <f t="shared" si="23"/>
        <v>152136.64285714287</v>
      </c>
      <c r="F121" s="159">
        <f t="shared" si="24"/>
        <v>3016130.8690014798</v>
      </c>
      <c r="G121" s="159">
        <f t="shared" si="25"/>
        <v>3092199.1904300512</v>
      </c>
      <c r="H121" s="163">
        <f t="shared" si="26"/>
        <v>478687.05763479625</v>
      </c>
      <c r="I121" s="253">
        <f t="shared" si="27"/>
        <v>478687.05763479625</v>
      </c>
      <c r="J121" s="158">
        <f t="shared" si="22"/>
        <v>0</v>
      </c>
      <c r="K121" s="158"/>
      <c r="L121" s="334"/>
      <c r="M121" s="158">
        <f t="shared" si="28"/>
        <v>0</v>
      </c>
      <c r="N121" s="334"/>
      <c r="O121" s="158">
        <f t="shared" si="29"/>
        <v>0</v>
      </c>
      <c r="P121" s="158">
        <f t="shared" si="30"/>
        <v>0</v>
      </c>
      <c r="Q121" s="1"/>
    </row>
    <row r="122" spans="2:17">
      <c r="B122" s="9" t="str">
        <f t="shared" si="21"/>
        <v/>
      </c>
      <c r="C122" s="153">
        <f>IF(D93="","-",+C121+1)</f>
        <v>2036</v>
      </c>
      <c r="D122" s="154">
        <f>IF(F121+SUM(E$99:E121)=D$92,F121,D$92-SUM(E$99:E121))</f>
        <v>3016130.8690014798</v>
      </c>
      <c r="E122" s="160">
        <f t="shared" si="23"/>
        <v>152136.64285714287</v>
      </c>
      <c r="F122" s="159">
        <f t="shared" si="24"/>
        <v>2863994.2261443371</v>
      </c>
      <c r="G122" s="159">
        <f t="shared" si="25"/>
        <v>2940062.5475729085</v>
      </c>
      <c r="H122" s="163">
        <f t="shared" si="26"/>
        <v>462620.73047785449</v>
      </c>
      <c r="I122" s="253">
        <f t="shared" si="27"/>
        <v>462620.73047785449</v>
      </c>
      <c r="J122" s="158">
        <f t="shared" si="22"/>
        <v>0</v>
      </c>
      <c r="K122" s="158"/>
      <c r="L122" s="334"/>
      <c r="M122" s="158">
        <f t="shared" si="28"/>
        <v>0</v>
      </c>
      <c r="N122" s="334"/>
      <c r="O122" s="158">
        <f t="shared" si="29"/>
        <v>0</v>
      </c>
      <c r="P122" s="158">
        <f t="shared" si="30"/>
        <v>0</v>
      </c>
      <c r="Q122" s="1"/>
    </row>
    <row r="123" spans="2:17">
      <c r="B123" s="9" t="str">
        <f t="shared" si="21"/>
        <v/>
      </c>
      <c r="C123" s="153">
        <f>IF(D93="","-",+C122+1)</f>
        <v>2037</v>
      </c>
      <c r="D123" s="154">
        <f>IF(F122+SUM(E$99:E122)=D$92,F122,D$92-SUM(E$99:E122))</f>
        <v>2863994.2261443371</v>
      </c>
      <c r="E123" s="160">
        <f t="shared" si="23"/>
        <v>152136.64285714287</v>
      </c>
      <c r="F123" s="159">
        <f t="shared" si="24"/>
        <v>2711857.5832871944</v>
      </c>
      <c r="G123" s="159">
        <f t="shared" si="25"/>
        <v>2787925.9047157657</v>
      </c>
      <c r="H123" s="163">
        <f t="shared" si="26"/>
        <v>446554.40332091274</v>
      </c>
      <c r="I123" s="253">
        <f t="shared" si="27"/>
        <v>446554.40332091274</v>
      </c>
      <c r="J123" s="158">
        <f t="shared" si="22"/>
        <v>0</v>
      </c>
      <c r="K123" s="158"/>
      <c r="L123" s="334"/>
      <c r="M123" s="158">
        <f t="shared" si="28"/>
        <v>0</v>
      </c>
      <c r="N123" s="334"/>
      <c r="O123" s="158">
        <f t="shared" si="29"/>
        <v>0</v>
      </c>
      <c r="P123" s="158">
        <f t="shared" si="30"/>
        <v>0</v>
      </c>
      <c r="Q123" s="1"/>
    </row>
    <row r="124" spans="2:17">
      <c r="B124" s="9" t="str">
        <f t="shared" si="21"/>
        <v/>
      </c>
      <c r="C124" s="153">
        <f>IF(D93="","-",+C123+1)</f>
        <v>2038</v>
      </c>
      <c r="D124" s="154">
        <f>IF(F123+SUM(E$99:E123)=D$92,F123,D$92-SUM(E$99:E123))</f>
        <v>2711857.5832871944</v>
      </c>
      <c r="E124" s="160">
        <f t="shared" si="23"/>
        <v>152136.64285714287</v>
      </c>
      <c r="F124" s="159">
        <f t="shared" si="24"/>
        <v>2559720.9404300516</v>
      </c>
      <c r="G124" s="159">
        <f t="shared" si="25"/>
        <v>2635789.261858623</v>
      </c>
      <c r="H124" s="163">
        <f t="shared" si="26"/>
        <v>430488.07616397098</v>
      </c>
      <c r="I124" s="253">
        <f t="shared" si="27"/>
        <v>430488.07616397098</v>
      </c>
      <c r="J124" s="158">
        <f t="shared" si="22"/>
        <v>0</v>
      </c>
      <c r="K124" s="158"/>
      <c r="L124" s="334"/>
      <c r="M124" s="158">
        <f t="shared" si="28"/>
        <v>0</v>
      </c>
      <c r="N124" s="334"/>
      <c r="O124" s="158">
        <f t="shared" si="29"/>
        <v>0</v>
      </c>
      <c r="P124" s="158">
        <f t="shared" si="30"/>
        <v>0</v>
      </c>
      <c r="Q124" s="1"/>
    </row>
    <row r="125" spans="2:17">
      <c r="B125" s="9" t="str">
        <f t="shared" si="21"/>
        <v/>
      </c>
      <c r="C125" s="153">
        <f>IF(D93="","-",+C124+1)</f>
        <v>2039</v>
      </c>
      <c r="D125" s="154">
        <f>IF(F124+SUM(E$99:E124)=D$92,F124,D$92-SUM(E$99:E124))</f>
        <v>2559720.9404300516</v>
      </c>
      <c r="E125" s="160">
        <f t="shared" si="23"/>
        <v>152136.64285714287</v>
      </c>
      <c r="F125" s="159">
        <f t="shared" si="24"/>
        <v>2407584.2975729089</v>
      </c>
      <c r="G125" s="159">
        <f t="shared" si="25"/>
        <v>2483652.6190014803</v>
      </c>
      <c r="H125" s="163">
        <f t="shared" si="26"/>
        <v>414421.74900702923</v>
      </c>
      <c r="I125" s="253">
        <f t="shared" si="27"/>
        <v>414421.74900702923</v>
      </c>
      <c r="J125" s="158">
        <f t="shared" si="22"/>
        <v>0</v>
      </c>
      <c r="K125" s="158"/>
      <c r="L125" s="334"/>
      <c r="M125" s="158">
        <f t="shared" si="28"/>
        <v>0</v>
      </c>
      <c r="N125" s="334"/>
      <c r="O125" s="158">
        <f t="shared" si="29"/>
        <v>0</v>
      </c>
      <c r="P125" s="158">
        <f t="shared" si="30"/>
        <v>0</v>
      </c>
      <c r="Q125" s="1"/>
    </row>
    <row r="126" spans="2:17">
      <c r="B126" s="9" t="str">
        <f t="shared" si="21"/>
        <v/>
      </c>
      <c r="C126" s="153">
        <f>IF(D93="","-",+C125+1)</f>
        <v>2040</v>
      </c>
      <c r="D126" s="154">
        <f>IF(F125+SUM(E$99:E125)=D$92,F125,D$92-SUM(E$99:E125))</f>
        <v>2407584.2975729089</v>
      </c>
      <c r="E126" s="160">
        <f t="shared" si="23"/>
        <v>152136.64285714287</v>
      </c>
      <c r="F126" s="159">
        <f t="shared" si="24"/>
        <v>2255447.6547157662</v>
      </c>
      <c r="G126" s="159">
        <f t="shared" si="25"/>
        <v>2331515.9761443376</v>
      </c>
      <c r="H126" s="163">
        <f t="shared" si="26"/>
        <v>398355.42185008747</v>
      </c>
      <c r="I126" s="253">
        <f t="shared" si="27"/>
        <v>398355.42185008747</v>
      </c>
      <c r="J126" s="158">
        <f t="shared" si="22"/>
        <v>0</v>
      </c>
      <c r="K126" s="158"/>
      <c r="L126" s="334"/>
      <c r="M126" s="158">
        <f t="shared" si="28"/>
        <v>0</v>
      </c>
      <c r="N126" s="334"/>
      <c r="O126" s="158">
        <f t="shared" si="29"/>
        <v>0</v>
      </c>
      <c r="P126" s="158">
        <f t="shared" si="30"/>
        <v>0</v>
      </c>
      <c r="Q126" s="1"/>
    </row>
    <row r="127" spans="2:17">
      <c r="B127" s="9" t="str">
        <f t="shared" si="21"/>
        <v/>
      </c>
      <c r="C127" s="153">
        <f>IF(D93="","-",+C126+1)</f>
        <v>2041</v>
      </c>
      <c r="D127" s="154">
        <f>IF(F126+SUM(E$99:E126)=D$92,F126,D$92-SUM(E$99:E126))</f>
        <v>2255447.6547157662</v>
      </c>
      <c r="E127" s="160">
        <f t="shared" si="23"/>
        <v>152136.64285714287</v>
      </c>
      <c r="F127" s="159">
        <f t="shared" si="24"/>
        <v>2103311.0118586235</v>
      </c>
      <c r="G127" s="159">
        <f t="shared" si="25"/>
        <v>2179379.3332871948</v>
      </c>
      <c r="H127" s="163">
        <f t="shared" si="26"/>
        <v>382289.09469314566</v>
      </c>
      <c r="I127" s="253">
        <f t="shared" si="27"/>
        <v>382289.09469314566</v>
      </c>
      <c r="J127" s="158">
        <f t="shared" si="22"/>
        <v>0</v>
      </c>
      <c r="K127" s="158"/>
      <c r="L127" s="334"/>
      <c r="M127" s="158">
        <f t="shared" si="28"/>
        <v>0</v>
      </c>
      <c r="N127" s="334"/>
      <c r="O127" s="158">
        <f t="shared" si="29"/>
        <v>0</v>
      </c>
      <c r="P127" s="158">
        <f t="shared" si="30"/>
        <v>0</v>
      </c>
      <c r="Q127" s="1"/>
    </row>
    <row r="128" spans="2:17">
      <c r="B128" s="9" t="str">
        <f t="shared" si="21"/>
        <v/>
      </c>
      <c r="C128" s="153">
        <f>IF(D93="","-",+C127+1)</f>
        <v>2042</v>
      </c>
      <c r="D128" s="154">
        <f>IF(F127+SUM(E$99:E127)=D$92,F127,D$92-SUM(E$99:E127))</f>
        <v>2103311.0118586235</v>
      </c>
      <c r="E128" s="160">
        <f t="shared" si="23"/>
        <v>152136.64285714287</v>
      </c>
      <c r="F128" s="159">
        <f t="shared" si="24"/>
        <v>1951174.3690014805</v>
      </c>
      <c r="G128" s="159">
        <f t="shared" si="25"/>
        <v>2027242.6904300521</v>
      </c>
      <c r="H128" s="163">
        <f t="shared" si="26"/>
        <v>366222.7675362039</v>
      </c>
      <c r="I128" s="253">
        <f t="shared" si="27"/>
        <v>366222.7675362039</v>
      </c>
      <c r="J128" s="158">
        <f t="shared" si="22"/>
        <v>0</v>
      </c>
      <c r="K128" s="158"/>
      <c r="L128" s="334"/>
      <c r="M128" s="158">
        <f t="shared" si="28"/>
        <v>0</v>
      </c>
      <c r="N128" s="334"/>
      <c r="O128" s="158">
        <f t="shared" si="29"/>
        <v>0</v>
      </c>
      <c r="P128" s="158">
        <f t="shared" si="30"/>
        <v>0</v>
      </c>
      <c r="Q128" s="1"/>
    </row>
    <row r="129" spans="2:17">
      <c r="B129" s="9" t="str">
        <f t="shared" si="21"/>
        <v/>
      </c>
      <c r="C129" s="153">
        <f>IF(D93="","-",+C128+1)</f>
        <v>2043</v>
      </c>
      <c r="D129" s="154">
        <f>IF(F128+SUM(E$99:E128)=D$92,F128,D$92-SUM(E$99:E128))</f>
        <v>1951174.3690014805</v>
      </c>
      <c r="E129" s="160">
        <f t="shared" si="23"/>
        <v>152136.64285714287</v>
      </c>
      <c r="F129" s="159">
        <f t="shared" si="24"/>
        <v>1799037.7261443376</v>
      </c>
      <c r="G129" s="159">
        <f t="shared" si="25"/>
        <v>1875106.0475729089</v>
      </c>
      <c r="H129" s="163">
        <f t="shared" si="26"/>
        <v>350156.44037926209</v>
      </c>
      <c r="I129" s="253">
        <f t="shared" si="27"/>
        <v>350156.44037926209</v>
      </c>
      <c r="J129" s="158">
        <f t="shared" si="22"/>
        <v>0</v>
      </c>
      <c r="K129" s="158"/>
      <c r="L129" s="334"/>
      <c r="M129" s="158">
        <f t="shared" si="28"/>
        <v>0</v>
      </c>
      <c r="N129" s="334"/>
      <c r="O129" s="158">
        <f t="shared" si="29"/>
        <v>0</v>
      </c>
      <c r="P129" s="158">
        <f t="shared" si="30"/>
        <v>0</v>
      </c>
      <c r="Q129" s="1"/>
    </row>
    <row r="130" spans="2:17">
      <c r="B130" s="9" t="str">
        <f t="shared" si="21"/>
        <v/>
      </c>
      <c r="C130" s="153">
        <f>IF(D93="","-",+C129+1)</f>
        <v>2044</v>
      </c>
      <c r="D130" s="154">
        <f>IF(F129+SUM(E$99:E129)=D$92,F129,D$92-SUM(E$99:E129))</f>
        <v>1799037.7261443376</v>
      </c>
      <c r="E130" s="160">
        <f t="shared" si="23"/>
        <v>152136.64285714287</v>
      </c>
      <c r="F130" s="159">
        <f t="shared" si="24"/>
        <v>1646901.0832871946</v>
      </c>
      <c r="G130" s="159">
        <f t="shared" si="25"/>
        <v>1722969.4047157662</v>
      </c>
      <c r="H130" s="163">
        <f t="shared" si="26"/>
        <v>334090.11322232033</v>
      </c>
      <c r="I130" s="253">
        <f t="shared" si="27"/>
        <v>334090.11322232033</v>
      </c>
      <c r="J130" s="158">
        <f t="shared" si="22"/>
        <v>0</v>
      </c>
      <c r="K130" s="158"/>
      <c r="L130" s="334"/>
      <c r="M130" s="158">
        <f t="shared" si="28"/>
        <v>0</v>
      </c>
      <c r="N130" s="334"/>
      <c r="O130" s="158">
        <f t="shared" si="29"/>
        <v>0</v>
      </c>
      <c r="P130" s="158">
        <f t="shared" si="30"/>
        <v>0</v>
      </c>
      <c r="Q130" s="1"/>
    </row>
    <row r="131" spans="2:17">
      <c r="B131" s="9" t="str">
        <f t="shared" si="21"/>
        <v/>
      </c>
      <c r="C131" s="153">
        <f>IF(D93="","-",+C130+1)</f>
        <v>2045</v>
      </c>
      <c r="D131" s="154">
        <f>IF(F130+SUM(E$99:E130)=D$92,F130,D$92-SUM(E$99:E130))</f>
        <v>1646901.0832871946</v>
      </c>
      <c r="E131" s="160">
        <f t="shared" si="23"/>
        <v>152136.64285714287</v>
      </c>
      <c r="F131" s="159">
        <f t="shared" si="24"/>
        <v>1494764.4404300516</v>
      </c>
      <c r="G131" s="159">
        <f t="shared" si="25"/>
        <v>1570832.761858623</v>
      </c>
      <c r="H131" s="163">
        <f t="shared" si="26"/>
        <v>318023.78606537852</v>
      </c>
      <c r="I131" s="253">
        <f t="shared" si="27"/>
        <v>318023.78606537852</v>
      </c>
      <c r="J131" s="158">
        <f t="shared" si="22"/>
        <v>0</v>
      </c>
      <c r="K131" s="158"/>
      <c r="L131" s="334"/>
      <c r="M131" s="158">
        <f t="shared" ref="M131:M154" si="31">IF(L541&lt;&gt;0,+H541-L541,0)</f>
        <v>0</v>
      </c>
      <c r="N131" s="334"/>
      <c r="O131" s="158">
        <f t="shared" ref="O131:O154" si="32">IF(N541&lt;&gt;0,+I541-N541,0)</f>
        <v>0</v>
      </c>
      <c r="P131" s="158">
        <f t="shared" ref="P131:P154" si="33">+O541-M541</f>
        <v>0</v>
      </c>
      <c r="Q131" s="1"/>
    </row>
    <row r="132" spans="2:17">
      <c r="B132" s="9" t="str">
        <f t="shared" si="21"/>
        <v/>
      </c>
      <c r="C132" s="153">
        <f>IF(D93="","-",+C131+1)</f>
        <v>2046</v>
      </c>
      <c r="D132" s="154">
        <f>IF(F131+SUM(E$99:E131)=D$92,F131,D$92-SUM(E$99:E131))</f>
        <v>1494764.4404300516</v>
      </c>
      <c r="E132" s="160">
        <f t="shared" si="23"/>
        <v>152136.64285714287</v>
      </c>
      <c r="F132" s="159">
        <f t="shared" si="24"/>
        <v>1342627.7975729087</v>
      </c>
      <c r="G132" s="159">
        <f t="shared" si="25"/>
        <v>1418696.1190014803</v>
      </c>
      <c r="H132" s="163">
        <f t="shared" si="26"/>
        <v>301957.4589084367</v>
      </c>
      <c r="I132" s="253">
        <f t="shared" si="27"/>
        <v>301957.4589084367</v>
      </c>
      <c r="J132" s="158">
        <f t="shared" si="22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1"/>
        <v/>
      </c>
      <c r="C133" s="153">
        <f>IF(D93="","-",+C132+1)</f>
        <v>2047</v>
      </c>
      <c r="D133" s="154">
        <f>IF(F132+SUM(E$99:E132)=D$92,F132,D$92-SUM(E$99:E132))</f>
        <v>1342627.7975729087</v>
      </c>
      <c r="E133" s="160">
        <f t="shared" si="23"/>
        <v>152136.64285714287</v>
      </c>
      <c r="F133" s="159">
        <f t="shared" si="24"/>
        <v>1190491.1547157657</v>
      </c>
      <c r="G133" s="159">
        <f t="shared" si="25"/>
        <v>1266559.4761443371</v>
      </c>
      <c r="H133" s="163">
        <f t="shared" si="26"/>
        <v>285891.13175149495</v>
      </c>
      <c r="I133" s="253">
        <f t="shared" si="27"/>
        <v>285891.13175149495</v>
      </c>
      <c r="J133" s="158">
        <f t="shared" si="22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1"/>
        <v/>
      </c>
      <c r="C134" s="153">
        <f>IF(D93="","-",+C133+1)</f>
        <v>2048</v>
      </c>
      <c r="D134" s="154">
        <f>IF(F133+SUM(E$99:E133)=D$92,F133,D$92-SUM(E$99:E133))</f>
        <v>1190491.1547157657</v>
      </c>
      <c r="E134" s="160">
        <f t="shared" si="23"/>
        <v>152136.64285714287</v>
      </c>
      <c r="F134" s="159">
        <f t="shared" si="24"/>
        <v>1038354.5118586229</v>
      </c>
      <c r="G134" s="159">
        <f t="shared" si="25"/>
        <v>1114422.8332871944</v>
      </c>
      <c r="H134" s="163">
        <f t="shared" si="26"/>
        <v>269824.80459455313</v>
      </c>
      <c r="I134" s="253">
        <f t="shared" si="27"/>
        <v>269824.80459455313</v>
      </c>
      <c r="J134" s="158">
        <f t="shared" si="22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1"/>
        <v/>
      </c>
      <c r="C135" s="153">
        <f>IF(D93="","-",+C134+1)</f>
        <v>2049</v>
      </c>
      <c r="D135" s="154">
        <f>IF(F134+SUM(E$99:E134)=D$92,F134,D$92-SUM(E$99:E134))</f>
        <v>1038354.5118586229</v>
      </c>
      <c r="E135" s="160">
        <f t="shared" si="23"/>
        <v>152136.64285714287</v>
      </c>
      <c r="F135" s="159">
        <f t="shared" si="24"/>
        <v>886217.86900148005</v>
      </c>
      <c r="G135" s="159">
        <f t="shared" si="25"/>
        <v>962286.19043005141</v>
      </c>
      <c r="H135" s="163">
        <f t="shared" si="26"/>
        <v>253758.47743761138</v>
      </c>
      <c r="I135" s="253">
        <f t="shared" si="27"/>
        <v>253758.47743761138</v>
      </c>
      <c r="J135" s="158">
        <f t="shared" si="22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1"/>
        <v/>
      </c>
      <c r="C136" s="153">
        <f>IF(D93="","-",+C135+1)</f>
        <v>2050</v>
      </c>
      <c r="D136" s="154">
        <f>IF(F135+SUM(E$99:E135)=D$92,F135,D$92-SUM(E$99:E135))</f>
        <v>886217.86900148005</v>
      </c>
      <c r="E136" s="160">
        <f t="shared" si="23"/>
        <v>152136.64285714287</v>
      </c>
      <c r="F136" s="159">
        <f t="shared" si="24"/>
        <v>734081.22614433721</v>
      </c>
      <c r="G136" s="159">
        <f t="shared" si="25"/>
        <v>810149.54757290869</v>
      </c>
      <c r="H136" s="163">
        <f t="shared" si="26"/>
        <v>237692.15028066959</v>
      </c>
      <c r="I136" s="253">
        <f t="shared" si="27"/>
        <v>237692.15028066959</v>
      </c>
      <c r="J136" s="158">
        <f t="shared" si="22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1"/>
        <v/>
      </c>
      <c r="C137" s="153">
        <f>IF(D93="","-",+C136+1)</f>
        <v>2051</v>
      </c>
      <c r="D137" s="154">
        <f>IF(F136+SUM(E$99:E136)=D$92,F136,D$92-SUM(E$99:E136))</f>
        <v>734081.22614433721</v>
      </c>
      <c r="E137" s="160">
        <f t="shared" si="23"/>
        <v>152136.64285714287</v>
      </c>
      <c r="F137" s="159">
        <f t="shared" si="24"/>
        <v>581944.58328719437</v>
      </c>
      <c r="G137" s="159">
        <f t="shared" si="25"/>
        <v>658012.90471576573</v>
      </c>
      <c r="H137" s="163">
        <f t="shared" si="26"/>
        <v>221625.82312372781</v>
      </c>
      <c r="I137" s="253">
        <f t="shared" si="27"/>
        <v>221625.82312372781</v>
      </c>
      <c r="J137" s="158">
        <f t="shared" si="22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1"/>
        <v/>
      </c>
      <c r="C138" s="153">
        <f>IF(D93="","-",+C137+1)</f>
        <v>2052</v>
      </c>
      <c r="D138" s="154">
        <f>IF(F137+SUM(E$99:E137)=D$92,F137,D$92-SUM(E$99:E137))</f>
        <v>581944.58328719437</v>
      </c>
      <c r="E138" s="160">
        <f t="shared" si="23"/>
        <v>152136.64285714287</v>
      </c>
      <c r="F138" s="159">
        <f t="shared" si="24"/>
        <v>429807.94043005153</v>
      </c>
      <c r="G138" s="159">
        <f t="shared" si="25"/>
        <v>505876.26185862295</v>
      </c>
      <c r="H138" s="163">
        <f t="shared" si="26"/>
        <v>205559.49596678602</v>
      </c>
      <c r="I138" s="253">
        <f t="shared" si="27"/>
        <v>205559.49596678602</v>
      </c>
      <c r="J138" s="158">
        <f t="shared" si="22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1"/>
        <v/>
      </c>
      <c r="C139" s="153">
        <f>IF(D93="","-",+C138+1)</f>
        <v>2053</v>
      </c>
      <c r="D139" s="154">
        <f>IF(F138+SUM(E$99:E138)=D$92,F138,D$92-SUM(E$99:E138))</f>
        <v>429807.94043005153</v>
      </c>
      <c r="E139" s="160">
        <f t="shared" si="23"/>
        <v>152136.64285714287</v>
      </c>
      <c r="F139" s="159">
        <f t="shared" si="24"/>
        <v>277671.29757290869</v>
      </c>
      <c r="G139" s="159">
        <f t="shared" si="25"/>
        <v>353739.61900148011</v>
      </c>
      <c r="H139" s="163">
        <f t="shared" si="26"/>
        <v>189493.16880984424</v>
      </c>
      <c r="I139" s="253">
        <f t="shared" si="27"/>
        <v>189493.16880984424</v>
      </c>
      <c r="J139" s="158">
        <f t="shared" si="22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1"/>
        <v/>
      </c>
      <c r="C140" s="153">
        <f>IF(D93="","-",+C139+1)</f>
        <v>2054</v>
      </c>
      <c r="D140" s="154">
        <f>IF(F139+SUM(E$99:E139)=D$92,F139,D$92-SUM(E$99:E139))</f>
        <v>277671.29757290869</v>
      </c>
      <c r="E140" s="160">
        <f t="shared" si="23"/>
        <v>152136.64285714287</v>
      </c>
      <c r="F140" s="159">
        <f t="shared" si="24"/>
        <v>125534.65471576582</v>
      </c>
      <c r="G140" s="159">
        <f t="shared" si="25"/>
        <v>201602.97614433727</v>
      </c>
      <c r="H140" s="163">
        <f t="shared" si="26"/>
        <v>173426.84165290248</v>
      </c>
      <c r="I140" s="253">
        <f t="shared" si="27"/>
        <v>173426.84165290248</v>
      </c>
      <c r="J140" s="158">
        <f t="shared" si="22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1"/>
        <v/>
      </c>
      <c r="C141" s="153">
        <f>IF(D93="","-",+C140+1)</f>
        <v>2055</v>
      </c>
      <c r="D141" s="154">
        <f>IF(F140+SUM(E$99:E140)=D$92,F140,D$92-SUM(E$99:E140))</f>
        <v>125534.65471576582</v>
      </c>
      <c r="E141" s="160">
        <f t="shared" si="23"/>
        <v>125534.65471576582</v>
      </c>
      <c r="F141" s="159">
        <f t="shared" si="24"/>
        <v>0</v>
      </c>
      <c r="G141" s="159">
        <f t="shared" si="25"/>
        <v>62767.32735788291</v>
      </c>
      <c r="H141" s="163">
        <f t="shared" si="26"/>
        <v>132163.17232441017</v>
      </c>
      <c r="I141" s="253">
        <f t="shared" si="27"/>
        <v>132163.17232441017</v>
      </c>
      <c r="J141" s="158">
        <f t="shared" si="22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1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23"/>
        <v>0</v>
      </c>
      <c r="F142" s="159">
        <f t="shared" si="24"/>
        <v>0</v>
      </c>
      <c r="G142" s="159">
        <f t="shared" si="25"/>
        <v>0</v>
      </c>
      <c r="H142" s="163">
        <f t="shared" si="26"/>
        <v>0</v>
      </c>
      <c r="I142" s="253">
        <f t="shared" si="27"/>
        <v>0</v>
      </c>
      <c r="J142" s="158">
        <f t="shared" si="22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1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23"/>
        <v>0</v>
      </c>
      <c r="F143" s="159">
        <f t="shared" si="24"/>
        <v>0</v>
      </c>
      <c r="G143" s="159">
        <f t="shared" si="25"/>
        <v>0</v>
      </c>
      <c r="H143" s="163">
        <f t="shared" si="26"/>
        <v>0</v>
      </c>
      <c r="I143" s="253">
        <f t="shared" si="27"/>
        <v>0</v>
      </c>
      <c r="J143" s="158">
        <f t="shared" si="22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1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23"/>
        <v>0</v>
      </c>
      <c r="F144" s="159">
        <f t="shared" si="24"/>
        <v>0</v>
      </c>
      <c r="G144" s="159">
        <f t="shared" si="25"/>
        <v>0</v>
      </c>
      <c r="H144" s="163">
        <f t="shared" si="26"/>
        <v>0</v>
      </c>
      <c r="I144" s="253">
        <f t="shared" si="27"/>
        <v>0</v>
      </c>
      <c r="J144" s="158">
        <f t="shared" si="22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1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23"/>
        <v>0</v>
      </c>
      <c r="F145" s="159">
        <f t="shared" si="24"/>
        <v>0</v>
      </c>
      <c r="G145" s="159">
        <f t="shared" si="25"/>
        <v>0</v>
      </c>
      <c r="H145" s="163">
        <f t="shared" si="26"/>
        <v>0</v>
      </c>
      <c r="I145" s="253">
        <f t="shared" si="27"/>
        <v>0</v>
      </c>
      <c r="J145" s="158">
        <f t="shared" si="22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1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23"/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2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1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23"/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2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1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23"/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2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1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23"/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2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1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23"/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2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1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23"/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2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1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23"/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2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1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23"/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2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1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23"/>
        <v>0</v>
      </c>
      <c r="F154" s="159">
        <f t="shared" si="24"/>
        <v>0</v>
      </c>
      <c r="G154" s="159">
        <f t="shared" si="25"/>
        <v>0</v>
      </c>
      <c r="H154" s="163">
        <f t="shared" si="26"/>
        <v>0</v>
      </c>
      <c r="I154" s="253">
        <f t="shared" si="27"/>
        <v>0</v>
      </c>
      <c r="J154" s="158">
        <f t="shared" si="22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6389739.0000000009</v>
      </c>
      <c r="F155" s="111"/>
      <c r="G155" s="111"/>
      <c r="H155" s="111">
        <f>SUM(H99:H154)</f>
        <v>20761747.837750994</v>
      </c>
      <c r="I155" s="111">
        <f>SUM(I99:I154)</f>
        <v>20761747.837750994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Q162"/>
  <sheetViews>
    <sheetView view="pageBreakPreview" topLeftCell="A82" zoomScale="82" zoomScaleNormal="100" zoomScaleSheetLayoutView="82" workbookViewId="0">
      <selection activeCell="F112" sqref="F11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1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1779932.3659143087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1779932.3659143087</v>
      </c>
      <c r="O6" s="1"/>
      <c r="P6" s="1"/>
    </row>
    <row r="7" spans="1:17" ht="13.5" thickBot="1">
      <c r="C7" s="121" t="s">
        <v>44</v>
      </c>
      <c r="D7" s="273" t="s">
        <v>217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135</v>
      </c>
      <c r="E9" s="401" t="s">
        <v>394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17671482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431011.75609756098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9057179</v>
      </c>
      <c r="E17" s="358">
        <v>0</v>
      </c>
      <c r="F17" s="357">
        <v>9057179</v>
      </c>
      <c r="G17" s="358">
        <v>115677</v>
      </c>
      <c r="H17" s="359">
        <v>115677</v>
      </c>
      <c r="I17" s="156">
        <f t="shared" ref="I17:I48" si="0">H17-G17</f>
        <v>0</v>
      </c>
      <c r="J17" s="156"/>
      <c r="K17" s="256">
        <v>115677</v>
      </c>
      <c r="L17" s="157">
        <f t="shared" ref="L17:L48" si="1">IF(K17&lt;&gt;0,+G17-K17,0)</f>
        <v>0</v>
      </c>
      <c r="M17" s="256">
        <v>115677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17740954</v>
      </c>
      <c r="E18" s="360">
        <v>466867</v>
      </c>
      <c r="F18" s="361">
        <v>17274087</v>
      </c>
      <c r="G18" s="360">
        <v>2950276</v>
      </c>
      <c r="H18" s="359">
        <v>2950276</v>
      </c>
      <c r="I18" s="368">
        <v>0</v>
      </c>
      <c r="J18" s="156"/>
      <c r="K18" s="258">
        <f t="shared" ref="K18:K23" si="4">G18</f>
        <v>2950276</v>
      </c>
      <c r="L18" s="257">
        <f t="shared" si="1"/>
        <v>0</v>
      </c>
      <c r="M18" s="258">
        <f t="shared" ref="M18:M23" si="5">H18</f>
        <v>2950276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17204615</v>
      </c>
      <c r="E19" s="360">
        <v>431011.75609756098</v>
      </c>
      <c r="F19" s="361">
        <v>16773603.243902439</v>
      </c>
      <c r="G19" s="360">
        <v>3050917.4869010281</v>
      </c>
      <c r="H19" s="359">
        <v>3050917.4869010281</v>
      </c>
      <c r="I19" s="368">
        <v>0</v>
      </c>
      <c r="J19" s="156"/>
      <c r="K19" s="258">
        <f t="shared" si="4"/>
        <v>3050917.4869010281</v>
      </c>
      <c r="L19" s="257">
        <f t="shared" si="1"/>
        <v>0</v>
      </c>
      <c r="M19" s="258">
        <f t="shared" si="5"/>
        <v>3050917.4869010281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16773603.243902439</v>
      </c>
      <c r="E20" s="377">
        <v>420749.57142857142</v>
      </c>
      <c r="F20" s="361">
        <v>16352853.672473868</v>
      </c>
      <c r="G20" s="360">
        <v>2852748.2601002851</v>
      </c>
      <c r="H20" s="359">
        <v>2852748.2601002851</v>
      </c>
      <c r="I20" s="368">
        <v>0</v>
      </c>
      <c r="J20" s="156"/>
      <c r="K20" s="258">
        <f t="shared" si="4"/>
        <v>2852748.2601002851</v>
      </c>
      <c r="L20" s="257">
        <f t="shared" si="1"/>
        <v>0</v>
      </c>
      <c r="M20" s="258">
        <f t="shared" si="5"/>
        <v>2852748.2601002851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16352853.672473868</v>
      </c>
      <c r="E21" s="377">
        <v>420749.57142857142</v>
      </c>
      <c r="F21" s="361">
        <v>15932104.101045297</v>
      </c>
      <c r="G21" s="360">
        <v>2651038.335861824</v>
      </c>
      <c r="H21" s="359">
        <v>2651038.335861824</v>
      </c>
      <c r="I21" s="156">
        <v>0</v>
      </c>
      <c r="J21" s="156"/>
      <c r="K21" s="258">
        <f t="shared" si="4"/>
        <v>2651038.335861824</v>
      </c>
      <c r="L21" s="257">
        <f t="shared" ref="L21:L26" si="7">IF(K21&lt;&gt;0,+G21-K21,0)</f>
        <v>0</v>
      </c>
      <c r="M21" s="258">
        <f t="shared" si="5"/>
        <v>2651038.335861824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15932104.101045297</v>
      </c>
      <c r="E22" s="377">
        <v>420749.57142857142</v>
      </c>
      <c r="F22" s="361">
        <v>15511354.529616727</v>
      </c>
      <c r="G22" s="360">
        <v>2513394.2946650204</v>
      </c>
      <c r="H22" s="359">
        <v>2513394.2946650204</v>
      </c>
      <c r="I22" s="156">
        <v>0</v>
      </c>
      <c r="J22" s="156"/>
      <c r="K22" s="258">
        <f t="shared" si="4"/>
        <v>2513394.2946650204</v>
      </c>
      <c r="L22" s="257">
        <f t="shared" si="7"/>
        <v>0</v>
      </c>
      <c r="M22" s="258">
        <f t="shared" si="5"/>
        <v>2513394.2946650204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15511354.529616727</v>
      </c>
      <c r="E23" s="377">
        <v>420749.57142857142</v>
      </c>
      <c r="F23" s="361">
        <v>15090604.958188156</v>
      </c>
      <c r="G23" s="360">
        <v>2408254.6940407706</v>
      </c>
      <c r="H23" s="359">
        <v>2408254.6940407706</v>
      </c>
      <c r="I23" s="156">
        <v>0</v>
      </c>
      <c r="J23" s="156"/>
      <c r="K23" s="258">
        <f t="shared" si="4"/>
        <v>2408254.6940407706</v>
      </c>
      <c r="L23" s="257">
        <f t="shared" si="7"/>
        <v>0</v>
      </c>
      <c r="M23" s="258">
        <f t="shared" si="5"/>
        <v>2408254.6940407706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2016</v>
      </c>
      <c r="D24" s="361">
        <v>15090604.958188156</v>
      </c>
      <c r="E24" s="377">
        <v>420749.57142857142</v>
      </c>
      <c r="F24" s="361">
        <v>14669855.386759585</v>
      </c>
      <c r="G24" s="360">
        <v>2329003.9936694037</v>
      </c>
      <c r="H24" s="359">
        <v>2329003.9936694037</v>
      </c>
      <c r="I24" s="156">
        <f t="shared" si="0"/>
        <v>0</v>
      </c>
      <c r="J24" s="156"/>
      <c r="K24" s="258">
        <f>G24</f>
        <v>2329003.9936694037</v>
      </c>
      <c r="L24" s="257">
        <f t="shared" si="7"/>
        <v>0</v>
      </c>
      <c r="M24" s="258">
        <f>H24</f>
        <v>2329003.9936694037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14669855.386759585</v>
      </c>
      <c r="E25" s="377">
        <v>410964.69767441862</v>
      </c>
      <c r="F25" s="361">
        <v>14258890.689085167</v>
      </c>
      <c r="G25" s="360">
        <v>2202992.5205155816</v>
      </c>
      <c r="H25" s="359">
        <v>2202992.5205155816</v>
      </c>
      <c r="I25" s="156">
        <f t="shared" si="0"/>
        <v>0</v>
      </c>
      <c r="J25" s="156"/>
      <c r="K25" s="258">
        <f>G25</f>
        <v>2202992.5205155816</v>
      </c>
      <c r="L25" s="257">
        <f t="shared" si="7"/>
        <v>0</v>
      </c>
      <c r="M25" s="258">
        <f>H25</f>
        <v>2202992.5205155816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14258890.689085167</v>
      </c>
      <c r="E26" s="377">
        <v>431011.75609756098</v>
      </c>
      <c r="F26" s="361">
        <v>13827878.932987606</v>
      </c>
      <c r="G26" s="360">
        <v>2215843.0945590343</v>
      </c>
      <c r="H26" s="359">
        <v>2215843.0945590343</v>
      </c>
      <c r="I26" s="156">
        <f t="shared" si="0"/>
        <v>0</v>
      </c>
      <c r="J26" s="156"/>
      <c r="K26" s="258">
        <f>G26</f>
        <v>2215843.0945590343</v>
      </c>
      <c r="L26" s="257">
        <f t="shared" si="7"/>
        <v>0</v>
      </c>
      <c r="M26" s="258">
        <f>H26</f>
        <v>2215843.0945590343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361">
        <v>13827878.932987606</v>
      </c>
      <c r="E27" s="377">
        <v>431011.75609756098</v>
      </c>
      <c r="F27" s="361">
        <v>13396867.176890045</v>
      </c>
      <c r="G27" s="360">
        <v>2161064.0437903283</v>
      </c>
      <c r="H27" s="359">
        <v>2161064.0437903283</v>
      </c>
      <c r="I27" s="156">
        <f t="shared" si="0"/>
        <v>0</v>
      </c>
      <c r="J27" s="156"/>
      <c r="K27" s="258">
        <f>G27</f>
        <v>2161064.0437903283</v>
      </c>
      <c r="L27" s="257">
        <f t="shared" ref="L27" si="10">IF(K27&lt;&gt;0,+G27-K27,0)</f>
        <v>0</v>
      </c>
      <c r="M27" s="258">
        <f>H27</f>
        <v>2161064.0437903283</v>
      </c>
      <c r="N27" s="158">
        <f t="shared" ref="N27" si="11">IF(M27&lt;&gt;0,+H27-M27,0)</f>
        <v>0</v>
      </c>
      <c r="O27" s="158">
        <f t="shared" ref="O27" si="12">+N27-L27</f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13396867.176890045</v>
      </c>
      <c r="E28" s="160">
        <f>IF(+I14&lt;F27,I14,D28)</f>
        <v>431011.75609756098</v>
      </c>
      <c r="F28" s="159">
        <f t="shared" ref="F28:F48" si="13">+D28-E28</f>
        <v>12965855.420792485</v>
      </c>
      <c r="G28" s="161">
        <f t="shared" ref="G28:G72" si="14">+I$12*((D28+F28)/2)+E28</f>
        <v>1779932.3659143087</v>
      </c>
      <c r="H28" s="142">
        <f t="shared" ref="H28:H72" si="15">+I$13*((D28+F28)/2)+E28</f>
        <v>1779932.3659143087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12965855.420792485</v>
      </c>
      <c r="E29" s="160">
        <f>IF(+I14&lt;F28,I14,D29)</f>
        <v>431011.75609756098</v>
      </c>
      <c r="F29" s="159">
        <f t="shared" si="13"/>
        <v>12534843.664694924</v>
      </c>
      <c r="G29" s="161">
        <f t="shared" si="14"/>
        <v>1735824.5816201011</v>
      </c>
      <c r="H29" s="142">
        <f t="shared" si="15"/>
        <v>1735824.5816201011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12534843.664694924</v>
      </c>
      <c r="E30" s="160">
        <f>IF(+I14&lt;F29,I14,D30)</f>
        <v>431011.75609756098</v>
      </c>
      <c r="F30" s="159">
        <f t="shared" si="13"/>
        <v>12103831.908597363</v>
      </c>
      <c r="G30" s="161">
        <f t="shared" si="14"/>
        <v>1691716.7973258931</v>
      </c>
      <c r="H30" s="142">
        <f t="shared" si="15"/>
        <v>1691716.7973258931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12103831.908597363</v>
      </c>
      <c r="E31" s="160">
        <f>IF(+I14&lt;F30,I14,D31)</f>
        <v>431011.75609756098</v>
      </c>
      <c r="F31" s="159">
        <f t="shared" si="13"/>
        <v>11672820.152499802</v>
      </c>
      <c r="G31" s="161">
        <f t="shared" si="14"/>
        <v>1647609.0130316855</v>
      </c>
      <c r="H31" s="142">
        <f t="shared" si="15"/>
        <v>1647609.0130316855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11672820.152499802</v>
      </c>
      <c r="E32" s="160">
        <f>IF(+I14&lt;F31,I14,D32)</f>
        <v>431011.75609756098</v>
      </c>
      <c r="F32" s="159">
        <f t="shared" si="13"/>
        <v>11241808.396402242</v>
      </c>
      <c r="G32" s="161">
        <f t="shared" si="14"/>
        <v>1603501.2287374774</v>
      </c>
      <c r="H32" s="142">
        <f t="shared" si="15"/>
        <v>1603501.2287374774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11241808.396402242</v>
      </c>
      <c r="E33" s="160">
        <f>IF(+I14&lt;F32,I14,D33)</f>
        <v>431011.75609756098</v>
      </c>
      <c r="F33" s="159">
        <f t="shared" si="13"/>
        <v>10810796.640304681</v>
      </c>
      <c r="G33" s="161">
        <f t="shared" si="14"/>
        <v>1559393.4444432699</v>
      </c>
      <c r="H33" s="142">
        <f t="shared" si="15"/>
        <v>1559393.4444432699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10810796.640304681</v>
      </c>
      <c r="E34" s="160">
        <f>IF(+I14&lt;F33,I14,D34)</f>
        <v>431011.75609756098</v>
      </c>
      <c r="F34" s="159">
        <f t="shared" si="13"/>
        <v>10379784.88420712</v>
      </c>
      <c r="G34" s="161">
        <f t="shared" si="14"/>
        <v>1515285.6601490621</v>
      </c>
      <c r="H34" s="142">
        <f t="shared" si="15"/>
        <v>1515285.6601490621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10379784.88420712</v>
      </c>
      <c r="E35" s="160">
        <f>IF(+I14&lt;F34,I14,D35)</f>
        <v>431011.75609756098</v>
      </c>
      <c r="F35" s="159">
        <f t="shared" si="13"/>
        <v>9948773.1281095594</v>
      </c>
      <c r="G35" s="161">
        <f t="shared" si="14"/>
        <v>1471177.8758548545</v>
      </c>
      <c r="H35" s="142">
        <f t="shared" si="15"/>
        <v>1471177.8758548545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9948773.1281095594</v>
      </c>
      <c r="E36" s="160">
        <f>IF(+I14&lt;F35,I14,D36)</f>
        <v>431011.75609756098</v>
      </c>
      <c r="F36" s="159">
        <f t="shared" si="13"/>
        <v>9517761.3720119987</v>
      </c>
      <c r="G36" s="161">
        <f t="shared" si="14"/>
        <v>1427070.0915606464</v>
      </c>
      <c r="H36" s="142">
        <f t="shared" si="15"/>
        <v>1427070.0915606464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9517761.3720119987</v>
      </c>
      <c r="E37" s="160">
        <f>IF(+I14&lt;F36,I14,D37)</f>
        <v>431011.75609756098</v>
      </c>
      <c r="F37" s="159">
        <f t="shared" si="13"/>
        <v>9086749.6159144379</v>
      </c>
      <c r="G37" s="161">
        <f t="shared" si="14"/>
        <v>1382962.3072664388</v>
      </c>
      <c r="H37" s="142">
        <f t="shared" si="15"/>
        <v>1382962.3072664388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9086749.6159144379</v>
      </c>
      <c r="E38" s="160">
        <f>IF(+I14&lt;F37,I14,D38)</f>
        <v>431011.75609756098</v>
      </c>
      <c r="F38" s="159">
        <f t="shared" si="13"/>
        <v>8655737.8598168772</v>
      </c>
      <c r="G38" s="161">
        <f t="shared" si="14"/>
        <v>1338854.5229722308</v>
      </c>
      <c r="H38" s="142">
        <f t="shared" si="15"/>
        <v>1338854.5229722308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8655737.8598168772</v>
      </c>
      <c r="E39" s="160">
        <f>IF(+I14&lt;F38,I14,D39)</f>
        <v>431011.75609756098</v>
      </c>
      <c r="F39" s="159">
        <f t="shared" si="13"/>
        <v>8224726.1037193164</v>
      </c>
      <c r="G39" s="161">
        <f t="shared" si="14"/>
        <v>1294746.7386780232</v>
      </c>
      <c r="H39" s="142">
        <f t="shared" si="15"/>
        <v>1294746.7386780232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8224726.1037193164</v>
      </c>
      <c r="E40" s="160">
        <f>IF(+I14&lt;F39,I14,D40)</f>
        <v>431011.75609756098</v>
      </c>
      <c r="F40" s="159">
        <f t="shared" si="13"/>
        <v>7793714.3476217557</v>
      </c>
      <c r="G40" s="161">
        <f t="shared" si="14"/>
        <v>1250638.9543838154</v>
      </c>
      <c r="H40" s="142">
        <f t="shared" si="15"/>
        <v>1250638.9543838154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7793714.3476217557</v>
      </c>
      <c r="E41" s="160">
        <f>IF(+I14&lt;F40,I14,D41)</f>
        <v>431011.75609756098</v>
      </c>
      <c r="F41" s="159">
        <f t="shared" si="13"/>
        <v>7362702.5915241949</v>
      </c>
      <c r="G41" s="161">
        <f t="shared" si="14"/>
        <v>1206531.1700896076</v>
      </c>
      <c r="H41" s="142">
        <f t="shared" si="15"/>
        <v>1206531.1700896076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7362702.5915241949</v>
      </c>
      <c r="E42" s="160">
        <f>IF(+I14&lt;F41,I14,D42)</f>
        <v>431011.75609756098</v>
      </c>
      <c r="F42" s="159">
        <f t="shared" si="13"/>
        <v>6931690.8354266342</v>
      </c>
      <c r="G42" s="161">
        <f t="shared" si="14"/>
        <v>1162423.3857953998</v>
      </c>
      <c r="H42" s="142">
        <f t="shared" si="15"/>
        <v>1162423.3857953998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6931690.8354266342</v>
      </c>
      <c r="E43" s="160">
        <f>IF(+I14&lt;F42,I14,D43)</f>
        <v>431011.75609756098</v>
      </c>
      <c r="F43" s="159">
        <f t="shared" si="13"/>
        <v>6500679.0793290734</v>
      </c>
      <c r="G43" s="161">
        <f t="shared" si="14"/>
        <v>1118315.601501192</v>
      </c>
      <c r="H43" s="142">
        <f t="shared" si="15"/>
        <v>1118315.601501192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6500679.0793290734</v>
      </c>
      <c r="E44" s="160">
        <f>IF(+I14&lt;F43,I14,D44)</f>
        <v>431011.75609756098</v>
      </c>
      <c r="F44" s="159">
        <f t="shared" si="13"/>
        <v>6069667.3232315127</v>
      </c>
      <c r="G44" s="161">
        <f t="shared" si="14"/>
        <v>1074207.8172069844</v>
      </c>
      <c r="H44" s="142">
        <f t="shared" si="15"/>
        <v>1074207.8172069844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6069667.3232315127</v>
      </c>
      <c r="E45" s="160">
        <f>IF(+I14&lt;F44,I14,D45)</f>
        <v>431011.75609756098</v>
      </c>
      <c r="F45" s="159">
        <f t="shared" si="13"/>
        <v>5638655.5671339519</v>
      </c>
      <c r="G45" s="161">
        <f t="shared" si="14"/>
        <v>1030100.0329127765</v>
      </c>
      <c r="H45" s="142">
        <f t="shared" si="15"/>
        <v>1030100.0329127765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5638655.5671339519</v>
      </c>
      <c r="E46" s="160">
        <f>IF(+I14&lt;F45,I14,D46)</f>
        <v>431011.75609756098</v>
      </c>
      <c r="F46" s="159">
        <f t="shared" si="13"/>
        <v>5207643.8110363912</v>
      </c>
      <c r="G46" s="161">
        <f t="shared" si="14"/>
        <v>985992.24861856876</v>
      </c>
      <c r="H46" s="142">
        <f t="shared" si="15"/>
        <v>985992.24861856876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5207643.8110363912</v>
      </c>
      <c r="E47" s="160">
        <f>IF(+I14&lt;F46,I14,D47)</f>
        <v>431011.75609756098</v>
      </c>
      <c r="F47" s="159">
        <f t="shared" si="13"/>
        <v>4776632.0549388304</v>
      </c>
      <c r="G47" s="161">
        <f t="shared" si="14"/>
        <v>941884.46432436095</v>
      </c>
      <c r="H47" s="142">
        <f t="shared" si="15"/>
        <v>941884.46432436095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4776632.0549388304</v>
      </c>
      <c r="E48" s="160">
        <f>IF(+I14&lt;F47,I14,D48)</f>
        <v>431011.75609756098</v>
      </c>
      <c r="F48" s="159">
        <f t="shared" si="13"/>
        <v>4345620.2988412697</v>
      </c>
      <c r="G48" s="161">
        <f t="shared" si="14"/>
        <v>897776.68003015313</v>
      </c>
      <c r="H48" s="142">
        <f t="shared" si="15"/>
        <v>897776.68003015313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4345620.2988412697</v>
      </c>
      <c r="E49" s="160">
        <f>IF(+I14&lt;F48,I14,D49)</f>
        <v>431011.75609756098</v>
      </c>
      <c r="F49" s="159">
        <f t="shared" ref="F49:F72" si="16">+D49-E49</f>
        <v>3914608.5427437089</v>
      </c>
      <c r="G49" s="161">
        <f t="shared" si="14"/>
        <v>853668.89573594532</v>
      </c>
      <c r="H49" s="142">
        <f t="shared" si="15"/>
        <v>853668.89573594532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3914608.5427437089</v>
      </c>
      <c r="E50" s="160">
        <f>IF(+I14&lt;F49,I14,D50)</f>
        <v>431011.75609756098</v>
      </c>
      <c r="F50" s="159">
        <f t="shared" si="16"/>
        <v>3483596.7866461482</v>
      </c>
      <c r="G50" s="161">
        <f t="shared" si="14"/>
        <v>809561.11144173762</v>
      </c>
      <c r="H50" s="142">
        <f t="shared" si="15"/>
        <v>809561.11144173762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3483596.7866461482</v>
      </c>
      <c r="E51" s="160">
        <f>IF(+I14&lt;F50,I14,D51)</f>
        <v>431011.75609756098</v>
      </c>
      <c r="F51" s="159">
        <f t="shared" si="16"/>
        <v>3052585.0305485874</v>
      </c>
      <c r="G51" s="161">
        <f t="shared" si="14"/>
        <v>765453.32714752981</v>
      </c>
      <c r="H51" s="142">
        <f t="shared" si="15"/>
        <v>765453.32714752981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3052585.0305485874</v>
      </c>
      <c r="E52" s="160">
        <f>IF(+I14&lt;F51,I14,D52)</f>
        <v>431011.75609756098</v>
      </c>
      <c r="F52" s="159">
        <f t="shared" si="16"/>
        <v>2621573.2744510267</v>
      </c>
      <c r="G52" s="161">
        <f t="shared" si="14"/>
        <v>721345.54285332211</v>
      </c>
      <c r="H52" s="142">
        <f t="shared" si="15"/>
        <v>721345.54285332211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2621573.2744510267</v>
      </c>
      <c r="E53" s="160">
        <f>IF(+I14&lt;F52,I14,D53)</f>
        <v>431011.75609756098</v>
      </c>
      <c r="F53" s="159">
        <f t="shared" si="16"/>
        <v>2190561.5183534659</v>
      </c>
      <c r="G53" s="161">
        <f t="shared" si="14"/>
        <v>677237.7585591143</v>
      </c>
      <c r="H53" s="142">
        <f t="shared" si="15"/>
        <v>677237.7585591143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2190561.5183534659</v>
      </c>
      <c r="E54" s="160">
        <f>IF(+I14&lt;F53,I14,D54)</f>
        <v>431011.75609756098</v>
      </c>
      <c r="F54" s="159">
        <f t="shared" si="16"/>
        <v>1759549.762255905</v>
      </c>
      <c r="G54" s="161">
        <f t="shared" si="14"/>
        <v>633129.97426490649</v>
      </c>
      <c r="H54" s="142">
        <f t="shared" si="15"/>
        <v>633129.97426490649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1759549.762255905</v>
      </c>
      <c r="E55" s="160">
        <f>IF(+I14&lt;F54,I14,D55)</f>
        <v>431011.75609756098</v>
      </c>
      <c r="F55" s="159">
        <f t="shared" si="16"/>
        <v>1328538.006158344</v>
      </c>
      <c r="G55" s="161">
        <f t="shared" si="14"/>
        <v>589022.18997069867</v>
      </c>
      <c r="H55" s="142">
        <f t="shared" si="15"/>
        <v>589022.18997069867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1328538.006158344</v>
      </c>
      <c r="E56" s="160">
        <f>IF(+I14&lt;F55,I14,D56)</f>
        <v>431011.75609756098</v>
      </c>
      <c r="F56" s="159">
        <f t="shared" si="16"/>
        <v>897526.250060783</v>
      </c>
      <c r="G56" s="161">
        <f t="shared" si="14"/>
        <v>544914.40567649086</v>
      </c>
      <c r="H56" s="142">
        <f t="shared" si="15"/>
        <v>544914.40567649086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897526.250060783</v>
      </c>
      <c r="E57" s="160">
        <f>IF(+I14&lt;F56,I14,D57)</f>
        <v>431011.75609756098</v>
      </c>
      <c r="F57" s="159">
        <f t="shared" si="16"/>
        <v>466514.49396322202</v>
      </c>
      <c r="G57" s="161">
        <f t="shared" si="14"/>
        <v>500806.62138228305</v>
      </c>
      <c r="H57" s="142">
        <f t="shared" si="15"/>
        <v>500806.62138228305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466514.49396322202</v>
      </c>
      <c r="E58" s="160">
        <f>IF(+I14&lt;F57,I14,D58)</f>
        <v>431011.75609756098</v>
      </c>
      <c r="F58" s="159">
        <f t="shared" si="16"/>
        <v>35502.737865661038</v>
      </c>
      <c r="G58" s="161">
        <f t="shared" si="14"/>
        <v>456698.83708807529</v>
      </c>
      <c r="H58" s="142">
        <f t="shared" si="15"/>
        <v>456698.83708807529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35502.737865661038</v>
      </c>
      <c r="E59" s="160">
        <f>IF(+I14&lt;F58,I14,D59)</f>
        <v>35502.737865661038</v>
      </c>
      <c r="F59" s="159">
        <f t="shared" si="16"/>
        <v>0</v>
      </c>
      <c r="G59" s="161">
        <f t="shared" si="14"/>
        <v>37319.332287366233</v>
      </c>
      <c r="H59" s="142">
        <f t="shared" si="15"/>
        <v>37319.332287366233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14"/>
        <v>0</v>
      </c>
      <c r="H60" s="142">
        <f t="shared" si="15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17671482.000000004</v>
      </c>
      <c r="F73" s="111"/>
      <c r="G73" s="111">
        <f>SUM(G17:G72)</f>
        <v>60156312.702927604</v>
      </c>
      <c r="H73" s="111">
        <f>SUM(H17:H72)</f>
        <v>60156312.702927604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2215843.0945590343</v>
      </c>
      <c r="N87" s="198">
        <f>IF(J92&lt;D11,0,VLOOKUP(J92,C17:O72,11))</f>
        <v>2215843.0945590343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1909207.486730136</v>
      </c>
      <c r="N88" s="200">
        <f>IF(J92&lt;D11,0,VLOOKUP(J92,C99:P154,7))</f>
        <v>1909207.486730136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Arsenal Hill Auto xfmr &amp; AH to Water Works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-306635.60782889836</v>
      </c>
      <c r="N89" s="203">
        <f>+N88-N87</f>
        <v>-306635.60782889836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TP2007057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17671482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420749.57142857142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0</v>
      </c>
      <c r="F99" s="361">
        <v>12134740</v>
      </c>
      <c r="G99" s="365">
        <v>6067370</v>
      </c>
      <c r="H99" s="362">
        <v>878177</v>
      </c>
      <c r="I99" s="363">
        <v>878177</v>
      </c>
      <c r="J99" s="158">
        <f t="shared" ref="J99:J130" si="21">+I99-H99</f>
        <v>0</v>
      </c>
      <c r="K99" s="158"/>
      <c r="L99" s="256">
        <f t="shared" ref="L99:L104" si="22">H99</f>
        <v>878177</v>
      </c>
      <c r="M99" s="157">
        <f t="shared" ref="M99:M130" si="23">IF(L99&lt;&gt;0,+H99-L99,0)</f>
        <v>0</v>
      </c>
      <c r="N99" s="256">
        <f t="shared" ref="N99:N104" si="24">I99</f>
        <v>878177</v>
      </c>
      <c r="O99" s="157">
        <f t="shared" ref="O99:O130" si="25">IF(N99&lt;&gt;0,+I99-N99,0)</f>
        <v>0</v>
      </c>
      <c r="P99" s="157">
        <f t="shared" ref="P99:P130" si="26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17671482</v>
      </c>
      <c r="E100" s="360">
        <v>431011.75609756098</v>
      </c>
      <c r="F100" s="361">
        <v>17240470.243902437</v>
      </c>
      <c r="G100" s="361">
        <v>17455976.121951219</v>
      </c>
      <c r="H100" s="360">
        <v>3312750.4635227108</v>
      </c>
      <c r="I100" s="359">
        <v>3312750.4635227108</v>
      </c>
      <c r="J100" s="158">
        <f t="shared" si="21"/>
        <v>0</v>
      </c>
      <c r="K100" s="158"/>
      <c r="L100" s="258">
        <f t="shared" si="22"/>
        <v>3312750.4635227108</v>
      </c>
      <c r="M100" s="257">
        <f t="shared" si="23"/>
        <v>0</v>
      </c>
      <c r="N100" s="258">
        <f t="shared" si="24"/>
        <v>3312750.4635227108</v>
      </c>
      <c r="O100" s="158">
        <f t="shared" si="25"/>
        <v>0</v>
      </c>
      <c r="P100" s="158">
        <f t="shared" si="26"/>
        <v>0</v>
      </c>
      <c r="Q100" s="1"/>
    </row>
    <row r="101" spans="1:17">
      <c r="B101" s="9" t="str">
        <f t="shared" ref="B101:B154" si="27">IF(D101=F100,"","IU")</f>
        <v/>
      </c>
      <c r="C101" s="153">
        <f>IF(D93="","-",+C100+1)</f>
        <v>2011</v>
      </c>
      <c r="D101" s="357">
        <v>17240470.243902437</v>
      </c>
      <c r="E101" s="377">
        <v>420749.57142857142</v>
      </c>
      <c r="F101" s="361">
        <v>16819720.672473866</v>
      </c>
      <c r="G101" s="361">
        <v>17030095.458188154</v>
      </c>
      <c r="H101" s="360">
        <v>2981733.6450111624</v>
      </c>
      <c r="I101" s="359">
        <v>2981733.6450111624</v>
      </c>
      <c r="J101" s="158">
        <f t="shared" si="21"/>
        <v>0</v>
      </c>
      <c r="K101" s="158"/>
      <c r="L101" s="258">
        <f t="shared" si="22"/>
        <v>2981733.6450111624</v>
      </c>
      <c r="M101" s="257">
        <f t="shared" si="23"/>
        <v>0</v>
      </c>
      <c r="N101" s="258">
        <f t="shared" si="24"/>
        <v>2981733.6450111624</v>
      </c>
      <c r="O101" s="158">
        <f t="shared" si="25"/>
        <v>0</v>
      </c>
      <c r="P101" s="158">
        <f t="shared" si="26"/>
        <v>0</v>
      </c>
      <c r="Q101" s="1"/>
    </row>
    <row r="102" spans="1:17">
      <c r="B102" s="9" t="str">
        <f t="shared" si="27"/>
        <v/>
      </c>
      <c r="C102" s="153">
        <f>IF(D93="","-",+C101+1)</f>
        <v>2012</v>
      </c>
      <c r="D102" s="357">
        <v>16819720.672473866</v>
      </c>
      <c r="E102" s="377">
        <v>420749.57142857142</v>
      </c>
      <c r="F102" s="361">
        <v>16398971.101045296</v>
      </c>
      <c r="G102" s="361">
        <v>16609345.886759581</v>
      </c>
      <c r="H102" s="360">
        <v>2864880.1232274803</v>
      </c>
      <c r="I102" s="359">
        <v>2864880.1232274803</v>
      </c>
      <c r="J102" s="158">
        <v>0</v>
      </c>
      <c r="K102" s="158"/>
      <c r="L102" s="258">
        <f t="shared" si="22"/>
        <v>2864880.1232274803</v>
      </c>
      <c r="M102" s="257">
        <f t="shared" ref="M102:M107" si="28">IF(L102&lt;&gt;0,+H102-L102,0)</f>
        <v>0</v>
      </c>
      <c r="N102" s="258">
        <f t="shared" si="24"/>
        <v>2864880.1232274803</v>
      </c>
      <c r="O102" s="158">
        <f t="shared" ref="O102:O107" si="29">IF(N102&lt;&gt;0,+I102-N102,0)</f>
        <v>0</v>
      </c>
      <c r="P102" s="158">
        <f t="shared" ref="P102:P107" si="30">+O102-M102</f>
        <v>0</v>
      </c>
      <c r="Q102" s="1"/>
    </row>
    <row r="103" spans="1:17">
      <c r="B103" s="9" t="str">
        <f t="shared" si="27"/>
        <v/>
      </c>
      <c r="C103" s="153">
        <f>IF(D93="","-",+C102+1)</f>
        <v>2013</v>
      </c>
      <c r="D103" s="357">
        <v>16398971.101045296</v>
      </c>
      <c r="E103" s="377">
        <v>420749.57142857142</v>
      </c>
      <c r="F103" s="361">
        <v>15978221.529616725</v>
      </c>
      <c r="G103" s="361">
        <v>16188596.31533101</v>
      </c>
      <c r="H103" s="360">
        <v>2610932.3249301547</v>
      </c>
      <c r="I103" s="359">
        <v>2610932.3249301547</v>
      </c>
      <c r="J103" s="158">
        <v>0</v>
      </c>
      <c r="K103" s="158"/>
      <c r="L103" s="258">
        <f t="shared" si="22"/>
        <v>2610932.3249301547</v>
      </c>
      <c r="M103" s="257">
        <f t="shared" si="28"/>
        <v>0</v>
      </c>
      <c r="N103" s="258">
        <f t="shared" si="24"/>
        <v>2610932.3249301547</v>
      </c>
      <c r="O103" s="158">
        <f t="shared" si="29"/>
        <v>0</v>
      </c>
      <c r="P103" s="158">
        <f t="shared" si="30"/>
        <v>0</v>
      </c>
      <c r="Q103" s="1"/>
    </row>
    <row r="104" spans="1:17">
      <c r="B104" s="9" t="str">
        <f t="shared" si="27"/>
        <v/>
      </c>
      <c r="C104" s="153">
        <f>IF(D93="","-",+C103+1)</f>
        <v>2014</v>
      </c>
      <c r="D104" s="357">
        <v>15978221.529616725</v>
      </c>
      <c r="E104" s="377">
        <v>420749.57142857142</v>
      </c>
      <c r="F104" s="361">
        <v>15557471.958188154</v>
      </c>
      <c r="G104" s="361">
        <v>15767846.743902439</v>
      </c>
      <c r="H104" s="360">
        <v>2563969.8538958314</v>
      </c>
      <c r="I104" s="359">
        <v>2563969.8538958314</v>
      </c>
      <c r="J104" s="158">
        <v>0</v>
      </c>
      <c r="K104" s="158"/>
      <c r="L104" s="258">
        <f t="shared" si="22"/>
        <v>2563969.8538958314</v>
      </c>
      <c r="M104" s="257">
        <f t="shared" si="28"/>
        <v>0</v>
      </c>
      <c r="N104" s="258">
        <f t="shared" si="24"/>
        <v>2563969.8538958314</v>
      </c>
      <c r="O104" s="158">
        <f t="shared" si="29"/>
        <v>0</v>
      </c>
      <c r="P104" s="158">
        <f t="shared" si="30"/>
        <v>0</v>
      </c>
      <c r="Q104" s="1"/>
    </row>
    <row r="105" spans="1:17">
      <c r="B105" s="9" t="str">
        <f t="shared" si="27"/>
        <v/>
      </c>
      <c r="C105" s="153">
        <f>IF(D93="","-",+C104+1)</f>
        <v>2015</v>
      </c>
      <c r="D105" s="357">
        <v>15557471.958188154</v>
      </c>
      <c r="E105" s="377">
        <v>420749.57142857142</v>
      </c>
      <c r="F105" s="361">
        <v>15136722.386759583</v>
      </c>
      <c r="G105" s="361">
        <v>15347097.172473868</v>
      </c>
      <c r="H105" s="360">
        <v>2443019.3444839055</v>
      </c>
      <c r="I105" s="359">
        <v>2443019.3444839055</v>
      </c>
      <c r="J105" s="158">
        <f t="shared" si="21"/>
        <v>0</v>
      </c>
      <c r="K105" s="158"/>
      <c r="L105" s="258">
        <f>H105</f>
        <v>2443019.3444839055</v>
      </c>
      <c r="M105" s="257">
        <f t="shared" si="28"/>
        <v>0</v>
      </c>
      <c r="N105" s="258">
        <f>I105</f>
        <v>2443019.3444839055</v>
      </c>
      <c r="O105" s="158">
        <f t="shared" si="29"/>
        <v>0</v>
      </c>
      <c r="P105" s="158">
        <f t="shared" si="30"/>
        <v>0</v>
      </c>
      <c r="Q105" s="1"/>
    </row>
    <row r="106" spans="1:17">
      <c r="B106" s="9" t="str">
        <f t="shared" si="27"/>
        <v/>
      </c>
      <c r="C106" s="153">
        <f>IF(D93="","-",+C105+1)</f>
        <v>2016</v>
      </c>
      <c r="D106" s="357">
        <v>15136722.386759583</v>
      </c>
      <c r="E106" s="377">
        <v>410964.69767441862</v>
      </c>
      <c r="F106" s="361">
        <v>14725757.689085165</v>
      </c>
      <c r="G106" s="361">
        <v>14931240.037922375</v>
      </c>
      <c r="H106" s="360">
        <v>2306485.4456193848</v>
      </c>
      <c r="I106" s="359">
        <v>2306485.4456193848</v>
      </c>
      <c r="J106" s="158">
        <f t="shared" si="21"/>
        <v>0</v>
      </c>
      <c r="K106" s="158"/>
      <c r="L106" s="258">
        <f>H106</f>
        <v>2306485.4456193848</v>
      </c>
      <c r="M106" s="257">
        <f t="shared" si="28"/>
        <v>0</v>
      </c>
      <c r="N106" s="258">
        <f>I106</f>
        <v>2306485.4456193848</v>
      </c>
      <c r="O106" s="158">
        <f t="shared" si="29"/>
        <v>0</v>
      </c>
      <c r="P106" s="158">
        <f t="shared" si="30"/>
        <v>0</v>
      </c>
      <c r="Q106" s="1"/>
    </row>
    <row r="107" spans="1:17">
      <c r="B107" s="9" t="str">
        <f t="shared" si="27"/>
        <v/>
      </c>
      <c r="C107" s="153">
        <f>IF(D93="","-",+C106+1)</f>
        <v>2017</v>
      </c>
      <c r="D107" s="357">
        <v>14725757.689085165</v>
      </c>
      <c r="E107" s="377">
        <v>420749.57142857142</v>
      </c>
      <c r="F107" s="361">
        <v>14305008.117656594</v>
      </c>
      <c r="G107" s="361">
        <v>14515382.90337088</v>
      </c>
      <c r="H107" s="360">
        <v>2183954.2915421841</v>
      </c>
      <c r="I107" s="359">
        <v>2183954.2915421841</v>
      </c>
      <c r="J107" s="158">
        <f t="shared" si="21"/>
        <v>0</v>
      </c>
      <c r="K107" s="158"/>
      <c r="L107" s="258">
        <f>H107</f>
        <v>2183954.2915421841</v>
      </c>
      <c r="M107" s="257">
        <f t="shared" si="28"/>
        <v>0</v>
      </c>
      <c r="N107" s="258">
        <f>I107</f>
        <v>2183954.2915421841</v>
      </c>
      <c r="O107" s="158">
        <f t="shared" si="29"/>
        <v>0</v>
      </c>
      <c r="P107" s="158">
        <f t="shared" si="30"/>
        <v>0</v>
      </c>
      <c r="Q107" s="1"/>
    </row>
    <row r="108" spans="1:17">
      <c r="B108" s="9" t="str">
        <f t="shared" si="27"/>
        <v/>
      </c>
      <c r="C108" s="153">
        <f>IF(D93="","-",+C107+1)</f>
        <v>2018</v>
      </c>
      <c r="D108" s="154">
        <f>IF(F107+SUM(E$99:E107)=D$92,F107,D$92-SUM(E$99:E107))</f>
        <v>14305008.117656594</v>
      </c>
      <c r="E108" s="160">
        <f>IF(+J96&lt;F107,J96,D108)</f>
        <v>420749.57142857142</v>
      </c>
      <c r="F108" s="159">
        <f t="shared" ref="F108" si="31">+D108-E108</f>
        <v>13884258.546228023</v>
      </c>
      <c r="G108" s="159">
        <f t="shared" ref="G108" si="32">+(F108+D108)/2</f>
        <v>14094633.331942309</v>
      </c>
      <c r="H108" s="163">
        <f t="shared" ref="H108" si="33">+J$94*G108+E108</f>
        <v>1909207.486730136</v>
      </c>
      <c r="I108" s="253">
        <f t="shared" ref="I108" si="34">+J$95*G108+E108</f>
        <v>1909207.486730136</v>
      </c>
      <c r="J108" s="158">
        <f t="shared" si="21"/>
        <v>0</v>
      </c>
      <c r="K108" s="158"/>
      <c r="L108" s="334"/>
      <c r="M108" s="158">
        <f t="shared" si="23"/>
        <v>0</v>
      </c>
      <c r="N108" s="334"/>
      <c r="O108" s="158">
        <f t="shared" si="25"/>
        <v>0</v>
      </c>
      <c r="P108" s="158">
        <f t="shared" si="26"/>
        <v>0</v>
      </c>
      <c r="Q108" s="1"/>
    </row>
    <row r="109" spans="1:17">
      <c r="B109" s="9" t="str">
        <f t="shared" si="27"/>
        <v/>
      </c>
      <c r="C109" s="153">
        <f>IF(D93="","-",+C108+1)</f>
        <v>2019</v>
      </c>
      <c r="D109" s="154">
        <f>IF(F108+SUM(E$99:E108)=D$92,F108,D$92-SUM(E$99:E108))</f>
        <v>13884258.546228023</v>
      </c>
      <c r="E109" s="160">
        <f>IF(+J96&lt;F108,J96,D109)</f>
        <v>420749.57142857142</v>
      </c>
      <c r="F109" s="159">
        <f t="shared" ref="F109:F130" si="35">+D109-E109</f>
        <v>13463508.974799452</v>
      </c>
      <c r="G109" s="159">
        <f t="shared" ref="G109:G130" si="36">+(F109+D109)/2</f>
        <v>13673883.760513738</v>
      </c>
      <c r="H109" s="163">
        <f t="shared" ref="H109:H112" si="37">+J$94*G109+E109</f>
        <v>1864774.402505568</v>
      </c>
      <c r="I109" s="253">
        <f t="shared" ref="I109:I112" si="38">+J$95*G109+E109</f>
        <v>1864774.402505568</v>
      </c>
      <c r="J109" s="158">
        <f t="shared" si="21"/>
        <v>0</v>
      </c>
      <c r="K109" s="158"/>
      <c r="L109" s="334"/>
      <c r="M109" s="158">
        <f t="shared" si="23"/>
        <v>0</v>
      </c>
      <c r="N109" s="334"/>
      <c r="O109" s="158">
        <f t="shared" si="25"/>
        <v>0</v>
      </c>
      <c r="P109" s="158">
        <f t="shared" si="26"/>
        <v>0</v>
      </c>
      <c r="Q109" s="1"/>
    </row>
    <row r="110" spans="1:17">
      <c r="B110" s="9" t="str">
        <f t="shared" si="27"/>
        <v/>
      </c>
      <c r="C110" s="153">
        <f>IF(D93="","-",+C109+1)</f>
        <v>2020</v>
      </c>
      <c r="D110" s="154">
        <f>IF(F109+SUM(E$99:E109)=D$92,F109,D$92-SUM(E$99:E109))</f>
        <v>13463508.974799452</v>
      </c>
      <c r="E110" s="160">
        <f>IF(+J96&lt;F109,J96,D110)</f>
        <v>420749.57142857142</v>
      </c>
      <c r="F110" s="159">
        <f t="shared" si="35"/>
        <v>13042759.403370881</v>
      </c>
      <c r="G110" s="159">
        <f t="shared" si="36"/>
        <v>13253134.189085167</v>
      </c>
      <c r="H110" s="163">
        <f t="shared" si="37"/>
        <v>1820341.3182809998</v>
      </c>
      <c r="I110" s="253">
        <f t="shared" si="38"/>
        <v>1820341.3182809998</v>
      </c>
      <c r="J110" s="158">
        <f t="shared" si="21"/>
        <v>0</v>
      </c>
      <c r="K110" s="158"/>
      <c r="L110" s="334"/>
      <c r="M110" s="158">
        <f t="shared" si="23"/>
        <v>0</v>
      </c>
      <c r="N110" s="334"/>
      <c r="O110" s="158">
        <f t="shared" si="25"/>
        <v>0</v>
      </c>
      <c r="P110" s="158">
        <f t="shared" si="26"/>
        <v>0</v>
      </c>
      <c r="Q110" s="1"/>
    </row>
    <row r="111" spans="1:17">
      <c r="B111" s="9" t="str">
        <f t="shared" si="27"/>
        <v/>
      </c>
      <c r="C111" s="153">
        <f>IF(D93="","-",+C110+1)</f>
        <v>2021</v>
      </c>
      <c r="D111" s="154">
        <f>IF(F110+SUM(E$99:E110)=D$92,F110,D$92-SUM(E$99:E110))</f>
        <v>13042759.403370881</v>
      </c>
      <c r="E111" s="160">
        <f>IF(+J96&lt;F110,J96,D111)</f>
        <v>420749.57142857142</v>
      </c>
      <c r="F111" s="159">
        <f t="shared" si="35"/>
        <v>12622009.831942311</v>
      </c>
      <c r="G111" s="159">
        <f t="shared" si="36"/>
        <v>12832384.617656596</v>
      </c>
      <c r="H111" s="163">
        <f t="shared" si="37"/>
        <v>1775908.2340564318</v>
      </c>
      <c r="I111" s="253">
        <f t="shared" si="38"/>
        <v>1775908.2340564318</v>
      </c>
      <c r="J111" s="158">
        <f t="shared" si="21"/>
        <v>0</v>
      </c>
      <c r="K111" s="158"/>
      <c r="L111" s="334"/>
      <c r="M111" s="158">
        <f t="shared" si="23"/>
        <v>0</v>
      </c>
      <c r="N111" s="334"/>
      <c r="O111" s="158">
        <f t="shared" si="25"/>
        <v>0</v>
      </c>
      <c r="P111" s="158">
        <f t="shared" si="26"/>
        <v>0</v>
      </c>
      <c r="Q111" s="1"/>
    </row>
    <row r="112" spans="1:17">
      <c r="B112" s="9" t="str">
        <f t="shared" si="27"/>
        <v/>
      </c>
      <c r="C112" s="153">
        <f>IF(D93="","-",+C111+1)</f>
        <v>2022</v>
      </c>
      <c r="D112" s="154">
        <f>IF(F111+SUM(E$99:E111)=D$92,F111,D$92-SUM(E$99:E111))</f>
        <v>12622009.831942311</v>
      </c>
      <c r="E112" s="160">
        <f>IF(+J96&lt;F111,J96,D112)</f>
        <v>420749.57142857142</v>
      </c>
      <c r="F112" s="159">
        <f t="shared" si="35"/>
        <v>12201260.26051374</v>
      </c>
      <c r="G112" s="159">
        <f t="shared" si="36"/>
        <v>12411635.046228025</v>
      </c>
      <c r="H112" s="163">
        <f t="shared" si="37"/>
        <v>1731475.1498318636</v>
      </c>
      <c r="I112" s="253">
        <f t="shared" si="38"/>
        <v>1731475.1498318636</v>
      </c>
      <c r="J112" s="158">
        <f t="shared" si="21"/>
        <v>0</v>
      </c>
      <c r="K112" s="158"/>
      <c r="L112" s="334"/>
      <c r="M112" s="158">
        <f t="shared" si="23"/>
        <v>0</v>
      </c>
      <c r="N112" s="334"/>
      <c r="O112" s="158">
        <f t="shared" si="25"/>
        <v>0</v>
      </c>
      <c r="P112" s="158">
        <f t="shared" si="26"/>
        <v>0</v>
      </c>
      <c r="Q112" s="1"/>
    </row>
    <row r="113" spans="2:17">
      <c r="B113" s="9" t="str">
        <f t="shared" si="27"/>
        <v/>
      </c>
      <c r="C113" s="153">
        <f>IF(D93="","-",+C112+1)</f>
        <v>2023</v>
      </c>
      <c r="D113" s="154">
        <f>IF(F112+SUM(E$99:E112)=D$92,F112,D$92-SUM(E$99:E112))</f>
        <v>12201260.26051374</v>
      </c>
      <c r="E113" s="160">
        <f>IF(+J96&lt;F112,J96,D113)</f>
        <v>420749.57142857142</v>
      </c>
      <c r="F113" s="159">
        <f t="shared" si="35"/>
        <v>11780510.689085169</v>
      </c>
      <c r="G113" s="159">
        <f t="shared" si="36"/>
        <v>11990885.474799454</v>
      </c>
      <c r="H113" s="163">
        <f t="shared" ref="H113:H154" si="39">+J$94*G113+E113</f>
        <v>1687042.0656072956</v>
      </c>
      <c r="I113" s="253">
        <f t="shared" ref="I113:I154" si="40">+J$95*G113+E113</f>
        <v>1687042.0656072956</v>
      </c>
      <c r="J113" s="158">
        <f t="shared" si="21"/>
        <v>0</v>
      </c>
      <c r="K113" s="158"/>
      <c r="L113" s="334"/>
      <c r="M113" s="158">
        <f t="shared" si="23"/>
        <v>0</v>
      </c>
      <c r="N113" s="334"/>
      <c r="O113" s="158">
        <f t="shared" si="25"/>
        <v>0</v>
      </c>
      <c r="P113" s="158">
        <f t="shared" si="26"/>
        <v>0</v>
      </c>
      <c r="Q113" s="1"/>
    </row>
    <row r="114" spans="2:17">
      <c r="B114" s="9" t="str">
        <f t="shared" si="27"/>
        <v/>
      </c>
      <c r="C114" s="153">
        <f>IF(D93="","-",+C113+1)</f>
        <v>2024</v>
      </c>
      <c r="D114" s="154">
        <f>IF(F113+SUM(E$99:E113)=D$92,F113,D$92-SUM(E$99:E113))</f>
        <v>11780510.689085169</v>
      </c>
      <c r="E114" s="160">
        <f>IF(+J96&lt;F113,J96,D114)</f>
        <v>420749.57142857142</v>
      </c>
      <c r="F114" s="159">
        <f t="shared" si="35"/>
        <v>11359761.117656598</v>
      </c>
      <c r="G114" s="159">
        <f t="shared" si="36"/>
        <v>11570135.903370883</v>
      </c>
      <c r="H114" s="163">
        <f t="shared" si="39"/>
        <v>1642608.9813827274</v>
      </c>
      <c r="I114" s="253">
        <f t="shared" si="40"/>
        <v>1642608.9813827274</v>
      </c>
      <c r="J114" s="158">
        <f t="shared" si="21"/>
        <v>0</v>
      </c>
      <c r="K114" s="158"/>
      <c r="L114" s="334"/>
      <c r="M114" s="158">
        <f t="shared" si="23"/>
        <v>0</v>
      </c>
      <c r="N114" s="334"/>
      <c r="O114" s="158">
        <f t="shared" si="25"/>
        <v>0</v>
      </c>
      <c r="P114" s="158">
        <f t="shared" si="26"/>
        <v>0</v>
      </c>
      <c r="Q114" s="1"/>
    </row>
    <row r="115" spans="2:17">
      <c r="B115" s="9" t="str">
        <f t="shared" si="27"/>
        <v/>
      </c>
      <c r="C115" s="153">
        <f>IF(D93="","-",+C114+1)</f>
        <v>2025</v>
      </c>
      <c r="D115" s="154">
        <f>IF(F114+SUM(E$99:E114)=D$92,F114,D$92-SUM(E$99:E114))</f>
        <v>11359761.117656598</v>
      </c>
      <c r="E115" s="160">
        <f>IF(+J96&lt;F114,J96,D115)</f>
        <v>420749.57142857142</v>
      </c>
      <c r="F115" s="159">
        <f t="shared" si="35"/>
        <v>10939011.546228027</v>
      </c>
      <c r="G115" s="159">
        <f t="shared" si="36"/>
        <v>11149386.331942312</v>
      </c>
      <c r="H115" s="163">
        <f t="shared" si="39"/>
        <v>1598175.8971581594</v>
      </c>
      <c r="I115" s="253">
        <f t="shared" si="40"/>
        <v>1598175.8971581594</v>
      </c>
      <c r="J115" s="158">
        <f t="shared" si="21"/>
        <v>0</v>
      </c>
      <c r="K115" s="158"/>
      <c r="L115" s="334"/>
      <c r="M115" s="158">
        <f t="shared" si="23"/>
        <v>0</v>
      </c>
      <c r="N115" s="334"/>
      <c r="O115" s="158">
        <f t="shared" si="25"/>
        <v>0</v>
      </c>
      <c r="P115" s="158">
        <f t="shared" si="26"/>
        <v>0</v>
      </c>
      <c r="Q115" s="1"/>
    </row>
    <row r="116" spans="2:17">
      <c r="B116" s="9" t="str">
        <f t="shared" si="27"/>
        <v/>
      </c>
      <c r="C116" s="153">
        <f>IF(D93="","-",+C115+1)</f>
        <v>2026</v>
      </c>
      <c r="D116" s="154">
        <f>IF(F115+SUM(E$99:E115)=D$92,F115,D$92-SUM(E$99:E115))</f>
        <v>10939011.546228027</v>
      </c>
      <c r="E116" s="160">
        <f>IF(+J96&lt;F115,J96,D116)</f>
        <v>420749.57142857142</v>
      </c>
      <c r="F116" s="159">
        <f t="shared" si="35"/>
        <v>10518261.974799456</v>
      </c>
      <c r="G116" s="159">
        <f t="shared" si="36"/>
        <v>10728636.760513742</v>
      </c>
      <c r="H116" s="163">
        <f t="shared" si="39"/>
        <v>1553742.8129335912</v>
      </c>
      <c r="I116" s="253">
        <f t="shared" si="40"/>
        <v>1553742.8129335912</v>
      </c>
      <c r="J116" s="158">
        <f t="shared" si="21"/>
        <v>0</v>
      </c>
      <c r="K116" s="158"/>
      <c r="L116" s="334"/>
      <c r="M116" s="158">
        <f t="shared" si="23"/>
        <v>0</v>
      </c>
      <c r="N116" s="334"/>
      <c r="O116" s="158">
        <f t="shared" si="25"/>
        <v>0</v>
      </c>
      <c r="P116" s="158">
        <f t="shared" si="26"/>
        <v>0</v>
      </c>
      <c r="Q116" s="1"/>
    </row>
    <row r="117" spans="2:17">
      <c r="B117" s="9" t="str">
        <f t="shared" si="27"/>
        <v/>
      </c>
      <c r="C117" s="153">
        <f>IF(D93="","-",+C116+1)</f>
        <v>2027</v>
      </c>
      <c r="D117" s="154">
        <f>IF(F116+SUM(E$99:E116)=D$92,F116,D$92-SUM(E$99:E116))</f>
        <v>10518261.974799456</v>
      </c>
      <c r="E117" s="160">
        <f>IF(+J96&lt;F116,J96,D117)</f>
        <v>420749.57142857142</v>
      </c>
      <c r="F117" s="159">
        <f t="shared" si="35"/>
        <v>10097512.403370885</v>
      </c>
      <c r="G117" s="159">
        <f t="shared" si="36"/>
        <v>10307887.189085171</v>
      </c>
      <c r="H117" s="163">
        <f t="shared" si="39"/>
        <v>1509309.7287090232</v>
      </c>
      <c r="I117" s="253">
        <f t="shared" si="40"/>
        <v>1509309.7287090232</v>
      </c>
      <c r="J117" s="158">
        <f t="shared" si="21"/>
        <v>0</v>
      </c>
      <c r="K117" s="158"/>
      <c r="L117" s="334"/>
      <c r="M117" s="158">
        <f t="shared" si="23"/>
        <v>0</v>
      </c>
      <c r="N117" s="334"/>
      <c r="O117" s="158">
        <f t="shared" si="25"/>
        <v>0</v>
      </c>
      <c r="P117" s="158">
        <f t="shared" si="26"/>
        <v>0</v>
      </c>
      <c r="Q117" s="1"/>
    </row>
    <row r="118" spans="2:17">
      <c r="B118" s="9" t="str">
        <f t="shared" si="27"/>
        <v/>
      </c>
      <c r="C118" s="153">
        <f>IF(D93="","-",+C117+1)</f>
        <v>2028</v>
      </c>
      <c r="D118" s="154">
        <f>IF(F117+SUM(E$99:E117)=D$92,F117,D$92-SUM(E$99:E117))</f>
        <v>10097512.403370885</v>
      </c>
      <c r="E118" s="160">
        <f>IF(+J96&lt;F117,J96,D118)</f>
        <v>420749.57142857142</v>
      </c>
      <c r="F118" s="159">
        <f t="shared" si="35"/>
        <v>9676762.8319423143</v>
      </c>
      <c r="G118" s="159">
        <f t="shared" si="36"/>
        <v>9887137.6176565997</v>
      </c>
      <c r="H118" s="163">
        <f t="shared" si="39"/>
        <v>1464876.6444844552</v>
      </c>
      <c r="I118" s="253">
        <f t="shared" si="40"/>
        <v>1464876.6444844552</v>
      </c>
      <c r="J118" s="158">
        <f t="shared" si="21"/>
        <v>0</v>
      </c>
      <c r="K118" s="158"/>
      <c r="L118" s="334"/>
      <c r="M118" s="158">
        <f t="shared" si="23"/>
        <v>0</v>
      </c>
      <c r="N118" s="334"/>
      <c r="O118" s="158">
        <f t="shared" si="25"/>
        <v>0</v>
      </c>
      <c r="P118" s="158">
        <f t="shared" si="26"/>
        <v>0</v>
      </c>
      <c r="Q118" s="1"/>
    </row>
    <row r="119" spans="2:17">
      <c r="B119" s="9" t="str">
        <f t="shared" si="27"/>
        <v/>
      </c>
      <c r="C119" s="153">
        <f>IF(D93="","-",+C118+1)</f>
        <v>2029</v>
      </c>
      <c r="D119" s="154">
        <f>IF(F118+SUM(E$99:E118)=D$92,F118,D$92-SUM(E$99:E118))</f>
        <v>9676762.8319423143</v>
      </c>
      <c r="E119" s="160">
        <f>IF(+J96&lt;F118,J96,D119)</f>
        <v>420749.57142857142</v>
      </c>
      <c r="F119" s="159">
        <f t="shared" si="35"/>
        <v>9256013.2605137434</v>
      </c>
      <c r="G119" s="159">
        <f t="shared" si="36"/>
        <v>9466388.0462280288</v>
      </c>
      <c r="H119" s="163">
        <f t="shared" si="39"/>
        <v>1420443.560259887</v>
      </c>
      <c r="I119" s="253">
        <f t="shared" si="40"/>
        <v>1420443.560259887</v>
      </c>
      <c r="J119" s="158">
        <f t="shared" si="21"/>
        <v>0</v>
      </c>
      <c r="K119" s="158"/>
      <c r="L119" s="334"/>
      <c r="M119" s="158">
        <f t="shared" si="23"/>
        <v>0</v>
      </c>
      <c r="N119" s="334"/>
      <c r="O119" s="158">
        <f t="shared" si="25"/>
        <v>0</v>
      </c>
      <c r="P119" s="158">
        <f t="shared" si="26"/>
        <v>0</v>
      </c>
      <c r="Q119" s="1"/>
    </row>
    <row r="120" spans="2:17">
      <c r="B120" s="9" t="str">
        <f t="shared" si="27"/>
        <v/>
      </c>
      <c r="C120" s="153">
        <f>IF(D93="","-",+C119+1)</f>
        <v>2030</v>
      </c>
      <c r="D120" s="154">
        <f>IF(F119+SUM(E$99:E119)=D$92,F119,D$92-SUM(E$99:E119))</f>
        <v>9256013.2605137434</v>
      </c>
      <c r="E120" s="160">
        <f>IF(+J96&lt;F119,J96,D120)</f>
        <v>420749.57142857142</v>
      </c>
      <c r="F120" s="159">
        <f t="shared" si="35"/>
        <v>8835263.6890851725</v>
      </c>
      <c r="G120" s="159">
        <f t="shared" si="36"/>
        <v>9045638.4747994579</v>
      </c>
      <c r="H120" s="163">
        <f t="shared" si="39"/>
        <v>1376010.476035319</v>
      </c>
      <c r="I120" s="253">
        <f t="shared" si="40"/>
        <v>1376010.476035319</v>
      </c>
      <c r="J120" s="158">
        <f t="shared" si="21"/>
        <v>0</v>
      </c>
      <c r="K120" s="158"/>
      <c r="L120" s="334"/>
      <c r="M120" s="158">
        <f t="shared" si="23"/>
        <v>0</v>
      </c>
      <c r="N120" s="334"/>
      <c r="O120" s="158">
        <f t="shared" si="25"/>
        <v>0</v>
      </c>
      <c r="P120" s="158">
        <f t="shared" si="26"/>
        <v>0</v>
      </c>
      <c r="Q120" s="1"/>
    </row>
    <row r="121" spans="2:17">
      <c r="B121" s="9" t="str">
        <f t="shared" si="27"/>
        <v/>
      </c>
      <c r="C121" s="153">
        <f>IF(D93="","-",+C120+1)</f>
        <v>2031</v>
      </c>
      <c r="D121" s="154">
        <f>IF(F120+SUM(E$99:E120)=D$92,F120,D$92-SUM(E$99:E120))</f>
        <v>8835263.6890851725</v>
      </c>
      <c r="E121" s="160">
        <f>IF(+J96&lt;F120,J96,D121)</f>
        <v>420749.57142857142</v>
      </c>
      <c r="F121" s="159">
        <f t="shared" si="35"/>
        <v>8414514.1176566016</v>
      </c>
      <c r="G121" s="159">
        <f t="shared" si="36"/>
        <v>8624888.903370887</v>
      </c>
      <c r="H121" s="163">
        <f t="shared" si="39"/>
        <v>1331577.3918107508</v>
      </c>
      <c r="I121" s="253">
        <f t="shared" si="40"/>
        <v>1331577.3918107508</v>
      </c>
      <c r="J121" s="158">
        <f t="shared" si="21"/>
        <v>0</v>
      </c>
      <c r="K121" s="158"/>
      <c r="L121" s="334"/>
      <c r="M121" s="158">
        <f t="shared" si="23"/>
        <v>0</v>
      </c>
      <c r="N121" s="334"/>
      <c r="O121" s="158">
        <f t="shared" si="25"/>
        <v>0</v>
      </c>
      <c r="P121" s="158">
        <f t="shared" si="26"/>
        <v>0</v>
      </c>
      <c r="Q121" s="1"/>
    </row>
    <row r="122" spans="2:17">
      <c r="B122" s="9" t="str">
        <f t="shared" si="27"/>
        <v/>
      </c>
      <c r="C122" s="153">
        <f>IF(D93="","-",+C121+1)</f>
        <v>2032</v>
      </c>
      <c r="D122" s="154">
        <f>IF(F121+SUM(E$99:E121)=D$92,F121,D$92-SUM(E$99:E121))</f>
        <v>8414514.1176566016</v>
      </c>
      <c r="E122" s="160">
        <f>IF(+J96&lt;F121,J96,D122)</f>
        <v>420749.57142857142</v>
      </c>
      <c r="F122" s="159">
        <f t="shared" si="35"/>
        <v>7993764.5462280298</v>
      </c>
      <c r="G122" s="159">
        <f t="shared" si="36"/>
        <v>8204139.3319423161</v>
      </c>
      <c r="H122" s="163">
        <f t="shared" si="39"/>
        <v>1287144.3075861828</v>
      </c>
      <c r="I122" s="253">
        <f t="shared" si="40"/>
        <v>1287144.3075861828</v>
      </c>
      <c r="J122" s="158">
        <f t="shared" si="21"/>
        <v>0</v>
      </c>
      <c r="K122" s="158"/>
      <c r="L122" s="334"/>
      <c r="M122" s="158">
        <f t="shared" si="23"/>
        <v>0</v>
      </c>
      <c r="N122" s="334"/>
      <c r="O122" s="158">
        <f t="shared" si="25"/>
        <v>0</v>
      </c>
      <c r="P122" s="158">
        <f t="shared" si="26"/>
        <v>0</v>
      </c>
      <c r="Q122" s="1"/>
    </row>
    <row r="123" spans="2:17">
      <c r="B123" s="9" t="str">
        <f t="shared" si="27"/>
        <v/>
      </c>
      <c r="C123" s="153">
        <f>IF(D93="","-",+C122+1)</f>
        <v>2033</v>
      </c>
      <c r="D123" s="154">
        <f>IF(F122+SUM(E$99:E122)=D$92,F122,D$92-SUM(E$99:E122))</f>
        <v>7993764.5462280298</v>
      </c>
      <c r="E123" s="160">
        <f>IF(+J96&lt;F122,J96,D123)</f>
        <v>420749.57142857142</v>
      </c>
      <c r="F123" s="159">
        <f t="shared" si="35"/>
        <v>7573014.9747994579</v>
      </c>
      <c r="G123" s="159">
        <f t="shared" si="36"/>
        <v>7783389.7605137434</v>
      </c>
      <c r="H123" s="163">
        <f t="shared" si="39"/>
        <v>1242711.2233616144</v>
      </c>
      <c r="I123" s="253">
        <f t="shared" si="40"/>
        <v>1242711.2233616144</v>
      </c>
      <c r="J123" s="158">
        <f t="shared" si="21"/>
        <v>0</v>
      </c>
      <c r="K123" s="158"/>
      <c r="L123" s="334"/>
      <c r="M123" s="158">
        <f t="shared" si="23"/>
        <v>0</v>
      </c>
      <c r="N123" s="334"/>
      <c r="O123" s="158">
        <f t="shared" si="25"/>
        <v>0</v>
      </c>
      <c r="P123" s="158">
        <f t="shared" si="26"/>
        <v>0</v>
      </c>
      <c r="Q123" s="1"/>
    </row>
    <row r="124" spans="2:17">
      <c r="B124" s="9" t="str">
        <f t="shared" si="27"/>
        <v/>
      </c>
      <c r="C124" s="153">
        <f>IF(D93="","-",+C123+1)</f>
        <v>2034</v>
      </c>
      <c r="D124" s="154">
        <f>IF(F123+SUM(E$99:E123)=D$92,F123,D$92-SUM(E$99:E123))</f>
        <v>7573014.9747994579</v>
      </c>
      <c r="E124" s="160">
        <f>IF(+J96&lt;F123,J96,D124)</f>
        <v>420749.57142857142</v>
      </c>
      <c r="F124" s="159">
        <f t="shared" si="35"/>
        <v>7152265.4033708861</v>
      </c>
      <c r="G124" s="159">
        <f t="shared" si="36"/>
        <v>7362640.1890851725</v>
      </c>
      <c r="H124" s="163">
        <f t="shared" si="39"/>
        <v>1198278.1391370464</v>
      </c>
      <c r="I124" s="253">
        <f t="shared" si="40"/>
        <v>1198278.1391370464</v>
      </c>
      <c r="J124" s="158">
        <f t="shared" si="21"/>
        <v>0</v>
      </c>
      <c r="K124" s="158"/>
      <c r="L124" s="334"/>
      <c r="M124" s="158">
        <f t="shared" si="23"/>
        <v>0</v>
      </c>
      <c r="N124" s="334"/>
      <c r="O124" s="158">
        <f t="shared" si="25"/>
        <v>0</v>
      </c>
      <c r="P124" s="158">
        <f t="shared" si="26"/>
        <v>0</v>
      </c>
      <c r="Q124" s="1"/>
    </row>
    <row r="125" spans="2:17">
      <c r="B125" s="9" t="str">
        <f t="shared" si="27"/>
        <v/>
      </c>
      <c r="C125" s="153">
        <f>IF(D93="","-",+C124+1)</f>
        <v>2035</v>
      </c>
      <c r="D125" s="154">
        <f>IF(F124+SUM(E$99:E124)=D$92,F124,D$92-SUM(E$99:E124))</f>
        <v>7152265.4033708861</v>
      </c>
      <c r="E125" s="160">
        <f>IF(+J96&lt;F124,J96,D125)</f>
        <v>420749.57142857142</v>
      </c>
      <c r="F125" s="159">
        <f t="shared" si="35"/>
        <v>6731515.8319423143</v>
      </c>
      <c r="G125" s="159">
        <f t="shared" si="36"/>
        <v>6941890.6176565997</v>
      </c>
      <c r="H125" s="163">
        <f t="shared" si="39"/>
        <v>1153845.0549124782</v>
      </c>
      <c r="I125" s="253">
        <f t="shared" si="40"/>
        <v>1153845.0549124782</v>
      </c>
      <c r="J125" s="158">
        <f t="shared" si="21"/>
        <v>0</v>
      </c>
      <c r="K125" s="158"/>
      <c r="L125" s="334"/>
      <c r="M125" s="158">
        <f t="shared" si="23"/>
        <v>0</v>
      </c>
      <c r="N125" s="334"/>
      <c r="O125" s="158">
        <f t="shared" si="25"/>
        <v>0</v>
      </c>
      <c r="P125" s="158">
        <f t="shared" si="26"/>
        <v>0</v>
      </c>
      <c r="Q125" s="1"/>
    </row>
    <row r="126" spans="2:17">
      <c r="B126" s="9" t="str">
        <f t="shared" si="27"/>
        <v/>
      </c>
      <c r="C126" s="153">
        <f>IF(D93="","-",+C125+1)</f>
        <v>2036</v>
      </c>
      <c r="D126" s="154">
        <f>IF(F125+SUM(E$99:E125)=D$92,F125,D$92-SUM(E$99:E125))</f>
        <v>6731515.8319423143</v>
      </c>
      <c r="E126" s="160">
        <f>IF(+J96&lt;F125,J96,D126)</f>
        <v>420749.57142857142</v>
      </c>
      <c r="F126" s="159">
        <f t="shared" si="35"/>
        <v>6310766.2605137425</v>
      </c>
      <c r="G126" s="159">
        <f t="shared" si="36"/>
        <v>6521141.0462280288</v>
      </c>
      <c r="H126" s="163">
        <f t="shared" si="39"/>
        <v>1109411.97068791</v>
      </c>
      <c r="I126" s="253">
        <f t="shared" si="40"/>
        <v>1109411.97068791</v>
      </c>
      <c r="J126" s="158">
        <f t="shared" si="21"/>
        <v>0</v>
      </c>
      <c r="K126" s="158"/>
      <c r="L126" s="334"/>
      <c r="M126" s="158">
        <f t="shared" si="23"/>
        <v>0</v>
      </c>
      <c r="N126" s="334"/>
      <c r="O126" s="158">
        <f t="shared" si="25"/>
        <v>0</v>
      </c>
      <c r="P126" s="158">
        <f t="shared" si="26"/>
        <v>0</v>
      </c>
      <c r="Q126" s="1"/>
    </row>
    <row r="127" spans="2:17">
      <c r="B127" s="9" t="str">
        <f t="shared" si="27"/>
        <v/>
      </c>
      <c r="C127" s="153">
        <f>IF(D93="","-",+C126+1)</f>
        <v>2037</v>
      </c>
      <c r="D127" s="154">
        <f>IF(F126+SUM(E$99:E126)=D$92,F126,D$92-SUM(E$99:E126))</f>
        <v>6310766.2605137425</v>
      </c>
      <c r="E127" s="160">
        <f>IF(+J96&lt;F126,J96,D127)</f>
        <v>420749.57142857142</v>
      </c>
      <c r="F127" s="159">
        <f t="shared" si="35"/>
        <v>5890016.6890851706</v>
      </c>
      <c r="G127" s="159">
        <f t="shared" si="36"/>
        <v>6100391.4747994561</v>
      </c>
      <c r="H127" s="163">
        <f t="shared" si="39"/>
        <v>1064978.8864633418</v>
      </c>
      <c r="I127" s="253">
        <f t="shared" si="40"/>
        <v>1064978.8864633418</v>
      </c>
      <c r="J127" s="158">
        <f t="shared" si="21"/>
        <v>0</v>
      </c>
      <c r="K127" s="158"/>
      <c r="L127" s="334"/>
      <c r="M127" s="158">
        <f t="shared" si="23"/>
        <v>0</v>
      </c>
      <c r="N127" s="334"/>
      <c r="O127" s="158">
        <f t="shared" si="25"/>
        <v>0</v>
      </c>
      <c r="P127" s="158">
        <f t="shared" si="26"/>
        <v>0</v>
      </c>
      <c r="Q127" s="1"/>
    </row>
    <row r="128" spans="2:17">
      <c r="B128" s="9" t="str">
        <f t="shared" si="27"/>
        <v/>
      </c>
      <c r="C128" s="153">
        <f>IF(D93="","-",+C127+1)</f>
        <v>2038</v>
      </c>
      <c r="D128" s="154">
        <f>IF(F127+SUM(E$99:E127)=D$92,F127,D$92-SUM(E$99:E127))</f>
        <v>5890016.6890851706</v>
      </c>
      <c r="E128" s="160">
        <f>IF(+J96&lt;F127,J96,D128)</f>
        <v>420749.57142857142</v>
      </c>
      <c r="F128" s="159">
        <f t="shared" si="35"/>
        <v>5469267.1176565988</v>
      </c>
      <c r="G128" s="159">
        <f t="shared" si="36"/>
        <v>5679641.9033708852</v>
      </c>
      <c r="H128" s="163">
        <f t="shared" si="39"/>
        <v>1020545.8022387736</v>
      </c>
      <c r="I128" s="253">
        <f t="shared" si="40"/>
        <v>1020545.8022387736</v>
      </c>
      <c r="J128" s="158">
        <f t="shared" si="21"/>
        <v>0</v>
      </c>
      <c r="K128" s="158"/>
      <c r="L128" s="334"/>
      <c r="M128" s="158">
        <f t="shared" si="23"/>
        <v>0</v>
      </c>
      <c r="N128" s="334"/>
      <c r="O128" s="158">
        <f t="shared" si="25"/>
        <v>0</v>
      </c>
      <c r="P128" s="158">
        <f t="shared" si="26"/>
        <v>0</v>
      </c>
      <c r="Q128" s="1"/>
    </row>
    <row r="129" spans="2:17">
      <c r="B129" s="9" t="str">
        <f t="shared" si="27"/>
        <v/>
      </c>
      <c r="C129" s="153">
        <f>IF(D93="","-",+C128+1)</f>
        <v>2039</v>
      </c>
      <c r="D129" s="154">
        <f>IF(F128+SUM(E$99:E128)=D$92,F128,D$92-SUM(E$99:E128))</f>
        <v>5469267.1176565988</v>
      </c>
      <c r="E129" s="160">
        <f>IF(+J96&lt;F128,J96,D129)</f>
        <v>420749.57142857142</v>
      </c>
      <c r="F129" s="159">
        <f t="shared" si="35"/>
        <v>5048517.546228027</v>
      </c>
      <c r="G129" s="159">
        <f t="shared" si="36"/>
        <v>5258892.3319423124</v>
      </c>
      <c r="H129" s="163">
        <f t="shared" si="39"/>
        <v>976112.71801420534</v>
      </c>
      <c r="I129" s="253">
        <f t="shared" si="40"/>
        <v>976112.71801420534</v>
      </c>
      <c r="J129" s="158">
        <f t="shared" si="21"/>
        <v>0</v>
      </c>
      <c r="K129" s="158"/>
      <c r="L129" s="334"/>
      <c r="M129" s="158">
        <f t="shared" si="23"/>
        <v>0</v>
      </c>
      <c r="N129" s="334"/>
      <c r="O129" s="158">
        <f t="shared" si="25"/>
        <v>0</v>
      </c>
      <c r="P129" s="158">
        <f t="shared" si="26"/>
        <v>0</v>
      </c>
      <c r="Q129" s="1"/>
    </row>
    <row r="130" spans="2:17">
      <c r="B130" s="9" t="str">
        <f t="shared" si="27"/>
        <v/>
      </c>
      <c r="C130" s="153">
        <f>IF(D93="","-",+C129+1)</f>
        <v>2040</v>
      </c>
      <c r="D130" s="154">
        <f>IF(F129+SUM(E$99:E129)=D$92,F129,D$92-SUM(E$99:E129))</f>
        <v>5048517.546228027</v>
      </c>
      <c r="E130" s="160">
        <f>IF(+J96&lt;F129,J96,D130)</f>
        <v>420749.57142857142</v>
      </c>
      <c r="F130" s="159">
        <f t="shared" si="35"/>
        <v>4627767.9747994551</v>
      </c>
      <c r="G130" s="159">
        <f t="shared" si="36"/>
        <v>4838142.7605137415</v>
      </c>
      <c r="H130" s="163">
        <f t="shared" si="39"/>
        <v>931679.63378963724</v>
      </c>
      <c r="I130" s="253">
        <f t="shared" si="40"/>
        <v>931679.63378963724</v>
      </c>
      <c r="J130" s="158">
        <f t="shared" si="21"/>
        <v>0</v>
      </c>
      <c r="K130" s="158"/>
      <c r="L130" s="334"/>
      <c r="M130" s="158">
        <f t="shared" si="23"/>
        <v>0</v>
      </c>
      <c r="N130" s="334"/>
      <c r="O130" s="158">
        <f t="shared" si="25"/>
        <v>0</v>
      </c>
      <c r="P130" s="158">
        <f t="shared" si="26"/>
        <v>0</v>
      </c>
      <c r="Q130" s="1"/>
    </row>
    <row r="131" spans="2:17">
      <c r="B131" s="9" t="str">
        <f t="shared" si="27"/>
        <v/>
      </c>
      <c r="C131" s="153">
        <f>IF(D93="","-",+C130+1)</f>
        <v>2041</v>
      </c>
      <c r="D131" s="154">
        <f>IF(F130+SUM(E$99:E130)=D$92,F130,D$92-SUM(E$99:E130))</f>
        <v>4627767.9747994551</v>
      </c>
      <c r="E131" s="160">
        <f>IF(+J96&lt;F130,J96,D131)</f>
        <v>420749.57142857142</v>
      </c>
      <c r="F131" s="159">
        <f t="shared" ref="F131:F154" si="41">+D131-E131</f>
        <v>4207018.4033708833</v>
      </c>
      <c r="G131" s="159">
        <f t="shared" ref="G131:G154" si="42">+(F131+D131)/2</f>
        <v>4417393.1890851688</v>
      </c>
      <c r="H131" s="163">
        <f t="shared" si="39"/>
        <v>887246.54956506891</v>
      </c>
      <c r="I131" s="253">
        <f t="shared" si="40"/>
        <v>887246.54956506891</v>
      </c>
      <c r="J131" s="158">
        <f t="shared" ref="J131:J154" si="43">+I131-H131</f>
        <v>0</v>
      </c>
      <c r="K131" s="158"/>
      <c r="L131" s="334"/>
      <c r="M131" s="158">
        <f t="shared" ref="M131:M154" si="44">IF(L131&lt;&gt;0,+H131-L131,0)</f>
        <v>0</v>
      </c>
      <c r="N131" s="334"/>
      <c r="O131" s="158">
        <f t="shared" ref="O131:O154" si="45">IF(N131&lt;&gt;0,+I131-N131,0)</f>
        <v>0</v>
      </c>
      <c r="P131" s="158">
        <f t="shared" ref="P131:P154" si="46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2042</v>
      </c>
      <c r="D132" s="154">
        <f>IF(F131+SUM(E$99:E131)=D$92,F131,D$92-SUM(E$99:E131))</f>
        <v>4207018.4033708833</v>
      </c>
      <c r="E132" s="160">
        <f>IF(+J96&lt;F131,J96,D132)</f>
        <v>420749.57142857142</v>
      </c>
      <c r="F132" s="159">
        <f t="shared" si="41"/>
        <v>3786268.831942312</v>
      </c>
      <c r="G132" s="159">
        <f t="shared" si="42"/>
        <v>3996643.6176565979</v>
      </c>
      <c r="H132" s="163">
        <f t="shared" si="39"/>
        <v>842813.46534050093</v>
      </c>
      <c r="I132" s="253">
        <f t="shared" si="40"/>
        <v>842813.46534050093</v>
      </c>
      <c r="J132" s="158">
        <f t="shared" si="43"/>
        <v>0</v>
      </c>
      <c r="K132" s="158"/>
      <c r="L132" s="334"/>
      <c r="M132" s="158">
        <f t="shared" si="44"/>
        <v>0</v>
      </c>
      <c r="N132" s="334"/>
      <c r="O132" s="158">
        <f t="shared" si="45"/>
        <v>0</v>
      </c>
      <c r="P132" s="158">
        <f t="shared" si="46"/>
        <v>0</v>
      </c>
      <c r="Q132" s="1"/>
    </row>
    <row r="133" spans="2:17">
      <c r="B133" s="9" t="str">
        <f t="shared" si="27"/>
        <v/>
      </c>
      <c r="C133" s="153">
        <f>IF(D93="","-",+C132+1)</f>
        <v>2043</v>
      </c>
      <c r="D133" s="154">
        <f>IF(F132+SUM(E$99:E132)=D$92,F132,D$92-SUM(E$99:E132))</f>
        <v>3786268.831942312</v>
      </c>
      <c r="E133" s="160">
        <f>IF(+J96&lt;F132,J96,D133)</f>
        <v>420749.57142857142</v>
      </c>
      <c r="F133" s="159">
        <f t="shared" si="41"/>
        <v>3365519.2605137406</v>
      </c>
      <c r="G133" s="159">
        <f t="shared" si="42"/>
        <v>3575894.046228026</v>
      </c>
      <c r="H133" s="163">
        <f t="shared" si="39"/>
        <v>798380.38111593272</v>
      </c>
      <c r="I133" s="253">
        <f t="shared" si="40"/>
        <v>798380.38111593272</v>
      </c>
      <c r="J133" s="158">
        <f t="shared" si="43"/>
        <v>0</v>
      </c>
      <c r="K133" s="158"/>
      <c r="L133" s="334"/>
      <c r="M133" s="158">
        <f t="shared" si="44"/>
        <v>0</v>
      </c>
      <c r="N133" s="334"/>
      <c r="O133" s="158">
        <f t="shared" si="45"/>
        <v>0</v>
      </c>
      <c r="P133" s="158">
        <f t="shared" si="46"/>
        <v>0</v>
      </c>
      <c r="Q133" s="1"/>
    </row>
    <row r="134" spans="2:17">
      <c r="B134" s="9" t="str">
        <f t="shared" si="27"/>
        <v/>
      </c>
      <c r="C134" s="153">
        <f>IF(D93="","-",+C133+1)</f>
        <v>2044</v>
      </c>
      <c r="D134" s="154">
        <f>IF(F133+SUM(E$99:E133)=D$92,F133,D$92-SUM(E$99:E133))</f>
        <v>3365519.2605137406</v>
      </c>
      <c r="E134" s="160">
        <f>IF(+J96&lt;F133,J96,D134)</f>
        <v>420749.57142857142</v>
      </c>
      <c r="F134" s="159">
        <f t="shared" si="41"/>
        <v>2944769.6890851692</v>
      </c>
      <c r="G134" s="159">
        <f t="shared" si="42"/>
        <v>3155144.4747994551</v>
      </c>
      <c r="H134" s="163">
        <f t="shared" si="39"/>
        <v>753947.2968913645</v>
      </c>
      <c r="I134" s="253">
        <f t="shared" si="40"/>
        <v>753947.2968913645</v>
      </c>
      <c r="J134" s="158">
        <f t="shared" si="43"/>
        <v>0</v>
      </c>
      <c r="K134" s="158"/>
      <c r="L134" s="334"/>
      <c r="M134" s="158">
        <f t="shared" si="44"/>
        <v>0</v>
      </c>
      <c r="N134" s="334"/>
      <c r="O134" s="158">
        <f t="shared" si="45"/>
        <v>0</v>
      </c>
      <c r="P134" s="158">
        <f t="shared" si="46"/>
        <v>0</v>
      </c>
      <c r="Q134" s="1"/>
    </row>
    <row r="135" spans="2:17">
      <c r="B135" s="9" t="str">
        <f t="shared" si="27"/>
        <v/>
      </c>
      <c r="C135" s="153">
        <f>IF(D93="","-",+C134+1)</f>
        <v>2045</v>
      </c>
      <c r="D135" s="154">
        <f>IF(F134+SUM(E$99:E134)=D$92,F134,D$92-SUM(E$99:E134))</f>
        <v>2944769.6890851692</v>
      </c>
      <c r="E135" s="160">
        <f>IF(+J96&lt;F134,J96,D135)</f>
        <v>420749.57142857142</v>
      </c>
      <c r="F135" s="159">
        <f t="shared" si="41"/>
        <v>2524020.1176565979</v>
      </c>
      <c r="G135" s="159">
        <f t="shared" si="42"/>
        <v>2734394.9033708833</v>
      </c>
      <c r="H135" s="163">
        <f t="shared" si="39"/>
        <v>709514.2126667964</v>
      </c>
      <c r="I135" s="253">
        <f t="shared" si="40"/>
        <v>709514.2126667964</v>
      </c>
      <c r="J135" s="158">
        <f t="shared" si="43"/>
        <v>0</v>
      </c>
      <c r="K135" s="158"/>
      <c r="L135" s="334"/>
      <c r="M135" s="158">
        <f t="shared" si="44"/>
        <v>0</v>
      </c>
      <c r="N135" s="334"/>
      <c r="O135" s="158">
        <f t="shared" si="45"/>
        <v>0</v>
      </c>
      <c r="P135" s="158">
        <f t="shared" si="46"/>
        <v>0</v>
      </c>
      <c r="Q135" s="1"/>
    </row>
    <row r="136" spans="2:17">
      <c r="B136" s="9" t="str">
        <f t="shared" si="27"/>
        <v/>
      </c>
      <c r="C136" s="153">
        <f>IF(D93="","-",+C135+1)</f>
        <v>2046</v>
      </c>
      <c r="D136" s="154">
        <f>IF(F135+SUM(E$99:E135)=D$92,F135,D$92-SUM(E$99:E135))</f>
        <v>2524020.1176565979</v>
      </c>
      <c r="E136" s="160">
        <f>IF(+J96&lt;F135,J96,D136)</f>
        <v>420749.57142857142</v>
      </c>
      <c r="F136" s="159">
        <f t="shared" si="41"/>
        <v>2103270.5462280265</v>
      </c>
      <c r="G136" s="159">
        <f t="shared" si="42"/>
        <v>2313645.3319423124</v>
      </c>
      <c r="H136" s="163">
        <f t="shared" si="39"/>
        <v>665081.12844222831</v>
      </c>
      <c r="I136" s="253">
        <f t="shared" si="40"/>
        <v>665081.12844222831</v>
      </c>
      <c r="J136" s="158">
        <f t="shared" si="43"/>
        <v>0</v>
      </c>
      <c r="K136" s="158"/>
      <c r="L136" s="334"/>
      <c r="M136" s="158">
        <f t="shared" si="44"/>
        <v>0</v>
      </c>
      <c r="N136" s="334"/>
      <c r="O136" s="158">
        <f t="shared" si="45"/>
        <v>0</v>
      </c>
      <c r="P136" s="158">
        <f t="shared" si="46"/>
        <v>0</v>
      </c>
      <c r="Q136" s="1"/>
    </row>
    <row r="137" spans="2:17">
      <c r="B137" s="9" t="str">
        <f t="shared" si="27"/>
        <v/>
      </c>
      <c r="C137" s="153">
        <f>IF(D93="","-",+C136+1)</f>
        <v>2047</v>
      </c>
      <c r="D137" s="154">
        <f>IF(F136+SUM(E$99:E136)=D$92,F136,D$92-SUM(E$99:E136))</f>
        <v>2103270.5462280265</v>
      </c>
      <c r="E137" s="160">
        <f>IF(+J96&lt;F136,J96,D137)</f>
        <v>420749.57142857142</v>
      </c>
      <c r="F137" s="159">
        <f t="shared" si="41"/>
        <v>1682520.9747994551</v>
      </c>
      <c r="G137" s="159">
        <f t="shared" si="42"/>
        <v>1892895.7605137408</v>
      </c>
      <c r="H137" s="163">
        <f t="shared" si="39"/>
        <v>620648.04421766009</v>
      </c>
      <c r="I137" s="253">
        <f t="shared" si="40"/>
        <v>620648.04421766009</v>
      </c>
      <c r="J137" s="158">
        <f t="shared" si="43"/>
        <v>0</v>
      </c>
      <c r="K137" s="158"/>
      <c r="L137" s="334"/>
      <c r="M137" s="158">
        <f t="shared" si="44"/>
        <v>0</v>
      </c>
      <c r="N137" s="334"/>
      <c r="O137" s="158">
        <f t="shared" si="45"/>
        <v>0</v>
      </c>
      <c r="P137" s="158">
        <f t="shared" si="46"/>
        <v>0</v>
      </c>
      <c r="Q137" s="1"/>
    </row>
    <row r="138" spans="2:17">
      <c r="B138" s="9" t="str">
        <f t="shared" si="27"/>
        <v/>
      </c>
      <c r="C138" s="153">
        <f>IF(D93="","-",+C137+1)</f>
        <v>2048</v>
      </c>
      <c r="D138" s="154">
        <f>IF(F137+SUM(E$99:E137)=D$92,F137,D$92-SUM(E$99:E137))</f>
        <v>1682520.9747994551</v>
      </c>
      <c r="E138" s="160">
        <f>IF(+J96&lt;F137,J96,D138)</f>
        <v>420749.57142857142</v>
      </c>
      <c r="F138" s="159">
        <f t="shared" si="41"/>
        <v>1261771.4033708838</v>
      </c>
      <c r="G138" s="159">
        <f t="shared" si="42"/>
        <v>1472146.1890851695</v>
      </c>
      <c r="H138" s="163">
        <f t="shared" si="39"/>
        <v>576214.95999309199</v>
      </c>
      <c r="I138" s="253">
        <f t="shared" si="40"/>
        <v>576214.95999309199</v>
      </c>
      <c r="J138" s="158">
        <f t="shared" si="43"/>
        <v>0</v>
      </c>
      <c r="K138" s="158"/>
      <c r="L138" s="334"/>
      <c r="M138" s="158">
        <f t="shared" si="44"/>
        <v>0</v>
      </c>
      <c r="N138" s="334"/>
      <c r="O138" s="158">
        <f t="shared" si="45"/>
        <v>0</v>
      </c>
      <c r="P138" s="158">
        <f t="shared" si="46"/>
        <v>0</v>
      </c>
      <c r="Q138" s="1"/>
    </row>
    <row r="139" spans="2:17">
      <c r="B139" s="9" t="str">
        <f t="shared" si="27"/>
        <v/>
      </c>
      <c r="C139" s="153">
        <f>IF(D93="","-",+C138+1)</f>
        <v>2049</v>
      </c>
      <c r="D139" s="154">
        <f>IF(F138+SUM(E$99:E138)=D$92,F138,D$92-SUM(E$99:E138))</f>
        <v>1261771.4033708838</v>
      </c>
      <c r="E139" s="160">
        <f>IF(+J96&lt;F138,J96,D139)</f>
        <v>420749.57142857142</v>
      </c>
      <c r="F139" s="159">
        <f t="shared" si="41"/>
        <v>841021.83194231242</v>
      </c>
      <c r="G139" s="159">
        <f t="shared" si="42"/>
        <v>1051396.6176565981</v>
      </c>
      <c r="H139" s="163">
        <f t="shared" si="39"/>
        <v>531781.8757685239</v>
      </c>
      <c r="I139" s="253">
        <f t="shared" si="40"/>
        <v>531781.8757685239</v>
      </c>
      <c r="J139" s="158">
        <f t="shared" si="43"/>
        <v>0</v>
      </c>
      <c r="K139" s="158"/>
      <c r="L139" s="334"/>
      <c r="M139" s="158">
        <f t="shared" si="44"/>
        <v>0</v>
      </c>
      <c r="N139" s="334"/>
      <c r="O139" s="158">
        <f t="shared" si="45"/>
        <v>0</v>
      </c>
      <c r="P139" s="158">
        <f t="shared" si="46"/>
        <v>0</v>
      </c>
      <c r="Q139" s="1"/>
    </row>
    <row r="140" spans="2:17">
      <c r="B140" s="9" t="str">
        <f t="shared" si="27"/>
        <v/>
      </c>
      <c r="C140" s="153">
        <f>IF(D93="","-",+C139+1)</f>
        <v>2050</v>
      </c>
      <c r="D140" s="154">
        <f>IF(F139+SUM(E$99:E139)=D$92,F139,D$92-SUM(E$99:E139))</f>
        <v>841021.83194231242</v>
      </c>
      <c r="E140" s="160">
        <f>IF(+J96&lt;F139,J96,D140)</f>
        <v>420749.57142857142</v>
      </c>
      <c r="F140" s="159">
        <f t="shared" si="41"/>
        <v>420272.260513741</v>
      </c>
      <c r="G140" s="159">
        <f t="shared" si="42"/>
        <v>630647.04622802674</v>
      </c>
      <c r="H140" s="163">
        <f t="shared" si="39"/>
        <v>487348.79154395568</v>
      </c>
      <c r="I140" s="253">
        <f t="shared" si="40"/>
        <v>487348.79154395568</v>
      </c>
      <c r="J140" s="158">
        <f t="shared" si="43"/>
        <v>0</v>
      </c>
      <c r="K140" s="158"/>
      <c r="L140" s="334"/>
      <c r="M140" s="158">
        <f t="shared" si="44"/>
        <v>0</v>
      </c>
      <c r="N140" s="334"/>
      <c r="O140" s="158">
        <f t="shared" si="45"/>
        <v>0</v>
      </c>
      <c r="P140" s="158">
        <f t="shared" si="46"/>
        <v>0</v>
      </c>
      <c r="Q140" s="1"/>
    </row>
    <row r="141" spans="2:17">
      <c r="B141" s="9" t="str">
        <f t="shared" si="27"/>
        <v/>
      </c>
      <c r="C141" s="153">
        <f>IF(D93="","-",+C140+1)</f>
        <v>2051</v>
      </c>
      <c r="D141" s="154">
        <f>IF(F140+SUM(E$99:E140)=D$92,F140,D$92-SUM(E$99:E140))</f>
        <v>420272.260513741</v>
      </c>
      <c r="E141" s="160">
        <f>IF(+J96&lt;F140,J96,D141)</f>
        <v>420272.260513741</v>
      </c>
      <c r="F141" s="159">
        <f t="shared" si="41"/>
        <v>0</v>
      </c>
      <c r="G141" s="159">
        <f t="shared" si="42"/>
        <v>210136.1302568705</v>
      </c>
      <c r="H141" s="163">
        <f t="shared" si="39"/>
        <v>442463.59951529111</v>
      </c>
      <c r="I141" s="253">
        <f t="shared" si="40"/>
        <v>442463.59951529111</v>
      </c>
      <c r="J141" s="158">
        <f t="shared" si="43"/>
        <v>0</v>
      </c>
      <c r="K141" s="158"/>
      <c r="L141" s="334"/>
      <c r="M141" s="158">
        <f t="shared" si="44"/>
        <v>0</v>
      </c>
      <c r="N141" s="334"/>
      <c r="O141" s="158">
        <f t="shared" si="45"/>
        <v>0</v>
      </c>
      <c r="P141" s="158">
        <f t="shared" si="46"/>
        <v>0</v>
      </c>
      <c r="Q141" s="1"/>
    </row>
    <row r="142" spans="2:17">
      <c r="B142" s="9" t="str">
        <f t="shared" si="27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41"/>
        <v>0</v>
      </c>
      <c r="G142" s="159">
        <f t="shared" si="42"/>
        <v>0</v>
      </c>
      <c r="H142" s="163">
        <f t="shared" si="39"/>
        <v>0</v>
      </c>
      <c r="I142" s="253">
        <f t="shared" si="40"/>
        <v>0</v>
      </c>
      <c r="J142" s="158">
        <f t="shared" si="43"/>
        <v>0</v>
      </c>
      <c r="K142" s="158"/>
      <c r="L142" s="334"/>
      <c r="M142" s="158">
        <f t="shared" si="44"/>
        <v>0</v>
      </c>
      <c r="N142" s="334"/>
      <c r="O142" s="158">
        <f t="shared" si="45"/>
        <v>0</v>
      </c>
      <c r="P142" s="158">
        <f t="shared" si="46"/>
        <v>0</v>
      </c>
      <c r="Q142" s="1"/>
    </row>
    <row r="143" spans="2:17">
      <c r="B143" s="9" t="str">
        <f t="shared" si="27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41"/>
        <v>0</v>
      </c>
      <c r="G143" s="159">
        <f t="shared" si="42"/>
        <v>0</v>
      </c>
      <c r="H143" s="163">
        <f t="shared" si="39"/>
        <v>0</v>
      </c>
      <c r="I143" s="253">
        <f t="shared" si="40"/>
        <v>0</v>
      </c>
      <c r="J143" s="158">
        <f t="shared" si="43"/>
        <v>0</v>
      </c>
      <c r="K143" s="158"/>
      <c r="L143" s="334"/>
      <c r="M143" s="158">
        <f t="shared" si="44"/>
        <v>0</v>
      </c>
      <c r="N143" s="334"/>
      <c r="O143" s="158">
        <f t="shared" si="45"/>
        <v>0</v>
      </c>
      <c r="P143" s="158">
        <f t="shared" si="46"/>
        <v>0</v>
      </c>
      <c r="Q143" s="1"/>
    </row>
    <row r="144" spans="2:17">
      <c r="B144" s="9" t="str">
        <f t="shared" si="27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41"/>
        <v>0</v>
      </c>
      <c r="G144" s="159">
        <f t="shared" si="42"/>
        <v>0</v>
      </c>
      <c r="H144" s="163">
        <f t="shared" si="39"/>
        <v>0</v>
      </c>
      <c r="I144" s="253">
        <f t="shared" si="40"/>
        <v>0</v>
      </c>
      <c r="J144" s="158">
        <f t="shared" si="43"/>
        <v>0</v>
      </c>
      <c r="K144" s="158"/>
      <c r="L144" s="334"/>
      <c r="M144" s="158">
        <f t="shared" si="44"/>
        <v>0</v>
      </c>
      <c r="N144" s="334"/>
      <c r="O144" s="158">
        <f t="shared" si="45"/>
        <v>0</v>
      </c>
      <c r="P144" s="158">
        <f t="shared" si="46"/>
        <v>0</v>
      </c>
      <c r="Q144" s="1"/>
    </row>
    <row r="145" spans="2:17">
      <c r="B145" s="9" t="str">
        <f t="shared" si="27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41"/>
        <v>0</v>
      </c>
      <c r="G145" s="159">
        <f t="shared" si="42"/>
        <v>0</v>
      </c>
      <c r="H145" s="163">
        <f t="shared" si="39"/>
        <v>0</v>
      </c>
      <c r="I145" s="253">
        <f t="shared" si="40"/>
        <v>0</v>
      </c>
      <c r="J145" s="158">
        <f t="shared" si="43"/>
        <v>0</v>
      </c>
      <c r="K145" s="158"/>
      <c r="L145" s="334"/>
      <c r="M145" s="158">
        <f t="shared" si="44"/>
        <v>0</v>
      </c>
      <c r="N145" s="334"/>
      <c r="O145" s="158">
        <f t="shared" si="45"/>
        <v>0</v>
      </c>
      <c r="P145" s="158">
        <f t="shared" si="46"/>
        <v>0</v>
      </c>
      <c r="Q145" s="1"/>
    </row>
    <row r="146" spans="2:17">
      <c r="B146" s="9" t="str">
        <f t="shared" si="27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41"/>
        <v>0</v>
      </c>
      <c r="G146" s="159">
        <f t="shared" si="42"/>
        <v>0</v>
      </c>
      <c r="H146" s="163">
        <f t="shared" si="39"/>
        <v>0</v>
      </c>
      <c r="I146" s="253">
        <f t="shared" si="40"/>
        <v>0</v>
      </c>
      <c r="J146" s="158">
        <f t="shared" si="43"/>
        <v>0</v>
      </c>
      <c r="K146" s="158"/>
      <c r="L146" s="334"/>
      <c r="M146" s="158">
        <f t="shared" si="44"/>
        <v>0</v>
      </c>
      <c r="N146" s="334"/>
      <c r="O146" s="158">
        <f t="shared" si="45"/>
        <v>0</v>
      </c>
      <c r="P146" s="158">
        <f t="shared" si="46"/>
        <v>0</v>
      </c>
      <c r="Q146" s="1"/>
    </row>
    <row r="147" spans="2:17">
      <c r="B147" s="9" t="str">
        <f t="shared" si="27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41"/>
        <v>0</v>
      </c>
      <c r="G147" s="159">
        <f t="shared" si="42"/>
        <v>0</v>
      </c>
      <c r="H147" s="163">
        <f t="shared" si="39"/>
        <v>0</v>
      </c>
      <c r="I147" s="253">
        <f t="shared" si="40"/>
        <v>0</v>
      </c>
      <c r="J147" s="158">
        <f t="shared" si="43"/>
        <v>0</v>
      </c>
      <c r="K147" s="158"/>
      <c r="L147" s="334"/>
      <c r="M147" s="158">
        <f t="shared" si="44"/>
        <v>0</v>
      </c>
      <c r="N147" s="334"/>
      <c r="O147" s="158">
        <f t="shared" si="45"/>
        <v>0</v>
      </c>
      <c r="P147" s="158">
        <f t="shared" si="46"/>
        <v>0</v>
      </c>
      <c r="Q147" s="1"/>
    </row>
    <row r="148" spans="2:17">
      <c r="B148" s="9" t="str">
        <f t="shared" si="27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41"/>
        <v>0</v>
      </c>
      <c r="G148" s="159">
        <f t="shared" si="42"/>
        <v>0</v>
      </c>
      <c r="H148" s="163">
        <f t="shared" si="39"/>
        <v>0</v>
      </c>
      <c r="I148" s="253">
        <f t="shared" si="40"/>
        <v>0</v>
      </c>
      <c r="J148" s="158">
        <f t="shared" si="43"/>
        <v>0</v>
      </c>
      <c r="K148" s="158"/>
      <c r="L148" s="334"/>
      <c r="M148" s="158">
        <f t="shared" si="44"/>
        <v>0</v>
      </c>
      <c r="N148" s="334"/>
      <c r="O148" s="158">
        <f t="shared" si="45"/>
        <v>0</v>
      </c>
      <c r="P148" s="158">
        <f t="shared" si="46"/>
        <v>0</v>
      </c>
      <c r="Q148" s="1"/>
    </row>
    <row r="149" spans="2:17">
      <c r="B149" s="9" t="str">
        <f t="shared" si="27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41"/>
        <v>0</v>
      </c>
      <c r="G149" s="159">
        <f t="shared" si="42"/>
        <v>0</v>
      </c>
      <c r="H149" s="163">
        <f t="shared" si="39"/>
        <v>0</v>
      </c>
      <c r="I149" s="253">
        <f t="shared" si="40"/>
        <v>0</v>
      </c>
      <c r="J149" s="158">
        <f t="shared" si="43"/>
        <v>0</v>
      </c>
      <c r="K149" s="158"/>
      <c r="L149" s="334"/>
      <c r="M149" s="158">
        <f t="shared" si="44"/>
        <v>0</v>
      </c>
      <c r="N149" s="334"/>
      <c r="O149" s="158">
        <f t="shared" si="45"/>
        <v>0</v>
      </c>
      <c r="P149" s="158">
        <f t="shared" si="46"/>
        <v>0</v>
      </c>
      <c r="Q149" s="1"/>
    </row>
    <row r="150" spans="2:17">
      <c r="B150" s="9" t="str">
        <f t="shared" si="27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41"/>
        <v>0</v>
      </c>
      <c r="G150" s="159">
        <f t="shared" si="42"/>
        <v>0</v>
      </c>
      <c r="H150" s="163">
        <f t="shared" si="39"/>
        <v>0</v>
      </c>
      <c r="I150" s="253">
        <f t="shared" si="40"/>
        <v>0</v>
      </c>
      <c r="J150" s="158">
        <f t="shared" si="43"/>
        <v>0</v>
      </c>
      <c r="K150" s="158"/>
      <c r="L150" s="334"/>
      <c r="M150" s="158">
        <f t="shared" si="44"/>
        <v>0</v>
      </c>
      <c r="N150" s="334"/>
      <c r="O150" s="158">
        <f t="shared" si="45"/>
        <v>0</v>
      </c>
      <c r="P150" s="158">
        <f t="shared" si="46"/>
        <v>0</v>
      </c>
      <c r="Q150" s="1"/>
    </row>
    <row r="151" spans="2:17">
      <c r="B151" s="9" t="str">
        <f t="shared" si="27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41"/>
        <v>0</v>
      </c>
      <c r="G151" s="159">
        <f t="shared" si="42"/>
        <v>0</v>
      </c>
      <c r="H151" s="163">
        <f t="shared" si="39"/>
        <v>0</v>
      </c>
      <c r="I151" s="253">
        <f t="shared" si="40"/>
        <v>0</v>
      </c>
      <c r="J151" s="158">
        <f t="shared" si="43"/>
        <v>0</v>
      </c>
      <c r="K151" s="158"/>
      <c r="L151" s="334"/>
      <c r="M151" s="158">
        <f t="shared" si="44"/>
        <v>0</v>
      </c>
      <c r="N151" s="334"/>
      <c r="O151" s="158">
        <f t="shared" si="45"/>
        <v>0</v>
      </c>
      <c r="P151" s="158">
        <f t="shared" si="46"/>
        <v>0</v>
      </c>
      <c r="Q151" s="1"/>
    </row>
    <row r="152" spans="2:17">
      <c r="B152" s="9" t="str">
        <f t="shared" si="27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41"/>
        <v>0</v>
      </c>
      <c r="G152" s="159">
        <f t="shared" si="42"/>
        <v>0</v>
      </c>
      <c r="H152" s="163">
        <f t="shared" si="39"/>
        <v>0</v>
      </c>
      <c r="I152" s="253">
        <f t="shared" si="40"/>
        <v>0</v>
      </c>
      <c r="J152" s="158">
        <f t="shared" si="43"/>
        <v>0</v>
      </c>
      <c r="K152" s="158"/>
      <c r="L152" s="334"/>
      <c r="M152" s="158">
        <f t="shared" si="44"/>
        <v>0</v>
      </c>
      <c r="N152" s="334"/>
      <c r="O152" s="158">
        <f t="shared" si="45"/>
        <v>0</v>
      </c>
      <c r="P152" s="158">
        <f t="shared" si="46"/>
        <v>0</v>
      </c>
      <c r="Q152" s="1"/>
    </row>
    <row r="153" spans="2:17">
      <c r="B153" s="9" t="str">
        <f t="shared" si="27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41"/>
        <v>0</v>
      </c>
      <c r="G153" s="159">
        <f t="shared" si="42"/>
        <v>0</v>
      </c>
      <c r="H153" s="163">
        <f t="shared" si="39"/>
        <v>0</v>
      </c>
      <c r="I153" s="253">
        <f t="shared" si="40"/>
        <v>0</v>
      </c>
      <c r="J153" s="158">
        <f t="shared" si="43"/>
        <v>0</v>
      </c>
      <c r="K153" s="158"/>
      <c r="L153" s="334"/>
      <c r="M153" s="158">
        <f t="shared" si="44"/>
        <v>0</v>
      </c>
      <c r="N153" s="334"/>
      <c r="O153" s="158">
        <f t="shared" si="45"/>
        <v>0</v>
      </c>
      <c r="P153" s="158">
        <f t="shared" si="46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41"/>
        <v>0</v>
      </c>
      <c r="G154" s="165">
        <f t="shared" si="42"/>
        <v>0</v>
      </c>
      <c r="H154" s="167">
        <f t="shared" si="39"/>
        <v>0</v>
      </c>
      <c r="I154" s="254">
        <f t="shared" si="40"/>
        <v>0</v>
      </c>
      <c r="J154" s="169">
        <f t="shared" si="43"/>
        <v>0</v>
      </c>
      <c r="K154" s="158"/>
      <c r="L154" s="335"/>
      <c r="M154" s="169">
        <f t="shared" si="44"/>
        <v>0</v>
      </c>
      <c r="N154" s="335"/>
      <c r="O154" s="169">
        <f t="shared" si="45"/>
        <v>0</v>
      </c>
      <c r="P154" s="169">
        <f t="shared" si="46"/>
        <v>0</v>
      </c>
      <c r="Q154" s="1"/>
    </row>
    <row r="155" spans="2:17">
      <c r="C155" s="154" t="s">
        <v>73</v>
      </c>
      <c r="D155" s="111"/>
      <c r="E155" s="111">
        <f>SUM(E99:E154)</f>
        <v>17671482</v>
      </c>
      <c r="F155" s="111"/>
      <c r="G155" s="111"/>
      <c r="H155" s="111">
        <f>SUM(H99:H154)</f>
        <v>62131544.683270618</v>
      </c>
      <c r="I155" s="111">
        <f>SUM(I99:I154)</f>
        <v>62131544.683270618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66" priority="1" stopIfTrue="1" operator="equal">
      <formula>$I$10</formula>
    </cfRule>
  </conditionalFormatting>
  <conditionalFormatting sqref="C99:C154">
    <cfRule type="cellIs" dxfId="1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Q162"/>
  <sheetViews>
    <sheetView view="pageBreakPreview" topLeftCell="A58" zoomScale="75" zoomScaleNormal="100" zoomScaleSheetLayoutView="75" workbookViewId="0">
      <selection activeCell="D17" sqref="D17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37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553772.08511902799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553772.08511902799</v>
      </c>
      <c r="O6" s="1"/>
      <c r="P6" s="1"/>
    </row>
    <row r="7" spans="1:17" ht="13.5" thickBot="1">
      <c r="C7" s="121" t="s">
        <v>44</v>
      </c>
      <c r="D7" s="386" t="s">
        <v>290</v>
      </c>
      <c r="E7" s="379"/>
      <c r="F7" s="379"/>
      <c r="G7" s="379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289</v>
      </c>
      <c r="E9" s="401" t="s">
        <v>427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5048526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123134.78048780488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4585200</v>
      </c>
      <c r="E17" s="394">
        <v>54585.71428571429</v>
      </c>
      <c r="F17" s="393">
        <v>4530614.2857142854</v>
      </c>
      <c r="G17" s="394">
        <v>688813.18815380184</v>
      </c>
      <c r="H17" s="395">
        <v>688813.18815380184</v>
      </c>
      <c r="I17" s="404">
        <v>0</v>
      </c>
      <c r="J17" s="156"/>
      <c r="K17" s="256">
        <f t="shared" ref="K17:K22" si="0">G17</f>
        <v>688813.18815380184</v>
      </c>
      <c r="L17" s="172">
        <f t="shared" ref="L17:L22" si="1">IF(K17&lt;&gt;0,+G17-K17,0)</f>
        <v>0</v>
      </c>
      <c r="M17" s="256">
        <f t="shared" ref="M17:M22" si="2">H17</f>
        <v>688813.18815380184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4530614.2857142854</v>
      </c>
      <c r="E18" s="397">
        <v>120194.88095238095</v>
      </c>
      <c r="F18" s="393">
        <v>4410419.4047619049</v>
      </c>
      <c r="G18" s="397">
        <v>715206.80444444832</v>
      </c>
      <c r="H18" s="395">
        <v>715206.80444444832</v>
      </c>
      <c r="I18" s="404">
        <v>0</v>
      </c>
      <c r="J18" s="156"/>
      <c r="K18" s="258">
        <f t="shared" si="0"/>
        <v>715206.80444444832</v>
      </c>
      <c r="L18" s="257">
        <f t="shared" si="1"/>
        <v>0</v>
      </c>
      <c r="M18" s="258">
        <f t="shared" si="2"/>
        <v>715206.80444444832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4410419.4047619049</v>
      </c>
      <c r="E19" s="397">
        <v>120203</v>
      </c>
      <c r="F19" s="393">
        <v>4290216.4047619049</v>
      </c>
      <c r="G19" s="397">
        <v>685245.09772932425</v>
      </c>
      <c r="H19" s="395">
        <v>685245.09772932425</v>
      </c>
      <c r="I19" s="156">
        <v>0</v>
      </c>
      <c r="J19" s="156"/>
      <c r="K19" s="258">
        <f t="shared" si="0"/>
        <v>685245.09772932425</v>
      </c>
      <c r="L19" s="257">
        <f t="shared" si="1"/>
        <v>0</v>
      </c>
      <c r="M19" s="258">
        <f t="shared" si="2"/>
        <v>685245.09772932425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4753542.4047619049</v>
      </c>
      <c r="E20" s="397">
        <v>120203</v>
      </c>
      <c r="F20" s="393">
        <v>4633339.4047619049</v>
      </c>
      <c r="G20" s="397">
        <v>722907.67402559891</v>
      </c>
      <c r="H20" s="395">
        <v>722907.67402559891</v>
      </c>
      <c r="I20" s="156">
        <f>H20-G20</f>
        <v>0</v>
      </c>
      <c r="J20" s="156"/>
      <c r="K20" s="258">
        <f t="shared" si="0"/>
        <v>722907.67402559891</v>
      </c>
      <c r="L20" s="257">
        <f t="shared" si="1"/>
        <v>0</v>
      </c>
      <c r="M20" s="258">
        <f t="shared" si="2"/>
        <v>722907.67402559891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4633339.4047619049</v>
      </c>
      <c r="E21" s="397">
        <v>117407.58139534884</v>
      </c>
      <c r="F21" s="393">
        <v>4515931.8233665563</v>
      </c>
      <c r="G21" s="397">
        <v>684170.77799365029</v>
      </c>
      <c r="H21" s="395">
        <v>684170.77799365029</v>
      </c>
      <c r="I21" s="156">
        <v>0</v>
      </c>
      <c r="J21" s="156"/>
      <c r="K21" s="258">
        <f t="shared" si="0"/>
        <v>684170.77799365029</v>
      </c>
      <c r="L21" s="257">
        <f t="shared" si="1"/>
        <v>0</v>
      </c>
      <c r="M21" s="258">
        <f t="shared" si="2"/>
        <v>684170.77799365029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4515931.8233665563</v>
      </c>
      <c r="E22" s="397">
        <v>123134.78048780488</v>
      </c>
      <c r="F22" s="393">
        <v>4392797.0428787516</v>
      </c>
      <c r="G22" s="397">
        <v>689258.21441361541</v>
      </c>
      <c r="H22" s="395">
        <v>689258.21441361541</v>
      </c>
      <c r="I22" s="156">
        <f t="shared" ref="I22:I72" si="6">H22-G22</f>
        <v>0</v>
      </c>
      <c r="J22" s="156"/>
      <c r="K22" s="258">
        <f t="shared" si="0"/>
        <v>689258.21441361541</v>
      </c>
      <c r="L22" s="257">
        <f t="shared" si="1"/>
        <v>0</v>
      </c>
      <c r="M22" s="258">
        <f t="shared" si="2"/>
        <v>689258.21441361541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393">
        <v>4392797.0428787516</v>
      </c>
      <c r="E23" s="397">
        <v>123134.78048780488</v>
      </c>
      <c r="F23" s="393">
        <v>4269662.262390947</v>
      </c>
      <c r="G23" s="397">
        <v>673608.51044078905</v>
      </c>
      <c r="H23" s="395">
        <v>673608.51044078905</v>
      </c>
      <c r="I23" s="156">
        <f t="shared" si="6"/>
        <v>0</v>
      </c>
      <c r="J23" s="156"/>
      <c r="K23" s="258">
        <f t="shared" ref="K23" si="7">G23</f>
        <v>673608.51044078905</v>
      </c>
      <c r="L23" s="257">
        <f t="shared" ref="L23" si="8">IF(K23&lt;&gt;0,+G23-K23,0)</f>
        <v>0</v>
      </c>
      <c r="M23" s="258">
        <f t="shared" ref="M23" si="9">H23</f>
        <v>673608.51044078905</v>
      </c>
      <c r="N23" s="158">
        <f t="shared" ref="N23" si="10">IF(M23&lt;&gt;0,+H23-M23,0)</f>
        <v>0</v>
      </c>
      <c r="O23" s="158">
        <f t="shared" ref="O23" si="11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4269662.262390947</v>
      </c>
      <c r="E24" s="160">
        <f t="shared" ref="E24:E72" si="12">IF(+$I$14&lt;F23,$I$14,D24)</f>
        <v>123134.78048780488</v>
      </c>
      <c r="F24" s="159">
        <f t="shared" ref="F24:F72" si="13">+D24-E24</f>
        <v>4146527.4819031423</v>
      </c>
      <c r="G24" s="161">
        <f t="shared" ref="G24:G52" si="14">+I$12*((D24+F24)/2)+E24</f>
        <v>553772.08511902799</v>
      </c>
      <c r="H24" s="142">
        <f t="shared" ref="H24:H52" si="15">+I$13*((D24+F24)/2)+E24</f>
        <v>553772.08511902799</v>
      </c>
      <c r="I24" s="156">
        <f t="shared" si="6"/>
        <v>0</v>
      </c>
      <c r="J24" s="156"/>
      <c r="K24" s="334"/>
      <c r="L24" s="158">
        <f t="shared" ref="L24:L72" si="16">IF(K24&lt;&gt;0,+G24-K24,0)</f>
        <v>0</v>
      </c>
      <c r="M24" s="334"/>
      <c r="N24" s="158">
        <f t="shared" ref="N24:N72" si="17">IF(M24&lt;&gt;0,+H24-M24,0)</f>
        <v>0</v>
      </c>
      <c r="O24" s="158">
        <f t="shared" ref="O24:O72" si="18">+N24-L24</f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4146527.4819031423</v>
      </c>
      <c r="E25" s="160">
        <f t="shared" si="12"/>
        <v>123134.78048780488</v>
      </c>
      <c r="F25" s="159">
        <f t="shared" si="13"/>
        <v>4023392.7014153376</v>
      </c>
      <c r="G25" s="161">
        <f t="shared" si="14"/>
        <v>541171.0312961681</v>
      </c>
      <c r="H25" s="142">
        <f t="shared" si="15"/>
        <v>541171.0312961681</v>
      </c>
      <c r="I25" s="156">
        <f t="shared" si="6"/>
        <v>0</v>
      </c>
      <c r="J25" s="156"/>
      <c r="K25" s="334"/>
      <c r="L25" s="158">
        <f t="shared" si="16"/>
        <v>0</v>
      </c>
      <c r="M25" s="334"/>
      <c r="N25" s="158">
        <f t="shared" si="17"/>
        <v>0</v>
      </c>
      <c r="O25" s="158">
        <f t="shared" si="18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4023392.7014153376</v>
      </c>
      <c r="E26" s="160">
        <f t="shared" si="12"/>
        <v>123134.78048780488</v>
      </c>
      <c r="F26" s="159">
        <f t="shared" si="13"/>
        <v>3900257.9209275329</v>
      </c>
      <c r="G26" s="161">
        <f t="shared" si="14"/>
        <v>528569.97747330822</v>
      </c>
      <c r="H26" s="142">
        <f t="shared" si="15"/>
        <v>528569.97747330822</v>
      </c>
      <c r="I26" s="156">
        <f t="shared" si="6"/>
        <v>0</v>
      </c>
      <c r="J26" s="156"/>
      <c r="K26" s="334"/>
      <c r="L26" s="158">
        <f t="shared" si="16"/>
        <v>0</v>
      </c>
      <c r="M26" s="334"/>
      <c r="N26" s="158">
        <f t="shared" si="17"/>
        <v>0</v>
      </c>
      <c r="O26" s="158">
        <f t="shared" si="18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3900257.9209275329</v>
      </c>
      <c r="E27" s="160">
        <f t="shared" si="12"/>
        <v>123134.78048780488</v>
      </c>
      <c r="F27" s="159">
        <f t="shared" si="13"/>
        <v>3777123.1404397283</v>
      </c>
      <c r="G27" s="161">
        <f t="shared" si="14"/>
        <v>515968.92365044833</v>
      </c>
      <c r="H27" s="142">
        <f t="shared" si="15"/>
        <v>515968.92365044833</v>
      </c>
      <c r="I27" s="156">
        <f t="shared" si="6"/>
        <v>0</v>
      </c>
      <c r="J27" s="156"/>
      <c r="K27" s="334"/>
      <c r="L27" s="158">
        <f t="shared" si="16"/>
        <v>0</v>
      </c>
      <c r="M27" s="334"/>
      <c r="N27" s="158">
        <f t="shared" si="17"/>
        <v>0</v>
      </c>
      <c r="O27" s="158">
        <f t="shared" si="18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3777123.1404397283</v>
      </c>
      <c r="E28" s="160">
        <f t="shared" si="12"/>
        <v>123134.78048780488</v>
      </c>
      <c r="F28" s="159">
        <f t="shared" si="13"/>
        <v>3653988.3599519236</v>
      </c>
      <c r="G28" s="161">
        <f t="shared" si="14"/>
        <v>503367.86982758855</v>
      </c>
      <c r="H28" s="142">
        <f t="shared" si="15"/>
        <v>503367.86982758855</v>
      </c>
      <c r="I28" s="156">
        <f t="shared" si="6"/>
        <v>0</v>
      </c>
      <c r="J28" s="156"/>
      <c r="K28" s="334"/>
      <c r="L28" s="158">
        <f t="shared" si="16"/>
        <v>0</v>
      </c>
      <c r="M28" s="334"/>
      <c r="N28" s="158">
        <f t="shared" si="17"/>
        <v>0</v>
      </c>
      <c r="O28" s="158">
        <f t="shared" si="18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3653988.3599519236</v>
      </c>
      <c r="E29" s="160">
        <f t="shared" si="12"/>
        <v>123134.78048780488</v>
      </c>
      <c r="F29" s="159">
        <f t="shared" si="13"/>
        <v>3530853.5794641189</v>
      </c>
      <c r="G29" s="161">
        <f t="shared" si="14"/>
        <v>490766.81600472867</v>
      </c>
      <c r="H29" s="142">
        <f t="shared" si="15"/>
        <v>490766.81600472867</v>
      </c>
      <c r="I29" s="156">
        <f t="shared" si="6"/>
        <v>0</v>
      </c>
      <c r="J29" s="156"/>
      <c r="K29" s="334"/>
      <c r="L29" s="158">
        <f t="shared" si="16"/>
        <v>0</v>
      </c>
      <c r="M29" s="334"/>
      <c r="N29" s="158">
        <f t="shared" si="17"/>
        <v>0</v>
      </c>
      <c r="O29" s="158">
        <f t="shared" si="18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3530853.5794641189</v>
      </c>
      <c r="E30" s="160">
        <f t="shared" si="12"/>
        <v>123134.78048780488</v>
      </c>
      <c r="F30" s="159">
        <f t="shared" si="13"/>
        <v>3407718.7989763143</v>
      </c>
      <c r="G30" s="161">
        <f t="shared" si="14"/>
        <v>478165.76218186878</v>
      </c>
      <c r="H30" s="142">
        <f t="shared" si="15"/>
        <v>478165.76218186878</v>
      </c>
      <c r="I30" s="156">
        <f t="shared" si="6"/>
        <v>0</v>
      </c>
      <c r="J30" s="156"/>
      <c r="K30" s="334"/>
      <c r="L30" s="158">
        <f t="shared" si="16"/>
        <v>0</v>
      </c>
      <c r="M30" s="334"/>
      <c r="N30" s="158">
        <f t="shared" si="17"/>
        <v>0</v>
      </c>
      <c r="O30" s="158">
        <f t="shared" si="18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3407718.7989763143</v>
      </c>
      <c r="E31" s="160">
        <f t="shared" si="12"/>
        <v>123134.78048780488</v>
      </c>
      <c r="F31" s="159">
        <f t="shared" si="13"/>
        <v>3284584.0184885096</v>
      </c>
      <c r="G31" s="161">
        <f t="shared" si="14"/>
        <v>465564.70835900889</v>
      </c>
      <c r="H31" s="142">
        <f t="shared" si="15"/>
        <v>465564.70835900889</v>
      </c>
      <c r="I31" s="156">
        <f t="shared" si="6"/>
        <v>0</v>
      </c>
      <c r="J31" s="156"/>
      <c r="K31" s="334"/>
      <c r="L31" s="158">
        <f t="shared" si="16"/>
        <v>0</v>
      </c>
      <c r="M31" s="334"/>
      <c r="N31" s="158">
        <f t="shared" si="17"/>
        <v>0</v>
      </c>
      <c r="O31" s="158">
        <f t="shared" si="18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3284584.0184885096</v>
      </c>
      <c r="E32" s="160">
        <f t="shared" si="12"/>
        <v>123134.78048780488</v>
      </c>
      <c r="F32" s="159">
        <f t="shared" si="13"/>
        <v>3161449.2380007049</v>
      </c>
      <c r="G32" s="161">
        <f t="shared" si="14"/>
        <v>452963.654536149</v>
      </c>
      <c r="H32" s="142">
        <f t="shared" si="15"/>
        <v>452963.654536149</v>
      </c>
      <c r="I32" s="156">
        <f t="shared" si="6"/>
        <v>0</v>
      </c>
      <c r="J32" s="156"/>
      <c r="K32" s="334"/>
      <c r="L32" s="158">
        <f t="shared" si="16"/>
        <v>0</v>
      </c>
      <c r="M32" s="334"/>
      <c r="N32" s="158">
        <f t="shared" si="17"/>
        <v>0</v>
      </c>
      <c r="O32" s="158">
        <f t="shared" si="18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3161449.2380007049</v>
      </c>
      <c r="E33" s="160">
        <f t="shared" si="12"/>
        <v>123134.78048780488</v>
      </c>
      <c r="F33" s="159">
        <f t="shared" si="13"/>
        <v>3038314.4575129002</v>
      </c>
      <c r="G33" s="161">
        <f t="shared" si="14"/>
        <v>440362.60071328911</v>
      </c>
      <c r="H33" s="142">
        <f t="shared" si="15"/>
        <v>440362.60071328911</v>
      </c>
      <c r="I33" s="156">
        <f t="shared" si="6"/>
        <v>0</v>
      </c>
      <c r="J33" s="156"/>
      <c r="K33" s="334"/>
      <c r="L33" s="158">
        <f t="shared" si="16"/>
        <v>0</v>
      </c>
      <c r="M33" s="334"/>
      <c r="N33" s="158">
        <f t="shared" si="17"/>
        <v>0</v>
      </c>
      <c r="O33" s="158">
        <f t="shared" si="18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3038314.4575129002</v>
      </c>
      <c r="E34" s="160">
        <f t="shared" si="12"/>
        <v>123134.78048780488</v>
      </c>
      <c r="F34" s="159">
        <f t="shared" si="13"/>
        <v>2915179.6770250956</v>
      </c>
      <c r="G34" s="161">
        <f t="shared" si="14"/>
        <v>427761.54689042934</v>
      </c>
      <c r="H34" s="142">
        <f t="shared" si="15"/>
        <v>427761.54689042934</v>
      </c>
      <c r="I34" s="156">
        <f t="shared" si="6"/>
        <v>0</v>
      </c>
      <c r="J34" s="156"/>
      <c r="K34" s="334"/>
      <c r="L34" s="158">
        <f t="shared" si="16"/>
        <v>0</v>
      </c>
      <c r="M34" s="334"/>
      <c r="N34" s="158">
        <f t="shared" si="17"/>
        <v>0</v>
      </c>
      <c r="O34" s="158">
        <f t="shared" si="18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2915179.6770250956</v>
      </c>
      <c r="E35" s="160">
        <f t="shared" si="12"/>
        <v>123134.78048780488</v>
      </c>
      <c r="F35" s="159">
        <f t="shared" si="13"/>
        <v>2792044.8965372909</v>
      </c>
      <c r="G35" s="161">
        <f t="shared" si="14"/>
        <v>415160.49306756945</v>
      </c>
      <c r="H35" s="142">
        <f t="shared" si="15"/>
        <v>415160.49306756945</v>
      </c>
      <c r="I35" s="156">
        <f t="shared" si="6"/>
        <v>0</v>
      </c>
      <c r="J35" s="156"/>
      <c r="K35" s="334"/>
      <c r="L35" s="158">
        <f t="shared" si="16"/>
        <v>0</v>
      </c>
      <c r="M35" s="334"/>
      <c r="N35" s="158">
        <f t="shared" si="17"/>
        <v>0</v>
      </c>
      <c r="O35" s="158">
        <f t="shared" si="18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2792044.8965372909</v>
      </c>
      <c r="E36" s="160">
        <f t="shared" si="12"/>
        <v>123134.78048780488</v>
      </c>
      <c r="F36" s="159">
        <f t="shared" si="13"/>
        <v>2668910.1160494862</v>
      </c>
      <c r="G36" s="161">
        <f t="shared" si="14"/>
        <v>402559.43924470956</v>
      </c>
      <c r="H36" s="142">
        <f t="shared" si="15"/>
        <v>402559.43924470956</v>
      </c>
      <c r="I36" s="156">
        <f t="shared" si="6"/>
        <v>0</v>
      </c>
      <c r="J36" s="156"/>
      <c r="K36" s="334"/>
      <c r="L36" s="158">
        <f t="shared" si="16"/>
        <v>0</v>
      </c>
      <c r="M36" s="334"/>
      <c r="N36" s="158">
        <f t="shared" si="17"/>
        <v>0</v>
      </c>
      <c r="O36" s="158">
        <f t="shared" si="18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2668910.1160494862</v>
      </c>
      <c r="E37" s="160">
        <f t="shared" si="12"/>
        <v>123134.78048780488</v>
      </c>
      <c r="F37" s="159">
        <f t="shared" si="13"/>
        <v>2545775.3355616815</v>
      </c>
      <c r="G37" s="161">
        <f t="shared" si="14"/>
        <v>389958.38542184967</v>
      </c>
      <c r="H37" s="142">
        <f t="shared" si="15"/>
        <v>389958.38542184967</v>
      </c>
      <c r="I37" s="156">
        <f t="shared" si="6"/>
        <v>0</v>
      </c>
      <c r="J37" s="156"/>
      <c r="K37" s="334"/>
      <c r="L37" s="158">
        <f t="shared" si="16"/>
        <v>0</v>
      </c>
      <c r="M37" s="334"/>
      <c r="N37" s="158">
        <f t="shared" si="17"/>
        <v>0</v>
      </c>
      <c r="O37" s="158">
        <f t="shared" si="18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2545775.3355616815</v>
      </c>
      <c r="E38" s="160">
        <f t="shared" si="12"/>
        <v>123134.78048780488</v>
      </c>
      <c r="F38" s="159">
        <f t="shared" si="13"/>
        <v>2422640.5550738769</v>
      </c>
      <c r="G38" s="161">
        <f t="shared" si="14"/>
        <v>377357.33159898978</v>
      </c>
      <c r="H38" s="142">
        <f t="shared" si="15"/>
        <v>377357.33159898978</v>
      </c>
      <c r="I38" s="156">
        <f t="shared" si="6"/>
        <v>0</v>
      </c>
      <c r="J38" s="156"/>
      <c r="K38" s="334"/>
      <c r="L38" s="158">
        <f t="shared" si="16"/>
        <v>0</v>
      </c>
      <c r="M38" s="334"/>
      <c r="N38" s="158">
        <f t="shared" si="17"/>
        <v>0</v>
      </c>
      <c r="O38" s="158">
        <f t="shared" si="18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2422640.5550738769</v>
      </c>
      <c r="E39" s="160">
        <f t="shared" si="12"/>
        <v>123134.78048780488</v>
      </c>
      <c r="F39" s="159">
        <f t="shared" si="13"/>
        <v>2299505.7745860722</v>
      </c>
      <c r="G39" s="161">
        <f t="shared" si="14"/>
        <v>364756.27777612995</v>
      </c>
      <c r="H39" s="142">
        <f t="shared" si="15"/>
        <v>364756.27777612995</v>
      </c>
      <c r="I39" s="156">
        <f t="shared" si="6"/>
        <v>0</v>
      </c>
      <c r="J39" s="156"/>
      <c r="K39" s="334"/>
      <c r="L39" s="158">
        <f t="shared" si="16"/>
        <v>0</v>
      </c>
      <c r="M39" s="334"/>
      <c r="N39" s="158">
        <f t="shared" si="17"/>
        <v>0</v>
      </c>
      <c r="O39" s="158">
        <f t="shared" si="18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2299505.7745860722</v>
      </c>
      <c r="E40" s="160">
        <f t="shared" si="12"/>
        <v>123134.78048780488</v>
      </c>
      <c r="F40" s="159">
        <f t="shared" si="13"/>
        <v>2176370.9940982675</v>
      </c>
      <c r="G40" s="161">
        <f t="shared" si="14"/>
        <v>352155.22395327012</v>
      </c>
      <c r="H40" s="142">
        <f t="shared" si="15"/>
        <v>352155.22395327012</v>
      </c>
      <c r="I40" s="156">
        <f t="shared" si="6"/>
        <v>0</v>
      </c>
      <c r="J40" s="156"/>
      <c r="K40" s="334"/>
      <c r="L40" s="158">
        <f t="shared" si="16"/>
        <v>0</v>
      </c>
      <c r="M40" s="334"/>
      <c r="N40" s="158">
        <f t="shared" si="17"/>
        <v>0</v>
      </c>
      <c r="O40" s="158">
        <f t="shared" si="18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2176370.9940982675</v>
      </c>
      <c r="E41" s="160">
        <f t="shared" si="12"/>
        <v>123134.78048780488</v>
      </c>
      <c r="F41" s="159">
        <f t="shared" si="13"/>
        <v>2053236.2136104626</v>
      </c>
      <c r="G41" s="161">
        <f t="shared" si="14"/>
        <v>339554.17013041023</v>
      </c>
      <c r="H41" s="142">
        <f t="shared" si="15"/>
        <v>339554.17013041023</v>
      </c>
      <c r="I41" s="156">
        <f t="shared" si="6"/>
        <v>0</v>
      </c>
      <c r="J41" s="156"/>
      <c r="K41" s="334"/>
      <c r="L41" s="158">
        <f t="shared" si="16"/>
        <v>0</v>
      </c>
      <c r="M41" s="334"/>
      <c r="N41" s="158">
        <f t="shared" si="17"/>
        <v>0</v>
      </c>
      <c r="O41" s="158">
        <f t="shared" si="18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2053236.2136104626</v>
      </c>
      <c r="E42" s="160">
        <f t="shared" si="12"/>
        <v>123134.78048780488</v>
      </c>
      <c r="F42" s="159">
        <f t="shared" si="13"/>
        <v>1930101.4331226577</v>
      </c>
      <c r="G42" s="161">
        <f t="shared" si="14"/>
        <v>326953.11630755028</v>
      </c>
      <c r="H42" s="142">
        <f t="shared" si="15"/>
        <v>326953.11630755028</v>
      </c>
      <c r="I42" s="156">
        <f t="shared" si="6"/>
        <v>0</v>
      </c>
      <c r="J42" s="156"/>
      <c r="K42" s="334"/>
      <c r="L42" s="158">
        <f t="shared" si="16"/>
        <v>0</v>
      </c>
      <c r="M42" s="334"/>
      <c r="N42" s="158">
        <f t="shared" si="17"/>
        <v>0</v>
      </c>
      <c r="O42" s="158">
        <f t="shared" si="18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1930101.4331226577</v>
      </c>
      <c r="E43" s="160">
        <f t="shared" si="12"/>
        <v>123134.78048780488</v>
      </c>
      <c r="F43" s="159">
        <f t="shared" si="13"/>
        <v>1806966.6526348528</v>
      </c>
      <c r="G43" s="161">
        <f t="shared" si="14"/>
        <v>314352.06248469045</v>
      </c>
      <c r="H43" s="142">
        <f t="shared" si="15"/>
        <v>314352.06248469045</v>
      </c>
      <c r="I43" s="156">
        <f t="shared" si="6"/>
        <v>0</v>
      </c>
      <c r="J43" s="156"/>
      <c r="K43" s="334"/>
      <c r="L43" s="158">
        <f t="shared" si="16"/>
        <v>0</v>
      </c>
      <c r="M43" s="334"/>
      <c r="N43" s="158">
        <f t="shared" si="17"/>
        <v>0</v>
      </c>
      <c r="O43" s="158">
        <f t="shared" si="18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1806966.6526348528</v>
      </c>
      <c r="E44" s="160">
        <f t="shared" si="12"/>
        <v>123134.78048780488</v>
      </c>
      <c r="F44" s="159">
        <f t="shared" si="13"/>
        <v>1683831.8721470479</v>
      </c>
      <c r="G44" s="161">
        <f t="shared" si="14"/>
        <v>301751.00866183051</v>
      </c>
      <c r="H44" s="142">
        <f t="shared" si="15"/>
        <v>301751.00866183051</v>
      </c>
      <c r="I44" s="156">
        <f t="shared" si="6"/>
        <v>0</v>
      </c>
      <c r="J44" s="156"/>
      <c r="K44" s="334"/>
      <c r="L44" s="158">
        <f t="shared" si="16"/>
        <v>0</v>
      </c>
      <c r="M44" s="334"/>
      <c r="N44" s="158">
        <f t="shared" si="17"/>
        <v>0</v>
      </c>
      <c r="O44" s="158">
        <f t="shared" si="18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1683831.8721470479</v>
      </c>
      <c r="E45" s="160">
        <f t="shared" si="12"/>
        <v>123134.78048780488</v>
      </c>
      <c r="F45" s="159">
        <f t="shared" si="13"/>
        <v>1560697.091659243</v>
      </c>
      <c r="G45" s="161">
        <f t="shared" si="14"/>
        <v>289149.95483897068</v>
      </c>
      <c r="H45" s="142">
        <f t="shared" si="15"/>
        <v>289149.95483897068</v>
      </c>
      <c r="I45" s="156">
        <f t="shared" si="6"/>
        <v>0</v>
      </c>
      <c r="J45" s="156"/>
      <c r="K45" s="334"/>
      <c r="L45" s="158">
        <f t="shared" si="16"/>
        <v>0</v>
      </c>
      <c r="M45" s="334"/>
      <c r="N45" s="158">
        <f t="shared" si="17"/>
        <v>0</v>
      </c>
      <c r="O45" s="158">
        <f t="shared" si="18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1560697.091659243</v>
      </c>
      <c r="E46" s="160">
        <f t="shared" si="12"/>
        <v>123134.78048780488</v>
      </c>
      <c r="F46" s="159">
        <f t="shared" si="13"/>
        <v>1437562.3111714381</v>
      </c>
      <c r="G46" s="161">
        <f t="shared" si="14"/>
        <v>276548.90101611073</v>
      </c>
      <c r="H46" s="142">
        <f t="shared" si="15"/>
        <v>276548.90101611073</v>
      </c>
      <c r="I46" s="156">
        <f t="shared" si="6"/>
        <v>0</v>
      </c>
      <c r="J46" s="156"/>
      <c r="K46" s="334"/>
      <c r="L46" s="158">
        <f t="shared" si="16"/>
        <v>0</v>
      </c>
      <c r="M46" s="334"/>
      <c r="N46" s="158">
        <f t="shared" si="17"/>
        <v>0</v>
      </c>
      <c r="O46" s="158">
        <f t="shared" si="18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1437562.3111714381</v>
      </c>
      <c r="E47" s="160">
        <f t="shared" si="12"/>
        <v>123134.78048780488</v>
      </c>
      <c r="F47" s="159">
        <f t="shared" si="13"/>
        <v>1314427.5306836332</v>
      </c>
      <c r="G47" s="161">
        <f t="shared" si="14"/>
        <v>263947.8471932509</v>
      </c>
      <c r="H47" s="142">
        <f t="shared" si="15"/>
        <v>263947.8471932509</v>
      </c>
      <c r="I47" s="156">
        <f t="shared" si="6"/>
        <v>0</v>
      </c>
      <c r="J47" s="156"/>
      <c r="K47" s="334"/>
      <c r="L47" s="158">
        <f t="shared" si="16"/>
        <v>0</v>
      </c>
      <c r="M47" s="334"/>
      <c r="N47" s="158">
        <f t="shared" si="17"/>
        <v>0</v>
      </c>
      <c r="O47" s="158">
        <f t="shared" si="18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1314427.5306836332</v>
      </c>
      <c r="E48" s="160">
        <f t="shared" si="12"/>
        <v>123134.78048780488</v>
      </c>
      <c r="F48" s="159">
        <f t="shared" si="13"/>
        <v>1191292.7501958283</v>
      </c>
      <c r="G48" s="161">
        <f t="shared" si="14"/>
        <v>251346.79337039095</v>
      </c>
      <c r="H48" s="142">
        <f t="shared" si="15"/>
        <v>251346.79337039095</v>
      </c>
      <c r="I48" s="156">
        <f t="shared" si="6"/>
        <v>0</v>
      </c>
      <c r="J48" s="156"/>
      <c r="K48" s="334"/>
      <c r="L48" s="158">
        <f t="shared" si="16"/>
        <v>0</v>
      </c>
      <c r="M48" s="334"/>
      <c r="N48" s="158">
        <f t="shared" si="17"/>
        <v>0</v>
      </c>
      <c r="O48" s="158">
        <f t="shared" si="18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1191292.7501958283</v>
      </c>
      <c r="E49" s="160">
        <f t="shared" si="12"/>
        <v>123134.78048780488</v>
      </c>
      <c r="F49" s="159">
        <f t="shared" si="13"/>
        <v>1068157.9697080234</v>
      </c>
      <c r="G49" s="161">
        <f t="shared" si="14"/>
        <v>238745.73954753106</v>
      </c>
      <c r="H49" s="142">
        <f t="shared" si="15"/>
        <v>238745.73954753106</v>
      </c>
      <c r="I49" s="156">
        <f t="shared" si="6"/>
        <v>0</v>
      </c>
      <c r="J49" s="156"/>
      <c r="K49" s="334"/>
      <c r="L49" s="158">
        <f t="shared" si="16"/>
        <v>0</v>
      </c>
      <c r="M49" s="334"/>
      <c r="N49" s="158">
        <f t="shared" si="17"/>
        <v>0</v>
      </c>
      <c r="O49" s="158">
        <f t="shared" si="18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1068157.9697080234</v>
      </c>
      <c r="E50" s="160">
        <f t="shared" si="12"/>
        <v>123134.78048780488</v>
      </c>
      <c r="F50" s="159">
        <f t="shared" si="13"/>
        <v>945023.18922021845</v>
      </c>
      <c r="G50" s="161">
        <f t="shared" si="14"/>
        <v>226144.68572467117</v>
      </c>
      <c r="H50" s="142">
        <f t="shared" si="15"/>
        <v>226144.68572467117</v>
      </c>
      <c r="I50" s="156">
        <f t="shared" si="6"/>
        <v>0</v>
      </c>
      <c r="J50" s="156"/>
      <c r="K50" s="334"/>
      <c r="L50" s="158">
        <f t="shared" si="16"/>
        <v>0</v>
      </c>
      <c r="M50" s="334"/>
      <c r="N50" s="158">
        <f t="shared" si="17"/>
        <v>0</v>
      </c>
      <c r="O50" s="158">
        <f t="shared" si="18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945023.18922021845</v>
      </c>
      <c r="E51" s="160">
        <f t="shared" si="12"/>
        <v>123134.78048780488</v>
      </c>
      <c r="F51" s="159">
        <f t="shared" si="13"/>
        <v>821888.40873241355</v>
      </c>
      <c r="G51" s="161">
        <f t="shared" si="14"/>
        <v>213543.63190181128</v>
      </c>
      <c r="H51" s="142">
        <f t="shared" si="15"/>
        <v>213543.63190181128</v>
      </c>
      <c r="I51" s="156">
        <f t="shared" si="6"/>
        <v>0</v>
      </c>
      <c r="J51" s="156"/>
      <c r="K51" s="334"/>
      <c r="L51" s="158">
        <f t="shared" si="16"/>
        <v>0</v>
      </c>
      <c r="M51" s="334"/>
      <c r="N51" s="158">
        <f t="shared" si="17"/>
        <v>0</v>
      </c>
      <c r="O51" s="158">
        <f t="shared" si="18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821888.40873241355</v>
      </c>
      <c r="E52" s="160">
        <f t="shared" si="12"/>
        <v>123134.78048780488</v>
      </c>
      <c r="F52" s="159">
        <f t="shared" si="13"/>
        <v>698753.62824460864</v>
      </c>
      <c r="G52" s="161">
        <f t="shared" si="14"/>
        <v>200942.5780789514</v>
      </c>
      <c r="H52" s="142">
        <f t="shared" si="15"/>
        <v>200942.5780789514</v>
      </c>
      <c r="I52" s="156">
        <f t="shared" si="6"/>
        <v>0</v>
      </c>
      <c r="J52" s="156"/>
      <c r="K52" s="334"/>
      <c r="L52" s="158">
        <f t="shared" si="16"/>
        <v>0</v>
      </c>
      <c r="M52" s="334"/>
      <c r="N52" s="158">
        <f t="shared" si="17"/>
        <v>0</v>
      </c>
      <c r="O52" s="158">
        <f t="shared" si="18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698753.62824460864</v>
      </c>
      <c r="E53" s="160">
        <f t="shared" si="12"/>
        <v>123134.78048780488</v>
      </c>
      <c r="F53" s="159">
        <f t="shared" si="13"/>
        <v>575618.84775680373</v>
      </c>
      <c r="G53" s="161">
        <f t="shared" ref="G53:G72" si="19">+I$12*((D53+F53)/2)+E53</f>
        <v>188341.52425609148</v>
      </c>
      <c r="H53" s="142">
        <f t="shared" ref="H53:H72" si="20">+I$13*((D53+F53)/2)+E53</f>
        <v>188341.52425609148</v>
      </c>
      <c r="I53" s="156">
        <f t="shared" si="6"/>
        <v>0</v>
      </c>
      <c r="J53" s="156"/>
      <c r="K53" s="334"/>
      <c r="L53" s="158">
        <f t="shared" si="16"/>
        <v>0</v>
      </c>
      <c r="M53" s="334"/>
      <c r="N53" s="158">
        <f t="shared" si="17"/>
        <v>0</v>
      </c>
      <c r="O53" s="158">
        <f t="shared" si="18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575618.84775680373</v>
      </c>
      <c r="E54" s="160">
        <f t="shared" si="12"/>
        <v>123134.78048780488</v>
      </c>
      <c r="F54" s="159">
        <f t="shared" si="13"/>
        <v>452484.06726899883</v>
      </c>
      <c r="G54" s="161">
        <f t="shared" si="19"/>
        <v>175740.47043323159</v>
      </c>
      <c r="H54" s="142">
        <f t="shared" si="20"/>
        <v>175740.47043323159</v>
      </c>
      <c r="I54" s="156">
        <f t="shared" si="6"/>
        <v>0</v>
      </c>
      <c r="J54" s="156"/>
      <c r="K54" s="334"/>
      <c r="L54" s="158">
        <f t="shared" si="16"/>
        <v>0</v>
      </c>
      <c r="M54" s="334"/>
      <c r="N54" s="158">
        <f t="shared" si="17"/>
        <v>0</v>
      </c>
      <c r="O54" s="158">
        <f t="shared" si="18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452484.06726899883</v>
      </c>
      <c r="E55" s="160">
        <f t="shared" si="12"/>
        <v>123134.78048780488</v>
      </c>
      <c r="F55" s="159">
        <f t="shared" si="13"/>
        <v>329349.28678119392</v>
      </c>
      <c r="G55" s="161">
        <f t="shared" si="19"/>
        <v>163139.4166103717</v>
      </c>
      <c r="H55" s="142">
        <f t="shared" si="20"/>
        <v>163139.4166103717</v>
      </c>
      <c r="I55" s="156">
        <f t="shared" si="6"/>
        <v>0</v>
      </c>
      <c r="J55" s="156"/>
      <c r="K55" s="334"/>
      <c r="L55" s="158">
        <f t="shared" si="16"/>
        <v>0</v>
      </c>
      <c r="M55" s="334"/>
      <c r="N55" s="158">
        <f t="shared" si="17"/>
        <v>0</v>
      </c>
      <c r="O55" s="158">
        <f t="shared" si="18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329349.28678119392</v>
      </c>
      <c r="E56" s="160">
        <f t="shared" si="12"/>
        <v>123134.78048780488</v>
      </c>
      <c r="F56" s="159">
        <f t="shared" si="13"/>
        <v>206214.50629338904</v>
      </c>
      <c r="G56" s="161">
        <f t="shared" si="19"/>
        <v>150538.36278751181</v>
      </c>
      <c r="H56" s="142">
        <f t="shared" si="20"/>
        <v>150538.36278751181</v>
      </c>
      <c r="I56" s="156">
        <f t="shared" si="6"/>
        <v>0</v>
      </c>
      <c r="J56" s="156"/>
      <c r="K56" s="334"/>
      <c r="L56" s="158">
        <f t="shared" si="16"/>
        <v>0</v>
      </c>
      <c r="M56" s="334"/>
      <c r="N56" s="158">
        <f t="shared" si="17"/>
        <v>0</v>
      </c>
      <c r="O56" s="158">
        <f t="shared" si="18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206214.50629338904</v>
      </c>
      <c r="E57" s="160">
        <f t="shared" si="12"/>
        <v>123134.78048780488</v>
      </c>
      <c r="F57" s="159">
        <f t="shared" si="13"/>
        <v>83079.725805584167</v>
      </c>
      <c r="G57" s="161">
        <f t="shared" si="19"/>
        <v>137937.30896465192</v>
      </c>
      <c r="H57" s="142">
        <f t="shared" si="20"/>
        <v>137937.30896465192</v>
      </c>
      <c r="I57" s="156">
        <f t="shared" si="6"/>
        <v>0</v>
      </c>
      <c r="J57" s="156"/>
      <c r="K57" s="334"/>
      <c r="L57" s="158">
        <f t="shared" si="16"/>
        <v>0</v>
      </c>
      <c r="M57" s="334"/>
      <c r="N57" s="158">
        <f t="shared" si="17"/>
        <v>0</v>
      </c>
      <c r="O57" s="158">
        <f t="shared" si="18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83079.725805584167</v>
      </c>
      <c r="E58" s="160">
        <f t="shared" si="12"/>
        <v>83079.725805584167</v>
      </c>
      <c r="F58" s="159">
        <f t="shared" si="13"/>
        <v>0</v>
      </c>
      <c r="G58" s="161">
        <f t="shared" si="19"/>
        <v>87330.726588292717</v>
      </c>
      <c r="H58" s="142">
        <f t="shared" si="20"/>
        <v>87330.726588292717</v>
      </c>
      <c r="I58" s="156">
        <f t="shared" si="6"/>
        <v>0</v>
      </c>
      <c r="J58" s="156"/>
      <c r="K58" s="334"/>
      <c r="L58" s="158">
        <f t="shared" si="16"/>
        <v>0</v>
      </c>
      <c r="M58" s="334"/>
      <c r="N58" s="158">
        <f t="shared" si="17"/>
        <v>0</v>
      </c>
      <c r="O58" s="158">
        <f t="shared" si="18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0</v>
      </c>
      <c r="E59" s="160">
        <f t="shared" si="12"/>
        <v>0</v>
      </c>
      <c r="F59" s="159">
        <f t="shared" si="13"/>
        <v>0</v>
      </c>
      <c r="G59" s="161">
        <f t="shared" si="19"/>
        <v>0</v>
      </c>
      <c r="H59" s="142">
        <f t="shared" si="20"/>
        <v>0</v>
      </c>
      <c r="I59" s="156">
        <f t="shared" si="6"/>
        <v>0</v>
      </c>
      <c r="J59" s="156"/>
      <c r="K59" s="334"/>
      <c r="L59" s="158">
        <f t="shared" si="16"/>
        <v>0</v>
      </c>
      <c r="M59" s="334"/>
      <c r="N59" s="158">
        <f t="shared" si="17"/>
        <v>0</v>
      </c>
      <c r="O59" s="158">
        <f t="shared" si="18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0</v>
      </c>
      <c r="E60" s="160">
        <f t="shared" si="12"/>
        <v>0</v>
      </c>
      <c r="F60" s="159">
        <f t="shared" si="13"/>
        <v>0</v>
      </c>
      <c r="G60" s="161">
        <f t="shared" si="19"/>
        <v>0</v>
      </c>
      <c r="H60" s="142">
        <f t="shared" si="20"/>
        <v>0</v>
      </c>
      <c r="I60" s="156">
        <f t="shared" si="6"/>
        <v>0</v>
      </c>
      <c r="J60" s="156"/>
      <c r="K60" s="334"/>
      <c r="L60" s="158">
        <f t="shared" si="16"/>
        <v>0</v>
      </c>
      <c r="M60" s="334"/>
      <c r="N60" s="158">
        <f t="shared" si="17"/>
        <v>0</v>
      </c>
      <c r="O60" s="158">
        <f t="shared" si="18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12"/>
        <v>0</v>
      </c>
      <c r="F61" s="159">
        <f t="shared" si="13"/>
        <v>0</v>
      </c>
      <c r="G61" s="161">
        <f t="shared" si="19"/>
        <v>0</v>
      </c>
      <c r="H61" s="142">
        <f t="shared" si="20"/>
        <v>0</v>
      </c>
      <c r="I61" s="156">
        <f t="shared" si="6"/>
        <v>0</v>
      </c>
      <c r="J61" s="156"/>
      <c r="K61" s="334"/>
      <c r="L61" s="158">
        <f t="shared" si="16"/>
        <v>0</v>
      </c>
      <c r="M61" s="334"/>
      <c r="N61" s="158">
        <f t="shared" si="17"/>
        <v>0</v>
      </c>
      <c r="O61" s="158">
        <f t="shared" si="18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12"/>
        <v>0</v>
      </c>
      <c r="F62" s="159">
        <f t="shared" si="13"/>
        <v>0</v>
      </c>
      <c r="G62" s="161">
        <f t="shared" si="19"/>
        <v>0</v>
      </c>
      <c r="H62" s="142">
        <f t="shared" si="20"/>
        <v>0</v>
      </c>
      <c r="I62" s="156">
        <f t="shared" si="6"/>
        <v>0</v>
      </c>
      <c r="J62" s="156"/>
      <c r="K62" s="334"/>
      <c r="L62" s="158">
        <f t="shared" si="16"/>
        <v>0</v>
      </c>
      <c r="M62" s="334"/>
      <c r="N62" s="158">
        <f t="shared" si="17"/>
        <v>0</v>
      </c>
      <c r="O62" s="158">
        <f t="shared" si="18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12"/>
        <v>0</v>
      </c>
      <c r="F63" s="159">
        <f t="shared" si="13"/>
        <v>0</v>
      </c>
      <c r="G63" s="161">
        <f t="shared" si="19"/>
        <v>0</v>
      </c>
      <c r="H63" s="142">
        <f t="shared" si="20"/>
        <v>0</v>
      </c>
      <c r="I63" s="156">
        <f t="shared" si="6"/>
        <v>0</v>
      </c>
      <c r="J63" s="156"/>
      <c r="K63" s="334"/>
      <c r="L63" s="158">
        <f t="shared" si="16"/>
        <v>0</v>
      </c>
      <c r="M63" s="334"/>
      <c r="N63" s="158">
        <f t="shared" si="17"/>
        <v>0</v>
      </c>
      <c r="O63" s="158">
        <f t="shared" si="18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12"/>
        <v>0</v>
      </c>
      <c r="F64" s="159">
        <f t="shared" si="13"/>
        <v>0</v>
      </c>
      <c r="G64" s="161">
        <f t="shared" si="19"/>
        <v>0</v>
      </c>
      <c r="H64" s="142">
        <f t="shared" si="20"/>
        <v>0</v>
      </c>
      <c r="I64" s="156">
        <f t="shared" si="6"/>
        <v>0</v>
      </c>
      <c r="J64" s="156"/>
      <c r="K64" s="334"/>
      <c r="L64" s="158">
        <f t="shared" si="16"/>
        <v>0</v>
      </c>
      <c r="M64" s="334"/>
      <c r="N64" s="158">
        <f t="shared" si="17"/>
        <v>0</v>
      </c>
      <c r="O64" s="158">
        <f t="shared" si="18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12"/>
        <v>0</v>
      </c>
      <c r="F65" s="159">
        <f t="shared" si="13"/>
        <v>0</v>
      </c>
      <c r="G65" s="161">
        <f t="shared" si="19"/>
        <v>0</v>
      </c>
      <c r="H65" s="142">
        <f t="shared" si="20"/>
        <v>0</v>
      </c>
      <c r="I65" s="156">
        <f t="shared" si="6"/>
        <v>0</v>
      </c>
      <c r="J65" s="156"/>
      <c r="K65" s="334"/>
      <c r="L65" s="158">
        <f t="shared" si="16"/>
        <v>0</v>
      </c>
      <c r="M65" s="334"/>
      <c r="N65" s="158">
        <f t="shared" si="17"/>
        <v>0</v>
      </c>
      <c r="O65" s="158">
        <f t="shared" si="18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12"/>
        <v>0</v>
      </c>
      <c r="F66" s="159">
        <f t="shared" si="13"/>
        <v>0</v>
      </c>
      <c r="G66" s="161">
        <f t="shared" si="19"/>
        <v>0</v>
      </c>
      <c r="H66" s="142">
        <f t="shared" si="20"/>
        <v>0</v>
      </c>
      <c r="I66" s="156">
        <f t="shared" si="6"/>
        <v>0</v>
      </c>
      <c r="J66" s="156"/>
      <c r="K66" s="334"/>
      <c r="L66" s="158">
        <f t="shared" si="16"/>
        <v>0</v>
      </c>
      <c r="M66" s="334"/>
      <c r="N66" s="158">
        <f t="shared" si="17"/>
        <v>0</v>
      </c>
      <c r="O66" s="158">
        <f t="shared" si="18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12"/>
        <v>0</v>
      </c>
      <c r="F67" s="159">
        <f t="shared" si="13"/>
        <v>0</v>
      </c>
      <c r="G67" s="161">
        <f t="shared" si="19"/>
        <v>0</v>
      </c>
      <c r="H67" s="142">
        <f t="shared" si="20"/>
        <v>0</v>
      </c>
      <c r="I67" s="156">
        <f t="shared" si="6"/>
        <v>0</v>
      </c>
      <c r="J67" s="156"/>
      <c r="K67" s="334"/>
      <c r="L67" s="158">
        <f t="shared" si="16"/>
        <v>0</v>
      </c>
      <c r="M67" s="334"/>
      <c r="N67" s="158">
        <f t="shared" si="17"/>
        <v>0</v>
      </c>
      <c r="O67" s="158">
        <f t="shared" si="18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12"/>
        <v>0</v>
      </c>
      <c r="F68" s="159">
        <f t="shared" si="13"/>
        <v>0</v>
      </c>
      <c r="G68" s="161">
        <f t="shared" si="19"/>
        <v>0</v>
      </c>
      <c r="H68" s="142">
        <f t="shared" si="20"/>
        <v>0</v>
      </c>
      <c r="I68" s="156">
        <f t="shared" si="6"/>
        <v>0</v>
      </c>
      <c r="J68" s="156"/>
      <c r="K68" s="334"/>
      <c r="L68" s="158">
        <f t="shared" si="16"/>
        <v>0</v>
      </c>
      <c r="M68" s="334"/>
      <c r="N68" s="158">
        <f t="shared" si="17"/>
        <v>0</v>
      </c>
      <c r="O68" s="158">
        <f t="shared" si="18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12"/>
        <v>0</v>
      </c>
      <c r="F69" s="159">
        <f t="shared" si="13"/>
        <v>0</v>
      </c>
      <c r="G69" s="161">
        <f t="shared" si="19"/>
        <v>0</v>
      </c>
      <c r="H69" s="142">
        <f t="shared" si="20"/>
        <v>0</v>
      </c>
      <c r="I69" s="156">
        <f t="shared" si="6"/>
        <v>0</v>
      </c>
      <c r="J69" s="156"/>
      <c r="K69" s="334"/>
      <c r="L69" s="158">
        <f t="shared" si="16"/>
        <v>0</v>
      </c>
      <c r="M69" s="334"/>
      <c r="N69" s="158">
        <f t="shared" si="17"/>
        <v>0</v>
      </c>
      <c r="O69" s="158">
        <f t="shared" si="18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12"/>
        <v>0</v>
      </c>
      <c r="F70" s="159">
        <f t="shared" si="13"/>
        <v>0</v>
      </c>
      <c r="G70" s="161">
        <f t="shared" si="19"/>
        <v>0</v>
      </c>
      <c r="H70" s="142">
        <f t="shared" si="20"/>
        <v>0</v>
      </c>
      <c r="I70" s="156">
        <f t="shared" si="6"/>
        <v>0</v>
      </c>
      <c r="J70" s="156"/>
      <c r="K70" s="334"/>
      <c r="L70" s="158">
        <f t="shared" si="16"/>
        <v>0</v>
      </c>
      <c r="M70" s="334"/>
      <c r="N70" s="158">
        <f t="shared" si="17"/>
        <v>0</v>
      </c>
      <c r="O70" s="158">
        <f t="shared" si="18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12"/>
        <v>0</v>
      </c>
      <c r="F71" s="159">
        <f t="shared" si="13"/>
        <v>0</v>
      </c>
      <c r="G71" s="161">
        <f t="shared" si="19"/>
        <v>0</v>
      </c>
      <c r="H71" s="142">
        <f t="shared" si="20"/>
        <v>0</v>
      </c>
      <c r="I71" s="156">
        <f t="shared" si="6"/>
        <v>0</v>
      </c>
      <c r="J71" s="156"/>
      <c r="K71" s="334"/>
      <c r="L71" s="158">
        <f t="shared" si="16"/>
        <v>0</v>
      </c>
      <c r="M71" s="334"/>
      <c r="N71" s="158">
        <f t="shared" si="17"/>
        <v>0</v>
      </c>
      <c r="O71" s="158">
        <f t="shared" si="18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12"/>
        <v>0</v>
      </c>
      <c r="F72" s="159">
        <f t="shared" si="13"/>
        <v>0</v>
      </c>
      <c r="G72" s="161">
        <f t="shared" si="19"/>
        <v>0</v>
      </c>
      <c r="H72" s="142">
        <f t="shared" si="20"/>
        <v>0</v>
      </c>
      <c r="I72" s="156">
        <f t="shared" si="6"/>
        <v>0</v>
      </c>
      <c r="J72" s="156"/>
      <c r="K72" s="335"/>
      <c r="L72" s="169">
        <f t="shared" si="16"/>
        <v>0</v>
      </c>
      <c r="M72" s="335"/>
      <c r="N72" s="169">
        <f t="shared" si="17"/>
        <v>0</v>
      </c>
      <c r="O72" s="169">
        <f t="shared" si="18"/>
        <v>0</v>
      </c>
      <c r="P72" s="4"/>
    </row>
    <row r="73" spans="2:16">
      <c r="C73" s="154" t="s">
        <v>73</v>
      </c>
      <c r="D73" s="111"/>
      <c r="E73" s="111">
        <f>SUM(E17:E72)</f>
        <v>5048526</v>
      </c>
      <c r="F73" s="111"/>
      <c r="G73" s="111">
        <f>SUM(G17:G72)</f>
        <v>16705600.693212079</v>
      </c>
      <c r="H73" s="111">
        <f>SUM(H17:H72)</f>
        <v>16705600.693212079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37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689258.21441361541</v>
      </c>
      <c r="N87" s="198">
        <f>IF(J92&lt;D11,0,VLOOKUP(J92,C17:O72,11))</f>
        <v>689258.21441361541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590176.19481222471</v>
      </c>
      <c r="N88" s="200">
        <f>IF(J92&lt;D11,0,VLOOKUP(J92,C99:P154,7))</f>
        <v>590176.19481222471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SW Shreveport to Spring Ridge REC 138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-99082.019601390697</v>
      </c>
      <c r="N89" s="203">
        <f>+N88-N87</f>
        <v>-99082.019601390697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TP2010066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5048526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428" t="s">
        <v>359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120203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 t="str">
        <f>IF(D93= "","-",D93)</f>
        <v>2013</v>
      </c>
      <c r="D99" s="409">
        <v>0</v>
      </c>
      <c r="E99" s="410">
        <v>60097.440476190473</v>
      </c>
      <c r="F99" s="411">
        <v>4988087.5595238097</v>
      </c>
      <c r="G99" s="412">
        <v>2494043.7797619049</v>
      </c>
      <c r="H99" s="413">
        <v>397520.86907446757</v>
      </c>
      <c r="I99" s="414">
        <v>397520.86907446757</v>
      </c>
      <c r="J99" s="403">
        <v>0</v>
      </c>
      <c r="K99" s="158"/>
      <c r="L99" s="258">
        <f>H99</f>
        <v>397520.86907446757</v>
      </c>
      <c r="M99" s="257">
        <f>IF(L99&lt;&gt;0,+H99-L99,0)</f>
        <v>0</v>
      </c>
      <c r="N99" s="258">
        <f>I99</f>
        <v>397520.86907446757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4988087.5595238097</v>
      </c>
      <c r="E100" s="410">
        <v>120203</v>
      </c>
      <c r="F100" s="411">
        <v>4867884.5595238097</v>
      </c>
      <c r="G100" s="411">
        <v>4927986.0595238097</v>
      </c>
      <c r="H100" s="413">
        <v>790031.91488158714</v>
      </c>
      <c r="I100" s="414">
        <v>790031.91488158714</v>
      </c>
      <c r="J100" s="158">
        <v>0</v>
      </c>
      <c r="K100" s="158"/>
      <c r="L100" s="258">
        <f>H100</f>
        <v>790031.91488158714</v>
      </c>
      <c r="M100" s="257">
        <f>IF(L100&lt;&gt;0,+H100-L100,0)</f>
        <v>0</v>
      </c>
      <c r="N100" s="258">
        <f>I100</f>
        <v>790031.91488158714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21">IF(D101=F100,"","IU")</f>
        <v>IU</v>
      </c>
      <c r="C101" s="153">
        <f>IF(D93="","-",+C100+1)</f>
        <v>2015</v>
      </c>
      <c r="D101" s="409">
        <v>4868225.5595238097</v>
      </c>
      <c r="E101" s="410">
        <v>120203</v>
      </c>
      <c r="F101" s="411">
        <v>4748022.5595238097</v>
      </c>
      <c r="G101" s="411">
        <v>4808124.0595238097</v>
      </c>
      <c r="H101" s="413">
        <v>753764.11200720049</v>
      </c>
      <c r="I101" s="414">
        <v>753764.11200720049</v>
      </c>
      <c r="J101" s="158">
        <f>+I101-H101</f>
        <v>0</v>
      </c>
      <c r="K101" s="158"/>
      <c r="L101" s="258">
        <f>H101</f>
        <v>753764.11200720049</v>
      </c>
      <c r="M101" s="257">
        <f>IF(L101&lt;&gt;0,+H101-L101,0)</f>
        <v>0</v>
      </c>
      <c r="N101" s="258">
        <f>I101</f>
        <v>753764.11200720049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1"/>
        <v/>
      </c>
      <c r="C102" s="153">
        <f>IF(D93="","-",+C101+1)</f>
        <v>2016</v>
      </c>
      <c r="D102" s="409">
        <v>4748022.5595238097</v>
      </c>
      <c r="E102" s="410">
        <v>117407.58139534884</v>
      </c>
      <c r="F102" s="411">
        <v>4630614.9781284612</v>
      </c>
      <c r="G102" s="411">
        <v>4689318.7688261354</v>
      </c>
      <c r="H102" s="413">
        <v>712716.54417822254</v>
      </c>
      <c r="I102" s="414">
        <v>712716.54417822254</v>
      </c>
      <c r="J102" s="158">
        <v>0</v>
      </c>
      <c r="K102" s="158"/>
      <c r="L102" s="258">
        <f>H102</f>
        <v>712716.54417822254</v>
      </c>
      <c r="M102" s="257">
        <f>IF(L102&lt;&gt;0,+H102-L102,0)</f>
        <v>0</v>
      </c>
      <c r="N102" s="258">
        <f>I102</f>
        <v>712716.54417822254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1"/>
        <v/>
      </c>
      <c r="C103" s="153">
        <f>IF(D93="","-",+C102+1)</f>
        <v>2017</v>
      </c>
      <c r="D103" s="409">
        <v>4630614.9781284612</v>
      </c>
      <c r="E103" s="410">
        <v>120203</v>
      </c>
      <c r="F103" s="411">
        <v>4510411.9781284612</v>
      </c>
      <c r="G103" s="411">
        <v>4570513.4781284612</v>
      </c>
      <c r="H103" s="413">
        <v>675389.93455255101</v>
      </c>
      <c r="I103" s="414">
        <v>675389.93455255101</v>
      </c>
      <c r="J103" s="158">
        <f t="shared" ref="J103:J154" si="22">+I103-H103</f>
        <v>0</v>
      </c>
      <c r="K103" s="158"/>
      <c r="L103" s="258">
        <f>H103</f>
        <v>675389.93455255101</v>
      </c>
      <c r="M103" s="257">
        <f>IF(L103&lt;&gt;0,+H103-L103,0)</f>
        <v>0</v>
      </c>
      <c r="N103" s="258">
        <f>I103</f>
        <v>675389.93455255101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1"/>
        <v/>
      </c>
      <c r="C104" s="153">
        <f>IF(D93="","-",+C103+1)</f>
        <v>2018</v>
      </c>
      <c r="D104" s="154">
        <f>IF(F103+SUM(E$99:E103)=D$92,F103,D$92-SUM(E$99:E103))</f>
        <v>4510411.9781284612</v>
      </c>
      <c r="E104" s="160">
        <f t="shared" ref="E104:E154" si="23">IF(+$J$96&lt;F103,$J$96,D104)</f>
        <v>120203</v>
      </c>
      <c r="F104" s="159">
        <f t="shared" ref="F104:F154" si="24">+D104-E104</f>
        <v>4390208.9781284612</v>
      </c>
      <c r="G104" s="159">
        <f t="shared" ref="G104:G154" si="25">+(F104+D104)/2</f>
        <v>4450310.4781284612</v>
      </c>
      <c r="H104" s="163">
        <f t="shared" ref="H104:H154" si="26">+J$94*G104+E104</f>
        <v>590176.19481222471</v>
      </c>
      <c r="I104" s="253">
        <f t="shared" ref="I104:I154" si="27">+J$95*G104+E104</f>
        <v>590176.19481222471</v>
      </c>
      <c r="J104" s="158">
        <f t="shared" si="22"/>
        <v>0</v>
      </c>
      <c r="K104" s="158"/>
      <c r="L104" s="334"/>
      <c r="M104" s="158">
        <f t="shared" ref="M104:M130" si="28">IF(L104&lt;&gt;0,+H104-L104,0)</f>
        <v>0</v>
      </c>
      <c r="N104" s="334"/>
      <c r="O104" s="158">
        <f t="shared" ref="O104:O130" si="29">IF(N104&lt;&gt;0,+I104-N104,0)</f>
        <v>0</v>
      </c>
      <c r="P104" s="158">
        <f t="shared" ref="P104:P130" si="30">+O104-M104</f>
        <v>0</v>
      </c>
      <c r="Q104" s="1"/>
    </row>
    <row r="105" spans="1:17">
      <c r="B105" s="9" t="str">
        <f t="shared" si="21"/>
        <v/>
      </c>
      <c r="C105" s="153">
        <f>IF(D93="","-",+C104+1)</f>
        <v>2019</v>
      </c>
      <c r="D105" s="154">
        <f>IF(F104+SUM(E$99:E104)=D$92,F104,D$92-SUM(E$99:E104))</f>
        <v>4390208.9781284612</v>
      </c>
      <c r="E105" s="160">
        <f t="shared" si="23"/>
        <v>120203</v>
      </c>
      <c r="F105" s="159">
        <f t="shared" si="24"/>
        <v>4270005.9781284612</v>
      </c>
      <c r="G105" s="159">
        <f t="shared" si="25"/>
        <v>4330107.4781284612</v>
      </c>
      <c r="H105" s="163">
        <f t="shared" si="26"/>
        <v>577482.20678292867</v>
      </c>
      <c r="I105" s="253">
        <f t="shared" si="27"/>
        <v>577482.20678292867</v>
      </c>
      <c r="J105" s="158">
        <f t="shared" si="22"/>
        <v>0</v>
      </c>
      <c r="K105" s="158"/>
      <c r="L105" s="334"/>
      <c r="M105" s="158">
        <f t="shared" si="28"/>
        <v>0</v>
      </c>
      <c r="N105" s="334"/>
      <c r="O105" s="158">
        <f t="shared" si="29"/>
        <v>0</v>
      </c>
      <c r="P105" s="158">
        <f t="shared" si="30"/>
        <v>0</v>
      </c>
      <c r="Q105" s="1"/>
    </row>
    <row r="106" spans="1:17">
      <c r="B106" s="9" t="str">
        <f t="shared" si="21"/>
        <v/>
      </c>
      <c r="C106" s="153">
        <f>IF(D93="","-",+C105+1)</f>
        <v>2020</v>
      </c>
      <c r="D106" s="154">
        <f>IF(F105+SUM(E$99:E105)=D$92,F105,D$92-SUM(E$99:E105))</f>
        <v>4270005.9781284612</v>
      </c>
      <c r="E106" s="160">
        <f t="shared" si="23"/>
        <v>120203</v>
      </c>
      <c r="F106" s="159">
        <f t="shared" si="24"/>
        <v>4149802.9781284612</v>
      </c>
      <c r="G106" s="159">
        <f t="shared" si="25"/>
        <v>4209904.4781284612</v>
      </c>
      <c r="H106" s="163">
        <f t="shared" si="26"/>
        <v>564788.21875363239</v>
      </c>
      <c r="I106" s="253">
        <f t="shared" si="27"/>
        <v>564788.21875363239</v>
      </c>
      <c r="J106" s="158">
        <f t="shared" si="22"/>
        <v>0</v>
      </c>
      <c r="K106" s="158"/>
      <c r="L106" s="334"/>
      <c r="M106" s="158">
        <f t="shared" si="28"/>
        <v>0</v>
      </c>
      <c r="N106" s="334"/>
      <c r="O106" s="158">
        <f t="shared" si="29"/>
        <v>0</v>
      </c>
      <c r="P106" s="158">
        <f t="shared" si="30"/>
        <v>0</v>
      </c>
      <c r="Q106" s="1"/>
    </row>
    <row r="107" spans="1:17">
      <c r="B107" s="9" t="str">
        <f t="shared" si="21"/>
        <v/>
      </c>
      <c r="C107" s="153">
        <f>IF(D93="","-",+C106+1)</f>
        <v>2021</v>
      </c>
      <c r="D107" s="154">
        <f>IF(F106+SUM(E$99:E106)=D$92,F106,D$92-SUM(E$99:E106))</f>
        <v>4149802.9781284612</v>
      </c>
      <c r="E107" s="160">
        <f t="shared" si="23"/>
        <v>120203</v>
      </c>
      <c r="F107" s="159">
        <f t="shared" si="24"/>
        <v>4029599.9781284612</v>
      </c>
      <c r="G107" s="159">
        <f t="shared" si="25"/>
        <v>4089701.4781284612</v>
      </c>
      <c r="H107" s="163">
        <f t="shared" si="26"/>
        <v>552094.23072433635</v>
      </c>
      <c r="I107" s="253">
        <f t="shared" si="27"/>
        <v>552094.23072433635</v>
      </c>
      <c r="J107" s="158">
        <f t="shared" si="22"/>
        <v>0</v>
      </c>
      <c r="K107" s="158"/>
      <c r="L107" s="334"/>
      <c r="M107" s="158">
        <f t="shared" si="28"/>
        <v>0</v>
      </c>
      <c r="N107" s="334"/>
      <c r="O107" s="158">
        <f t="shared" si="29"/>
        <v>0</v>
      </c>
      <c r="P107" s="158">
        <f t="shared" si="30"/>
        <v>0</v>
      </c>
      <c r="Q107" s="1"/>
    </row>
    <row r="108" spans="1:17">
      <c r="B108" s="9" t="str">
        <f t="shared" si="21"/>
        <v/>
      </c>
      <c r="C108" s="153">
        <f>IF(D93="","-",+C107+1)</f>
        <v>2022</v>
      </c>
      <c r="D108" s="154">
        <f>IF(F107+SUM(E$99:E107)=D$92,F107,D$92-SUM(E$99:E107))</f>
        <v>4029599.9781284612</v>
      </c>
      <c r="E108" s="160">
        <f t="shared" si="23"/>
        <v>120203</v>
      </c>
      <c r="F108" s="159">
        <f t="shared" si="24"/>
        <v>3909396.9781284612</v>
      </c>
      <c r="G108" s="159">
        <f t="shared" si="25"/>
        <v>3969498.4781284612</v>
      </c>
      <c r="H108" s="163">
        <f t="shared" si="26"/>
        <v>539400.24269504019</v>
      </c>
      <c r="I108" s="253">
        <f t="shared" si="27"/>
        <v>539400.24269504019</v>
      </c>
      <c r="J108" s="158">
        <f t="shared" si="22"/>
        <v>0</v>
      </c>
      <c r="K108" s="158"/>
      <c r="L108" s="334"/>
      <c r="M108" s="158">
        <f t="shared" si="28"/>
        <v>0</v>
      </c>
      <c r="N108" s="334"/>
      <c r="O108" s="158">
        <f t="shared" si="29"/>
        <v>0</v>
      </c>
      <c r="P108" s="158">
        <f t="shared" si="30"/>
        <v>0</v>
      </c>
      <c r="Q108" s="1"/>
    </row>
    <row r="109" spans="1:17">
      <c r="B109" s="9" t="str">
        <f t="shared" si="21"/>
        <v/>
      </c>
      <c r="C109" s="153">
        <f>IF(D93="","-",+C108+1)</f>
        <v>2023</v>
      </c>
      <c r="D109" s="154">
        <f>IF(F108+SUM(E$99:E108)=D$92,F108,D$92-SUM(E$99:E108))</f>
        <v>3909396.9781284612</v>
      </c>
      <c r="E109" s="160">
        <f t="shared" si="23"/>
        <v>120203</v>
      </c>
      <c r="F109" s="159">
        <f t="shared" si="24"/>
        <v>3789193.9781284612</v>
      </c>
      <c r="G109" s="159">
        <f t="shared" si="25"/>
        <v>3849295.4781284612</v>
      </c>
      <c r="H109" s="163">
        <f t="shared" si="26"/>
        <v>526706.25466574403</v>
      </c>
      <c r="I109" s="253">
        <f t="shared" si="27"/>
        <v>526706.25466574403</v>
      </c>
      <c r="J109" s="158">
        <f t="shared" si="22"/>
        <v>0</v>
      </c>
      <c r="K109" s="158"/>
      <c r="L109" s="334"/>
      <c r="M109" s="158">
        <f t="shared" si="28"/>
        <v>0</v>
      </c>
      <c r="N109" s="334"/>
      <c r="O109" s="158">
        <f t="shared" si="29"/>
        <v>0</v>
      </c>
      <c r="P109" s="158">
        <f t="shared" si="30"/>
        <v>0</v>
      </c>
      <c r="Q109" s="1"/>
    </row>
    <row r="110" spans="1:17">
      <c r="B110" s="9" t="str">
        <f t="shared" si="21"/>
        <v/>
      </c>
      <c r="C110" s="153">
        <f>IF(D93="","-",+C109+1)</f>
        <v>2024</v>
      </c>
      <c r="D110" s="154">
        <f>IF(F109+SUM(E$99:E109)=D$92,F109,D$92-SUM(E$99:E109))</f>
        <v>3789193.9781284612</v>
      </c>
      <c r="E110" s="160">
        <f t="shared" si="23"/>
        <v>120203</v>
      </c>
      <c r="F110" s="159">
        <f t="shared" si="24"/>
        <v>3668990.9781284612</v>
      </c>
      <c r="G110" s="159">
        <f t="shared" si="25"/>
        <v>3729092.4781284612</v>
      </c>
      <c r="H110" s="163">
        <f t="shared" si="26"/>
        <v>514012.26663644792</v>
      </c>
      <c r="I110" s="253">
        <f t="shared" si="27"/>
        <v>514012.26663644792</v>
      </c>
      <c r="J110" s="158">
        <f t="shared" si="22"/>
        <v>0</v>
      </c>
      <c r="K110" s="158"/>
      <c r="L110" s="334"/>
      <c r="M110" s="158">
        <f t="shared" si="28"/>
        <v>0</v>
      </c>
      <c r="N110" s="334"/>
      <c r="O110" s="158">
        <f t="shared" si="29"/>
        <v>0</v>
      </c>
      <c r="P110" s="158">
        <f t="shared" si="30"/>
        <v>0</v>
      </c>
      <c r="Q110" s="1"/>
    </row>
    <row r="111" spans="1:17">
      <c r="B111" s="9" t="str">
        <f t="shared" si="21"/>
        <v/>
      </c>
      <c r="C111" s="153">
        <f>IF(D93="","-",+C110+1)</f>
        <v>2025</v>
      </c>
      <c r="D111" s="154">
        <f>IF(F110+SUM(E$99:E110)=D$92,F110,D$92-SUM(E$99:E110))</f>
        <v>3668990.9781284612</v>
      </c>
      <c r="E111" s="160">
        <f t="shared" si="23"/>
        <v>120203</v>
      </c>
      <c r="F111" s="159">
        <f t="shared" si="24"/>
        <v>3548787.9781284612</v>
      </c>
      <c r="G111" s="159">
        <f t="shared" si="25"/>
        <v>3608889.4781284612</v>
      </c>
      <c r="H111" s="163">
        <f t="shared" si="26"/>
        <v>501318.27860715176</v>
      </c>
      <c r="I111" s="253">
        <f t="shared" si="27"/>
        <v>501318.27860715176</v>
      </c>
      <c r="J111" s="158">
        <f t="shared" si="22"/>
        <v>0</v>
      </c>
      <c r="K111" s="158"/>
      <c r="L111" s="334"/>
      <c r="M111" s="158">
        <f t="shared" si="28"/>
        <v>0</v>
      </c>
      <c r="N111" s="334"/>
      <c r="O111" s="158">
        <f t="shared" si="29"/>
        <v>0</v>
      </c>
      <c r="P111" s="158">
        <f t="shared" si="30"/>
        <v>0</v>
      </c>
      <c r="Q111" s="1"/>
    </row>
    <row r="112" spans="1:17">
      <c r="B112" s="9" t="str">
        <f t="shared" si="21"/>
        <v/>
      </c>
      <c r="C112" s="153">
        <f>IF(D93="","-",+C111+1)</f>
        <v>2026</v>
      </c>
      <c r="D112" s="154">
        <f>IF(F111+SUM(E$99:E111)=D$92,F111,D$92-SUM(E$99:E111))</f>
        <v>3548787.9781284612</v>
      </c>
      <c r="E112" s="160">
        <f t="shared" si="23"/>
        <v>120203</v>
      </c>
      <c r="F112" s="159">
        <f t="shared" si="24"/>
        <v>3428584.9781284612</v>
      </c>
      <c r="G112" s="159">
        <f t="shared" si="25"/>
        <v>3488686.4781284612</v>
      </c>
      <c r="H112" s="163">
        <f t="shared" si="26"/>
        <v>488624.29057785566</v>
      </c>
      <c r="I112" s="253">
        <f t="shared" si="27"/>
        <v>488624.29057785566</v>
      </c>
      <c r="J112" s="158">
        <f t="shared" si="22"/>
        <v>0</v>
      </c>
      <c r="K112" s="158"/>
      <c r="L112" s="334"/>
      <c r="M112" s="158">
        <f t="shared" si="28"/>
        <v>0</v>
      </c>
      <c r="N112" s="334"/>
      <c r="O112" s="158">
        <f t="shared" si="29"/>
        <v>0</v>
      </c>
      <c r="P112" s="158">
        <f t="shared" si="30"/>
        <v>0</v>
      </c>
      <c r="Q112" s="1"/>
    </row>
    <row r="113" spans="2:17">
      <c r="B113" s="9" t="str">
        <f t="shared" si="21"/>
        <v/>
      </c>
      <c r="C113" s="153">
        <f>IF(D93="","-",+C112+1)</f>
        <v>2027</v>
      </c>
      <c r="D113" s="154">
        <f>IF(F112+SUM(E$99:E112)=D$92,F112,D$92-SUM(E$99:E112))</f>
        <v>3428584.9781284612</v>
      </c>
      <c r="E113" s="160">
        <f t="shared" si="23"/>
        <v>120203</v>
      </c>
      <c r="F113" s="159">
        <f t="shared" si="24"/>
        <v>3308381.9781284612</v>
      </c>
      <c r="G113" s="159">
        <f t="shared" si="25"/>
        <v>3368483.4781284612</v>
      </c>
      <c r="H113" s="163">
        <f t="shared" si="26"/>
        <v>475930.3025485595</v>
      </c>
      <c r="I113" s="253">
        <f t="shared" si="27"/>
        <v>475930.3025485595</v>
      </c>
      <c r="J113" s="158">
        <f t="shared" si="22"/>
        <v>0</v>
      </c>
      <c r="K113" s="158"/>
      <c r="L113" s="334"/>
      <c r="M113" s="158">
        <f t="shared" si="28"/>
        <v>0</v>
      </c>
      <c r="N113" s="334"/>
      <c r="O113" s="158">
        <f t="shared" si="29"/>
        <v>0</v>
      </c>
      <c r="P113" s="158">
        <f t="shared" si="30"/>
        <v>0</v>
      </c>
      <c r="Q113" s="1"/>
    </row>
    <row r="114" spans="2:17">
      <c r="B114" s="9" t="str">
        <f t="shared" si="21"/>
        <v/>
      </c>
      <c r="C114" s="153">
        <f>IF(D93="","-",+C113+1)</f>
        <v>2028</v>
      </c>
      <c r="D114" s="154">
        <f>IF(F113+SUM(E$99:E113)=D$92,F113,D$92-SUM(E$99:E113))</f>
        <v>3308381.9781284612</v>
      </c>
      <c r="E114" s="160">
        <f t="shared" si="23"/>
        <v>120203</v>
      </c>
      <c r="F114" s="159">
        <f t="shared" si="24"/>
        <v>3188178.9781284612</v>
      </c>
      <c r="G114" s="159">
        <f t="shared" si="25"/>
        <v>3248280.4781284612</v>
      </c>
      <c r="H114" s="163">
        <f t="shared" si="26"/>
        <v>463236.31451926334</v>
      </c>
      <c r="I114" s="253">
        <f t="shared" si="27"/>
        <v>463236.31451926334</v>
      </c>
      <c r="J114" s="158">
        <f t="shared" si="22"/>
        <v>0</v>
      </c>
      <c r="K114" s="158"/>
      <c r="L114" s="334"/>
      <c r="M114" s="158">
        <f t="shared" si="28"/>
        <v>0</v>
      </c>
      <c r="N114" s="334"/>
      <c r="O114" s="158">
        <f t="shared" si="29"/>
        <v>0</v>
      </c>
      <c r="P114" s="158">
        <f t="shared" si="30"/>
        <v>0</v>
      </c>
      <c r="Q114" s="1"/>
    </row>
    <row r="115" spans="2:17">
      <c r="B115" s="9" t="str">
        <f t="shared" si="21"/>
        <v/>
      </c>
      <c r="C115" s="153">
        <f>IF(D93="","-",+C114+1)</f>
        <v>2029</v>
      </c>
      <c r="D115" s="154">
        <f>IF(F114+SUM(E$99:E114)=D$92,F114,D$92-SUM(E$99:E114))</f>
        <v>3188178.9781284612</v>
      </c>
      <c r="E115" s="160">
        <f t="shared" si="23"/>
        <v>120203</v>
      </c>
      <c r="F115" s="159">
        <f t="shared" si="24"/>
        <v>3067975.9781284612</v>
      </c>
      <c r="G115" s="159">
        <f t="shared" si="25"/>
        <v>3128077.4781284612</v>
      </c>
      <c r="H115" s="163">
        <f t="shared" si="26"/>
        <v>450542.32648996724</v>
      </c>
      <c r="I115" s="253">
        <f t="shared" si="27"/>
        <v>450542.32648996724</v>
      </c>
      <c r="J115" s="158">
        <f t="shared" si="22"/>
        <v>0</v>
      </c>
      <c r="K115" s="158"/>
      <c r="L115" s="334"/>
      <c r="M115" s="158">
        <f t="shared" si="28"/>
        <v>0</v>
      </c>
      <c r="N115" s="334"/>
      <c r="O115" s="158">
        <f t="shared" si="29"/>
        <v>0</v>
      </c>
      <c r="P115" s="158">
        <f t="shared" si="30"/>
        <v>0</v>
      </c>
      <c r="Q115" s="1"/>
    </row>
    <row r="116" spans="2:17">
      <c r="B116" s="9" t="str">
        <f t="shared" si="21"/>
        <v/>
      </c>
      <c r="C116" s="153">
        <f>IF(D93="","-",+C115+1)</f>
        <v>2030</v>
      </c>
      <c r="D116" s="154">
        <f>IF(F115+SUM(E$99:E115)=D$92,F115,D$92-SUM(E$99:E115))</f>
        <v>3067975.9781284612</v>
      </c>
      <c r="E116" s="160">
        <f t="shared" si="23"/>
        <v>120203</v>
      </c>
      <c r="F116" s="159">
        <f t="shared" si="24"/>
        <v>2947772.9781284612</v>
      </c>
      <c r="G116" s="159">
        <f t="shared" si="25"/>
        <v>3007874.4781284612</v>
      </c>
      <c r="H116" s="163">
        <f t="shared" si="26"/>
        <v>437848.33846067108</v>
      </c>
      <c r="I116" s="253">
        <f t="shared" si="27"/>
        <v>437848.33846067108</v>
      </c>
      <c r="J116" s="158">
        <f t="shared" si="22"/>
        <v>0</v>
      </c>
      <c r="K116" s="158"/>
      <c r="L116" s="334"/>
      <c r="M116" s="158">
        <f t="shared" si="28"/>
        <v>0</v>
      </c>
      <c r="N116" s="334"/>
      <c r="O116" s="158">
        <f t="shared" si="29"/>
        <v>0</v>
      </c>
      <c r="P116" s="158">
        <f t="shared" si="30"/>
        <v>0</v>
      </c>
      <c r="Q116" s="1"/>
    </row>
    <row r="117" spans="2:17">
      <c r="B117" s="9" t="str">
        <f t="shared" si="21"/>
        <v/>
      </c>
      <c r="C117" s="153">
        <f>IF(D93="","-",+C116+1)</f>
        <v>2031</v>
      </c>
      <c r="D117" s="154">
        <f>IF(F116+SUM(E$99:E116)=D$92,F116,D$92-SUM(E$99:E116))</f>
        <v>2947772.9781284612</v>
      </c>
      <c r="E117" s="160">
        <f t="shared" si="23"/>
        <v>120203</v>
      </c>
      <c r="F117" s="159">
        <f t="shared" si="24"/>
        <v>2827569.9781284612</v>
      </c>
      <c r="G117" s="159">
        <f t="shared" si="25"/>
        <v>2887671.4781284612</v>
      </c>
      <c r="H117" s="163">
        <f t="shared" si="26"/>
        <v>425154.35043137497</v>
      </c>
      <c r="I117" s="253">
        <f t="shared" si="27"/>
        <v>425154.35043137497</v>
      </c>
      <c r="J117" s="158">
        <f t="shared" si="22"/>
        <v>0</v>
      </c>
      <c r="K117" s="158"/>
      <c r="L117" s="334"/>
      <c r="M117" s="158">
        <f t="shared" si="28"/>
        <v>0</v>
      </c>
      <c r="N117" s="334"/>
      <c r="O117" s="158">
        <f t="shared" si="29"/>
        <v>0</v>
      </c>
      <c r="P117" s="158">
        <f t="shared" si="30"/>
        <v>0</v>
      </c>
      <c r="Q117" s="1"/>
    </row>
    <row r="118" spans="2:17">
      <c r="B118" s="9" t="str">
        <f t="shared" si="21"/>
        <v/>
      </c>
      <c r="C118" s="153">
        <f>IF(D93="","-",+C117+1)</f>
        <v>2032</v>
      </c>
      <c r="D118" s="154">
        <f>IF(F117+SUM(E$99:E117)=D$92,F117,D$92-SUM(E$99:E117))</f>
        <v>2827569.9781284612</v>
      </c>
      <c r="E118" s="160">
        <f t="shared" si="23"/>
        <v>120203</v>
      </c>
      <c r="F118" s="159">
        <f t="shared" si="24"/>
        <v>2707366.9781284612</v>
      </c>
      <c r="G118" s="159">
        <f t="shared" si="25"/>
        <v>2767468.4781284612</v>
      </c>
      <c r="H118" s="163">
        <f t="shared" si="26"/>
        <v>412460.36240207881</v>
      </c>
      <c r="I118" s="253">
        <f t="shared" si="27"/>
        <v>412460.36240207881</v>
      </c>
      <c r="J118" s="158">
        <f t="shared" si="22"/>
        <v>0</v>
      </c>
      <c r="K118" s="158"/>
      <c r="L118" s="334"/>
      <c r="M118" s="158">
        <f t="shared" si="28"/>
        <v>0</v>
      </c>
      <c r="N118" s="334"/>
      <c r="O118" s="158">
        <f t="shared" si="29"/>
        <v>0</v>
      </c>
      <c r="P118" s="158">
        <f t="shared" si="30"/>
        <v>0</v>
      </c>
      <c r="Q118" s="1"/>
    </row>
    <row r="119" spans="2:17">
      <c r="B119" s="9" t="str">
        <f t="shared" si="21"/>
        <v/>
      </c>
      <c r="C119" s="153">
        <f>IF(D93="","-",+C118+1)</f>
        <v>2033</v>
      </c>
      <c r="D119" s="154">
        <f>IF(F118+SUM(E$99:E118)=D$92,F118,D$92-SUM(E$99:E118))</f>
        <v>2707366.9781284612</v>
      </c>
      <c r="E119" s="160">
        <f t="shared" si="23"/>
        <v>120203</v>
      </c>
      <c r="F119" s="159">
        <f t="shared" si="24"/>
        <v>2587163.9781284612</v>
      </c>
      <c r="G119" s="159">
        <f t="shared" si="25"/>
        <v>2647265.4781284612</v>
      </c>
      <c r="H119" s="163">
        <f t="shared" si="26"/>
        <v>399766.37437278271</v>
      </c>
      <c r="I119" s="253">
        <f t="shared" si="27"/>
        <v>399766.37437278271</v>
      </c>
      <c r="J119" s="158">
        <f t="shared" si="22"/>
        <v>0</v>
      </c>
      <c r="K119" s="158"/>
      <c r="L119" s="334"/>
      <c r="M119" s="158">
        <f t="shared" si="28"/>
        <v>0</v>
      </c>
      <c r="N119" s="334"/>
      <c r="O119" s="158">
        <f t="shared" si="29"/>
        <v>0</v>
      </c>
      <c r="P119" s="158">
        <f t="shared" si="30"/>
        <v>0</v>
      </c>
      <c r="Q119" s="1"/>
    </row>
    <row r="120" spans="2:17">
      <c r="B120" s="9" t="str">
        <f t="shared" si="21"/>
        <v/>
      </c>
      <c r="C120" s="153">
        <f>IF(D93="","-",+C119+1)</f>
        <v>2034</v>
      </c>
      <c r="D120" s="154">
        <f>IF(F119+SUM(E$99:E119)=D$92,F119,D$92-SUM(E$99:E119))</f>
        <v>2587163.9781284612</v>
      </c>
      <c r="E120" s="160">
        <f t="shared" si="23"/>
        <v>120203</v>
      </c>
      <c r="F120" s="159">
        <f t="shared" si="24"/>
        <v>2466960.9781284612</v>
      </c>
      <c r="G120" s="159">
        <f t="shared" si="25"/>
        <v>2527062.4781284612</v>
      </c>
      <c r="H120" s="163">
        <f t="shared" si="26"/>
        <v>387072.38634348655</v>
      </c>
      <c r="I120" s="253">
        <f t="shared" si="27"/>
        <v>387072.38634348655</v>
      </c>
      <c r="J120" s="158">
        <f t="shared" si="22"/>
        <v>0</v>
      </c>
      <c r="K120" s="158"/>
      <c r="L120" s="334"/>
      <c r="M120" s="158">
        <f t="shared" si="28"/>
        <v>0</v>
      </c>
      <c r="N120" s="334"/>
      <c r="O120" s="158">
        <f t="shared" si="29"/>
        <v>0</v>
      </c>
      <c r="P120" s="158">
        <f t="shared" si="30"/>
        <v>0</v>
      </c>
      <c r="Q120" s="1"/>
    </row>
    <row r="121" spans="2:17">
      <c r="B121" s="9" t="str">
        <f t="shared" si="21"/>
        <v/>
      </c>
      <c r="C121" s="153">
        <f>IF(D93="","-",+C120+1)</f>
        <v>2035</v>
      </c>
      <c r="D121" s="154">
        <f>IF(F120+SUM(E$99:E120)=D$92,F120,D$92-SUM(E$99:E120))</f>
        <v>2466960.9781284612</v>
      </c>
      <c r="E121" s="160">
        <f t="shared" si="23"/>
        <v>120203</v>
      </c>
      <c r="F121" s="159">
        <f t="shared" si="24"/>
        <v>2346757.9781284612</v>
      </c>
      <c r="G121" s="159">
        <f t="shared" si="25"/>
        <v>2406859.4781284612</v>
      </c>
      <c r="H121" s="163">
        <f t="shared" si="26"/>
        <v>374378.39831419045</v>
      </c>
      <c r="I121" s="253">
        <f t="shared" si="27"/>
        <v>374378.39831419045</v>
      </c>
      <c r="J121" s="158">
        <f t="shared" si="22"/>
        <v>0</v>
      </c>
      <c r="K121" s="158"/>
      <c r="L121" s="334"/>
      <c r="M121" s="158">
        <f t="shared" si="28"/>
        <v>0</v>
      </c>
      <c r="N121" s="334"/>
      <c r="O121" s="158">
        <f t="shared" si="29"/>
        <v>0</v>
      </c>
      <c r="P121" s="158">
        <f t="shared" si="30"/>
        <v>0</v>
      </c>
      <c r="Q121" s="1"/>
    </row>
    <row r="122" spans="2:17">
      <c r="B122" s="9" t="str">
        <f t="shared" si="21"/>
        <v/>
      </c>
      <c r="C122" s="153">
        <f>IF(D93="","-",+C121+1)</f>
        <v>2036</v>
      </c>
      <c r="D122" s="154">
        <f>IF(F121+SUM(E$99:E121)=D$92,F121,D$92-SUM(E$99:E121))</f>
        <v>2346757.9781284612</v>
      </c>
      <c r="E122" s="160">
        <f t="shared" si="23"/>
        <v>120203</v>
      </c>
      <c r="F122" s="159">
        <f t="shared" si="24"/>
        <v>2226554.9781284612</v>
      </c>
      <c r="G122" s="159">
        <f t="shared" si="25"/>
        <v>2286656.4781284612</v>
      </c>
      <c r="H122" s="163">
        <f t="shared" si="26"/>
        <v>361684.41028489429</v>
      </c>
      <c r="I122" s="253">
        <f t="shared" si="27"/>
        <v>361684.41028489429</v>
      </c>
      <c r="J122" s="158">
        <f t="shared" si="22"/>
        <v>0</v>
      </c>
      <c r="K122" s="158"/>
      <c r="L122" s="334"/>
      <c r="M122" s="158">
        <f t="shared" si="28"/>
        <v>0</v>
      </c>
      <c r="N122" s="334"/>
      <c r="O122" s="158">
        <f t="shared" si="29"/>
        <v>0</v>
      </c>
      <c r="P122" s="158">
        <f t="shared" si="30"/>
        <v>0</v>
      </c>
      <c r="Q122" s="1"/>
    </row>
    <row r="123" spans="2:17">
      <c r="B123" s="9" t="str">
        <f t="shared" si="21"/>
        <v/>
      </c>
      <c r="C123" s="153">
        <f>IF(D93="","-",+C122+1)</f>
        <v>2037</v>
      </c>
      <c r="D123" s="154">
        <f>IF(F122+SUM(E$99:E122)=D$92,F122,D$92-SUM(E$99:E122))</f>
        <v>2226554.9781284612</v>
      </c>
      <c r="E123" s="160">
        <f t="shared" si="23"/>
        <v>120203</v>
      </c>
      <c r="F123" s="159">
        <f t="shared" si="24"/>
        <v>2106351.9781284612</v>
      </c>
      <c r="G123" s="159">
        <f t="shared" si="25"/>
        <v>2166453.4781284612</v>
      </c>
      <c r="H123" s="163">
        <f t="shared" si="26"/>
        <v>348990.42225559813</v>
      </c>
      <c r="I123" s="253">
        <f t="shared" si="27"/>
        <v>348990.42225559813</v>
      </c>
      <c r="J123" s="158">
        <f t="shared" si="22"/>
        <v>0</v>
      </c>
      <c r="K123" s="158"/>
      <c r="L123" s="334"/>
      <c r="M123" s="158">
        <f t="shared" si="28"/>
        <v>0</v>
      </c>
      <c r="N123" s="334"/>
      <c r="O123" s="158">
        <f t="shared" si="29"/>
        <v>0</v>
      </c>
      <c r="P123" s="158">
        <f t="shared" si="30"/>
        <v>0</v>
      </c>
      <c r="Q123" s="1"/>
    </row>
    <row r="124" spans="2:17">
      <c r="B124" s="9" t="str">
        <f t="shared" si="21"/>
        <v/>
      </c>
      <c r="C124" s="153">
        <f>IF(D93="","-",+C123+1)</f>
        <v>2038</v>
      </c>
      <c r="D124" s="154">
        <f>IF(F123+SUM(E$99:E123)=D$92,F123,D$92-SUM(E$99:E123))</f>
        <v>2106351.9781284612</v>
      </c>
      <c r="E124" s="160">
        <f t="shared" si="23"/>
        <v>120203</v>
      </c>
      <c r="F124" s="159">
        <f t="shared" si="24"/>
        <v>1986148.9781284612</v>
      </c>
      <c r="G124" s="159">
        <f t="shared" si="25"/>
        <v>2046250.4781284612</v>
      </c>
      <c r="H124" s="163">
        <f t="shared" si="26"/>
        <v>336296.43422630196</v>
      </c>
      <c r="I124" s="253">
        <f t="shared" si="27"/>
        <v>336296.43422630196</v>
      </c>
      <c r="J124" s="158">
        <f t="shared" si="22"/>
        <v>0</v>
      </c>
      <c r="K124" s="158"/>
      <c r="L124" s="334"/>
      <c r="M124" s="158">
        <f t="shared" si="28"/>
        <v>0</v>
      </c>
      <c r="N124" s="334"/>
      <c r="O124" s="158">
        <f t="shared" si="29"/>
        <v>0</v>
      </c>
      <c r="P124" s="158">
        <f t="shared" si="30"/>
        <v>0</v>
      </c>
      <c r="Q124" s="1"/>
    </row>
    <row r="125" spans="2:17">
      <c r="B125" s="9" t="str">
        <f t="shared" si="21"/>
        <v/>
      </c>
      <c r="C125" s="153">
        <f>IF(D93="","-",+C124+1)</f>
        <v>2039</v>
      </c>
      <c r="D125" s="154">
        <f>IF(F124+SUM(E$99:E124)=D$92,F124,D$92-SUM(E$99:E124))</f>
        <v>1986148.9781284612</v>
      </c>
      <c r="E125" s="160">
        <f t="shared" si="23"/>
        <v>120203</v>
      </c>
      <c r="F125" s="159">
        <f t="shared" si="24"/>
        <v>1865945.9781284612</v>
      </c>
      <c r="G125" s="159">
        <f t="shared" si="25"/>
        <v>1926047.4781284612</v>
      </c>
      <c r="H125" s="163">
        <f t="shared" si="26"/>
        <v>323602.44619700586</v>
      </c>
      <c r="I125" s="253">
        <f t="shared" si="27"/>
        <v>323602.44619700586</v>
      </c>
      <c r="J125" s="158">
        <f t="shared" si="22"/>
        <v>0</v>
      </c>
      <c r="K125" s="158"/>
      <c r="L125" s="334"/>
      <c r="M125" s="158">
        <f t="shared" si="28"/>
        <v>0</v>
      </c>
      <c r="N125" s="334"/>
      <c r="O125" s="158">
        <f t="shared" si="29"/>
        <v>0</v>
      </c>
      <c r="P125" s="158">
        <f t="shared" si="30"/>
        <v>0</v>
      </c>
      <c r="Q125" s="1"/>
    </row>
    <row r="126" spans="2:17">
      <c r="B126" s="9" t="str">
        <f t="shared" si="21"/>
        <v/>
      </c>
      <c r="C126" s="153">
        <f>IF(D93="","-",+C125+1)</f>
        <v>2040</v>
      </c>
      <c r="D126" s="154">
        <f>IF(F125+SUM(E$99:E125)=D$92,F125,D$92-SUM(E$99:E125))</f>
        <v>1865945.9781284612</v>
      </c>
      <c r="E126" s="160">
        <f t="shared" si="23"/>
        <v>120203</v>
      </c>
      <c r="F126" s="159">
        <f t="shared" si="24"/>
        <v>1745742.9781284612</v>
      </c>
      <c r="G126" s="159">
        <f t="shared" si="25"/>
        <v>1805844.4781284612</v>
      </c>
      <c r="H126" s="163">
        <f t="shared" si="26"/>
        <v>310908.45816770976</v>
      </c>
      <c r="I126" s="253">
        <f t="shared" si="27"/>
        <v>310908.45816770976</v>
      </c>
      <c r="J126" s="158">
        <f t="shared" si="22"/>
        <v>0</v>
      </c>
      <c r="K126" s="158"/>
      <c r="L126" s="334"/>
      <c r="M126" s="158">
        <f t="shared" si="28"/>
        <v>0</v>
      </c>
      <c r="N126" s="334"/>
      <c r="O126" s="158">
        <f t="shared" si="29"/>
        <v>0</v>
      </c>
      <c r="P126" s="158">
        <f t="shared" si="30"/>
        <v>0</v>
      </c>
      <c r="Q126" s="1"/>
    </row>
    <row r="127" spans="2:17">
      <c r="B127" s="9" t="str">
        <f t="shared" si="21"/>
        <v/>
      </c>
      <c r="C127" s="153">
        <f>IF(D93="","-",+C126+1)</f>
        <v>2041</v>
      </c>
      <c r="D127" s="154">
        <f>IF(F126+SUM(E$99:E126)=D$92,F126,D$92-SUM(E$99:E126))</f>
        <v>1745742.9781284612</v>
      </c>
      <c r="E127" s="160">
        <f t="shared" si="23"/>
        <v>120203</v>
      </c>
      <c r="F127" s="159">
        <f t="shared" si="24"/>
        <v>1625539.9781284612</v>
      </c>
      <c r="G127" s="159">
        <f t="shared" si="25"/>
        <v>1685641.4781284612</v>
      </c>
      <c r="H127" s="163">
        <f t="shared" si="26"/>
        <v>298214.4701384136</v>
      </c>
      <c r="I127" s="253">
        <f t="shared" si="27"/>
        <v>298214.4701384136</v>
      </c>
      <c r="J127" s="158">
        <f t="shared" si="22"/>
        <v>0</v>
      </c>
      <c r="K127" s="158"/>
      <c r="L127" s="334"/>
      <c r="M127" s="158">
        <f t="shared" si="28"/>
        <v>0</v>
      </c>
      <c r="N127" s="334"/>
      <c r="O127" s="158">
        <f t="shared" si="29"/>
        <v>0</v>
      </c>
      <c r="P127" s="158">
        <f t="shared" si="30"/>
        <v>0</v>
      </c>
      <c r="Q127" s="1"/>
    </row>
    <row r="128" spans="2:17">
      <c r="B128" s="9" t="str">
        <f t="shared" si="21"/>
        <v/>
      </c>
      <c r="C128" s="153">
        <f>IF(D93="","-",+C127+1)</f>
        <v>2042</v>
      </c>
      <c r="D128" s="154">
        <f>IF(F127+SUM(E$99:E127)=D$92,F127,D$92-SUM(E$99:E127))</f>
        <v>1625539.9781284612</v>
      </c>
      <c r="E128" s="160">
        <f t="shared" si="23"/>
        <v>120203</v>
      </c>
      <c r="F128" s="159">
        <f t="shared" si="24"/>
        <v>1505336.9781284612</v>
      </c>
      <c r="G128" s="159">
        <f t="shared" si="25"/>
        <v>1565438.4781284612</v>
      </c>
      <c r="H128" s="163">
        <f t="shared" si="26"/>
        <v>285520.48210911744</v>
      </c>
      <c r="I128" s="253">
        <f t="shared" si="27"/>
        <v>285520.48210911744</v>
      </c>
      <c r="J128" s="158">
        <f t="shared" si="22"/>
        <v>0</v>
      </c>
      <c r="K128" s="158"/>
      <c r="L128" s="334"/>
      <c r="M128" s="158">
        <f t="shared" si="28"/>
        <v>0</v>
      </c>
      <c r="N128" s="334"/>
      <c r="O128" s="158">
        <f t="shared" si="29"/>
        <v>0</v>
      </c>
      <c r="P128" s="158">
        <f t="shared" si="30"/>
        <v>0</v>
      </c>
      <c r="Q128" s="1"/>
    </row>
    <row r="129" spans="2:17">
      <c r="B129" s="9" t="str">
        <f t="shared" si="21"/>
        <v/>
      </c>
      <c r="C129" s="153">
        <f>IF(D93="","-",+C128+1)</f>
        <v>2043</v>
      </c>
      <c r="D129" s="154">
        <f>IF(F128+SUM(E$99:E128)=D$92,F128,D$92-SUM(E$99:E128))</f>
        <v>1505336.9781284612</v>
      </c>
      <c r="E129" s="160">
        <f t="shared" si="23"/>
        <v>120203</v>
      </c>
      <c r="F129" s="159">
        <f t="shared" si="24"/>
        <v>1385133.9781284612</v>
      </c>
      <c r="G129" s="159">
        <f t="shared" si="25"/>
        <v>1445235.4781284612</v>
      </c>
      <c r="H129" s="163">
        <f t="shared" si="26"/>
        <v>272826.49407982134</v>
      </c>
      <c r="I129" s="253">
        <f t="shared" si="27"/>
        <v>272826.49407982134</v>
      </c>
      <c r="J129" s="158">
        <f t="shared" si="22"/>
        <v>0</v>
      </c>
      <c r="K129" s="158"/>
      <c r="L129" s="334"/>
      <c r="M129" s="158">
        <f t="shared" si="28"/>
        <v>0</v>
      </c>
      <c r="N129" s="334"/>
      <c r="O129" s="158">
        <f t="shared" si="29"/>
        <v>0</v>
      </c>
      <c r="P129" s="158">
        <f t="shared" si="30"/>
        <v>0</v>
      </c>
      <c r="Q129" s="1"/>
    </row>
    <row r="130" spans="2:17">
      <c r="B130" s="9" t="str">
        <f t="shared" si="21"/>
        <v/>
      </c>
      <c r="C130" s="153">
        <f>IF(D93="","-",+C129+1)</f>
        <v>2044</v>
      </c>
      <c r="D130" s="154">
        <f>IF(F129+SUM(E$99:E129)=D$92,F129,D$92-SUM(E$99:E129))</f>
        <v>1385133.9781284612</v>
      </c>
      <c r="E130" s="160">
        <f t="shared" si="23"/>
        <v>120203</v>
      </c>
      <c r="F130" s="159">
        <f t="shared" si="24"/>
        <v>1264930.9781284612</v>
      </c>
      <c r="G130" s="159">
        <f t="shared" si="25"/>
        <v>1325032.4781284612</v>
      </c>
      <c r="H130" s="163">
        <f t="shared" si="26"/>
        <v>260132.5060505252</v>
      </c>
      <c r="I130" s="253">
        <f t="shared" si="27"/>
        <v>260132.5060505252</v>
      </c>
      <c r="J130" s="158">
        <f t="shared" si="22"/>
        <v>0</v>
      </c>
      <c r="K130" s="158"/>
      <c r="L130" s="334"/>
      <c r="M130" s="158">
        <f t="shared" si="28"/>
        <v>0</v>
      </c>
      <c r="N130" s="334"/>
      <c r="O130" s="158">
        <f t="shared" si="29"/>
        <v>0</v>
      </c>
      <c r="P130" s="158">
        <f t="shared" si="30"/>
        <v>0</v>
      </c>
      <c r="Q130" s="1"/>
    </row>
    <row r="131" spans="2:17">
      <c r="B131" s="9" t="str">
        <f t="shared" si="21"/>
        <v/>
      </c>
      <c r="C131" s="153">
        <f>IF(D93="","-",+C130+1)</f>
        <v>2045</v>
      </c>
      <c r="D131" s="154">
        <f>IF(F130+SUM(E$99:E130)=D$92,F130,D$92-SUM(E$99:E130))</f>
        <v>1264930.9781284612</v>
      </c>
      <c r="E131" s="160">
        <f t="shared" si="23"/>
        <v>120203</v>
      </c>
      <c r="F131" s="159">
        <f t="shared" si="24"/>
        <v>1144727.9781284612</v>
      </c>
      <c r="G131" s="159">
        <f t="shared" si="25"/>
        <v>1204829.4781284612</v>
      </c>
      <c r="H131" s="163">
        <f t="shared" si="26"/>
        <v>247438.51802122907</v>
      </c>
      <c r="I131" s="253">
        <f t="shared" si="27"/>
        <v>247438.51802122907</v>
      </c>
      <c r="J131" s="158">
        <f t="shared" si="22"/>
        <v>0</v>
      </c>
      <c r="K131" s="158"/>
      <c r="L131" s="334"/>
      <c r="M131" s="158">
        <f t="shared" ref="M131:M154" si="31">IF(L541&lt;&gt;0,+H541-L541,0)</f>
        <v>0</v>
      </c>
      <c r="N131" s="334"/>
      <c r="O131" s="158">
        <f t="shared" ref="O131:O154" si="32">IF(N541&lt;&gt;0,+I541-N541,0)</f>
        <v>0</v>
      </c>
      <c r="P131" s="158">
        <f t="shared" ref="P131:P154" si="33">+O541-M541</f>
        <v>0</v>
      </c>
      <c r="Q131" s="1"/>
    </row>
    <row r="132" spans="2:17">
      <c r="B132" s="9" t="str">
        <f t="shared" si="21"/>
        <v/>
      </c>
      <c r="C132" s="153">
        <f>IF(D93="","-",+C131+1)</f>
        <v>2046</v>
      </c>
      <c r="D132" s="154">
        <f>IF(F131+SUM(E$99:E131)=D$92,F131,D$92-SUM(E$99:E131))</f>
        <v>1144727.9781284612</v>
      </c>
      <c r="E132" s="160">
        <f t="shared" si="23"/>
        <v>120203</v>
      </c>
      <c r="F132" s="159">
        <f t="shared" si="24"/>
        <v>1024524.9781284612</v>
      </c>
      <c r="G132" s="159">
        <f t="shared" si="25"/>
        <v>1084626.4781284612</v>
      </c>
      <c r="H132" s="163">
        <f t="shared" si="26"/>
        <v>234744.52999193291</v>
      </c>
      <c r="I132" s="253">
        <f t="shared" si="27"/>
        <v>234744.52999193291</v>
      </c>
      <c r="J132" s="158">
        <f t="shared" si="22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1"/>
        <v/>
      </c>
      <c r="C133" s="153">
        <f>IF(D93="","-",+C132+1)</f>
        <v>2047</v>
      </c>
      <c r="D133" s="154">
        <f>IF(F132+SUM(E$99:E132)=D$92,F132,D$92-SUM(E$99:E132))</f>
        <v>1024524.9781284612</v>
      </c>
      <c r="E133" s="160">
        <f t="shared" si="23"/>
        <v>120203</v>
      </c>
      <c r="F133" s="159">
        <f t="shared" si="24"/>
        <v>904321.97812846117</v>
      </c>
      <c r="G133" s="159">
        <f t="shared" si="25"/>
        <v>964423.47812846117</v>
      </c>
      <c r="H133" s="163">
        <f t="shared" si="26"/>
        <v>222050.54196263678</v>
      </c>
      <c r="I133" s="253">
        <f t="shared" si="27"/>
        <v>222050.54196263678</v>
      </c>
      <c r="J133" s="158">
        <f t="shared" si="22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1"/>
        <v/>
      </c>
      <c r="C134" s="153">
        <f>IF(D93="","-",+C133+1)</f>
        <v>2048</v>
      </c>
      <c r="D134" s="154">
        <f>IF(F133+SUM(E$99:E133)=D$92,F133,D$92-SUM(E$99:E133))</f>
        <v>904321.97812846117</v>
      </c>
      <c r="E134" s="160">
        <f t="shared" si="23"/>
        <v>120203</v>
      </c>
      <c r="F134" s="159">
        <f t="shared" si="24"/>
        <v>784118.97812846117</v>
      </c>
      <c r="G134" s="159">
        <f t="shared" si="25"/>
        <v>844220.47812846117</v>
      </c>
      <c r="H134" s="163">
        <f t="shared" si="26"/>
        <v>209356.55393334065</v>
      </c>
      <c r="I134" s="253">
        <f t="shared" si="27"/>
        <v>209356.55393334065</v>
      </c>
      <c r="J134" s="158">
        <f t="shared" si="22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1"/>
        <v/>
      </c>
      <c r="C135" s="153">
        <f>IF(D93="","-",+C134+1)</f>
        <v>2049</v>
      </c>
      <c r="D135" s="154">
        <f>IF(F134+SUM(E$99:E134)=D$92,F134,D$92-SUM(E$99:E134))</f>
        <v>784118.97812846117</v>
      </c>
      <c r="E135" s="160">
        <f t="shared" si="23"/>
        <v>120203</v>
      </c>
      <c r="F135" s="159">
        <f t="shared" si="24"/>
        <v>663915.97812846117</v>
      </c>
      <c r="G135" s="159">
        <f t="shared" si="25"/>
        <v>724017.47812846117</v>
      </c>
      <c r="H135" s="163">
        <f t="shared" si="26"/>
        <v>196662.56590404452</v>
      </c>
      <c r="I135" s="253">
        <f t="shared" si="27"/>
        <v>196662.56590404452</v>
      </c>
      <c r="J135" s="158">
        <f t="shared" si="22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1"/>
        <v/>
      </c>
      <c r="C136" s="153">
        <f>IF(D93="","-",+C135+1)</f>
        <v>2050</v>
      </c>
      <c r="D136" s="154">
        <f>IF(F135+SUM(E$99:E135)=D$92,F135,D$92-SUM(E$99:E135))</f>
        <v>663915.97812846117</v>
      </c>
      <c r="E136" s="160">
        <f t="shared" si="23"/>
        <v>120203</v>
      </c>
      <c r="F136" s="159">
        <f t="shared" si="24"/>
        <v>543712.97812846117</v>
      </c>
      <c r="G136" s="159">
        <f t="shared" si="25"/>
        <v>603814.47812846117</v>
      </c>
      <c r="H136" s="163">
        <f t="shared" si="26"/>
        <v>183968.57787474839</v>
      </c>
      <c r="I136" s="253">
        <f t="shared" si="27"/>
        <v>183968.57787474839</v>
      </c>
      <c r="J136" s="158">
        <f t="shared" si="22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1"/>
        <v/>
      </c>
      <c r="C137" s="153">
        <f>IF(D93="","-",+C136+1)</f>
        <v>2051</v>
      </c>
      <c r="D137" s="154">
        <f>IF(F136+SUM(E$99:E136)=D$92,F136,D$92-SUM(E$99:E136))</f>
        <v>543712.97812846117</v>
      </c>
      <c r="E137" s="160">
        <f t="shared" si="23"/>
        <v>120203</v>
      </c>
      <c r="F137" s="159">
        <f t="shared" si="24"/>
        <v>423509.97812846117</v>
      </c>
      <c r="G137" s="159">
        <f t="shared" si="25"/>
        <v>483611.47812846117</v>
      </c>
      <c r="H137" s="163">
        <f t="shared" si="26"/>
        <v>171274.58984545225</v>
      </c>
      <c r="I137" s="253">
        <f t="shared" si="27"/>
        <v>171274.58984545225</v>
      </c>
      <c r="J137" s="158">
        <f t="shared" si="22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1"/>
        <v/>
      </c>
      <c r="C138" s="153">
        <f>IF(D93="","-",+C137+1)</f>
        <v>2052</v>
      </c>
      <c r="D138" s="154">
        <f>IF(F137+SUM(E$99:E137)=D$92,F137,D$92-SUM(E$99:E137))</f>
        <v>423509.97812846117</v>
      </c>
      <c r="E138" s="160">
        <f t="shared" si="23"/>
        <v>120203</v>
      </c>
      <c r="F138" s="159">
        <f t="shared" si="24"/>
        <v>303306.97812846117</v>
      </c>
      <c r="G138" s="159">
        <f t="shared" si="25"/>
        <v>363408.47812846117</v>
      </c>
      <c r="H138" s="163">
        <f t="shared" si="26"/>
        <v>158580.60181615612</v>
      </c>
      <c r="I138" s="253">
        <f t="shared" si="27"/>
        <v>158580.60181615612</v>
      </c>
      <c r="J138" s="158">
        <f t="shared" si="22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1"/>
        <v/>
      </c>
      <c r="C139" s="153">
        <f>IF(D93="","-",+C138+1)</f>
        <v>2053</v>
      </c>
      <c r="D139" s="154">
        <f>IF(F138+SUM(E$99:E138)=D$92,F138,D$92-SUM(E$99:E138))</f>
        <v>303306.97812846117</v>
      </c>
      <c r="E139" s="160">
        <f t="shared" si="23"/>
        <v>120203</v>
      </c>
      <c r="F139" s="159">
        <f t="shared" si="24"/>
        <v>183103.97812846117</v>
      </c>
      <c r="G139" s="159">
        <f t="shared" si="25"/>
        <v>243205.47812846117</v>
      </c>
      <c r="H139" s="163">
        <f t="shared" si="26"/>
        <v>145886.61378685996</v>
      </c>
      <c r="I139" s="253">
        <f t="shared" si="27"/>
        <v>145886.61378685996</v>
      </c>
      <c r="J139" s="158">
        <f t="shared" si="22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1"/>
        <v/>
      </c>
      <c r="C140" s="153">
        <f>IF(D93="","-",+C139+1)</f>
        <v>2054</v>
      </c>
      <c r="D140" s="154">
        <f>IF(F139+SUM(E$99:E139)=D$92,F139,D$92-SUM(E$99:E139))</f>
        <v>183103.97812846117</v>
      </c>
      <c r="E140" s="160">
        <f t="shared" si="23"/>
        <v>120203</v>
      </c>
      <c r="F140" s="159">
        <f t="shared" si="24"/>
        <v>62900.978128461167</v>
      </c>
      <c r="G140" s="159">
        <f t="shared" si="25"/>
        <v>123002.47812846117</v>
      </c>
      <c r="H140" s="163">
        <f t="shared" si="26"/>
        <v>133192.62575756383</v>
      </c>
      <c r="I140" s="253">
        <f t="shared" si="27"/>
        <v>133192.62575756383</v>
      </c>
      <c r="J140" s="158">
        <f t="shared" si="22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1"/>
        <v/>
      </c>
      <c r="C141" s="153">
        <f>IF(D93="","-",+C140+1)</f>
        <v>2055</v>
      </c>
      <c r="D141" s="154">
        <f>IF(F140+SUM(E$99:E140)=D$92,F140,D$92-SUM(E$99:E140))</f>
        <v>62900.978128461167</v>
      </c>
      <c r="E141" s="160">
        <f t="shared" si="23"/>
        <v>62900.978128461167</v>
      </c>
      <c r="F141" s="159">
        <f t="shared" si="24"/>
        <v>0</v>
      </c>
      <c r="G141" s="159">
        <f t="shared" si="25"/>
        <v>31450.489064230584</v>
      </c>
      <c r="H141" s="163">
        <f t="shared" si="26"/>
        <v>66222.293999919057</v>
      </c>
      <c r="I141" s="253">
        <f t="shared" si="27"/>
        <v>66222.293999919057</v>
      </c>
      <c r="J141" s="158">
        <f t="shared" si="22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1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23"/>
        <v>0</v>
      </c>
      <c r="F142" s="159">
        <f t="shared" si="24"/>
        <v>0</v>
      </c>
      <c r="G142" s="159">
        <f t="shared" si="25"/>
        <v>0</v>
      </c>
      <c r="H142" s="163">
        <f t="shared" si="26"/>
        <v>0</v>
      </c>
      <c r="I142" s="253">
        <f t="shared" si="27"/>
        <v>0</v>
      </c>
      <c r="J142" s="158">
        <f t="shared" si="22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1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23"/>
        <v>0</v>
      </c>
      <c r="F143" s="159">
        <f t="shared" si="24"/>
        <v>0</v>
      </c>
      <c r="G143" s="159">
        <f t="shared" si="25"/>
        <v>0</v>
      </c>
      <c r="H143" s="163">
        <f t="shared" si="26"/>
        <v>0</v>
      </c>
      <c r="I143" s="253">
        <f t="shared" si="27"/>
        <v>0</v>
      </c>
      <c r="J143" s="158">
        <f t="shared" si="22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1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23"/>
        <v>0</v>
      </c>
      <c r="F144" s="159">
        <f t="shared" si="24"/>
        <v>0</v>
      </c>
      <c r="G144" s="159">
        <f t="shared" si="25"/>
        <v>0</v>
      </c>
      <c r="H144" s="163">
        <f t="shared" si="26"/>
        <v>0</v>
      </c>
      <c r="I144" s="253">
        <f t="shared" si="27"/>
        <v>0</v>
      </c>
      <c r="J144" s="158">
        <f t="shared" si="22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1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23"/>
        <v>0</v>
      </c>
      <c r="F145" s="159">
        <f t="shared" si="24"/>
        <v>0</v>
      </c>
      <c r="G145" s="159">
        <f t="shared" si="25"/>
        <v>0</v>
      </c>
      <c r="H145" s="163">
        <f t="shared" si="26"/>
        <v>0</v>
      </c>
      <c r="I145" s="253">
        <f t="shared" si="27"/>
        <v>0</v>
      </c>
      <c r="J145" s="158">
        <f t="shared" si="22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1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23"/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2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1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23"/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2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1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23"/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2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1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23"/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2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1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23"/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2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1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23"/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2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1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23"/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2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1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23"/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2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1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23"/>
        <v>0</v>
      </c>
      <c r="F154" s="159">
        <f t="shared" si="24"/>
        <v>0</v>
      </c>
      <c r="G154" s="159">
        <f t="shared" si="25"/>
        <v>0</v>
      </c>
      <c r="H154" s="163">
        <f t="shared" si="26"/>
        <v>0</v>
      </c>
      <c r="I154" s="253">
        <f t="shared" si="27"/>
        <v>0</v>
      </c>
      <c r="J154" s="158">
        <f t="shared" si="22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5048526</v>
      </c>
      <c r="F155" s="111"/>
      <c r="G155" s="111"/>
      <c r="H155" s="111">
        <f>SUM(H99:H154)</f>
        <v>16777968.849235035</v>
      </c>
      <c r="I155" s="111">
        <f>SUM(I99:I154)</f>
        <v>16777968.849235035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3" priority="1" stopIfTrue="1" operator="equal">
      <formula>$I$10</formula>
    </cfRule>
  </conditionalFormatting>
  <conditionalFormatting sqref="C99:C154">
    <cfRule type="cellIs" dxfId="9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162"/>
  <sheetViews>
    <sheetView view="pageBreakPreview" topLeftCell="A55" zoomScale="75" zoomScaleNormal="100" zoomScaleSheetLayoutView="75" workbookViewId="0">
      <selection activeCell="D17" sqref="D17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38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288314.59098884225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288314.59098884225</v>
      </c>
      <c r="O6" s="1"/>
      <c r="P6" s="1"/>
    </row>
    <row r="7" spans="1:17" ht="13.5" thickBot="1">
      <c r="C7" s="121" t="s">
        <v>44</v>
      </c>
      <c r="D7" s="386" t="s">
        <v>292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291</v>
      </c>
      <c r="E9" s="401" t="s">
        <v>428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2636239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64298.512195121948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3095000</v>
      </c>
      <c r="E17" s="394">
        <v>36845.238095238092</v>
      </c>
      <c r="F17" s="393">
        <v>3058154.7619047621</v>
      </c>
      <c r="G17" s="394">
        <v>464947.39975050534</v>
      </c>
      <c r="H17" s="395">
        <v>464947.39975050534</v>
      </c>
      <c r="I17" s="404">
        <v>0</v>
      </c>
      <c r="J17" s="156"/>
      <c r="K17" s="256">
        <f t="shared" ref="K17:K22" si="0">G17</f>
        <v>464947.39975050534</v>
      </c>
      <c r="L17" s="172">
        <f t="shared" ref="L17:L22" si="1">IF(K17&lt;&gt;0,+G17-K17,0)</f>
        <v>0</v>
      </c>
      <c r="M17" s="256">
        <f t="shared" ref="M17:M22" si="2">H17</f>
        <v>464947.39975050534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3058154.7619047621</v>
      </c>
      <c r="E18" s="397">
        <v>62767.595238095237</v>
      </c>
      <c r="F18" s="393">
        <v>2995387.166666667</v>
      </c>
      <c r="G18" s="397">
        <v>466876.80029860663</v>
      </c>
      <c r="H18" s="395">
        <v>466876.80029860663</v>
      </c>
      <c r="I18" s="404">
        <v>0</v>
      </c>
      <c r="J18" s="156"/>
      <c r="K18" s="258">
        <f t="shared" si="0"/>
        <v>466876.80029860663</v>
      </c>
      <c r="L18" s="257">
        <f t="shared" si="1"/>
        <v>0</v>
      </c>
      <c r="M18" s="258">
        <f t="shared" si="2"/>
        <v>466876.80029860663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2995387.166666667</v>
      </c>
      <c r="E19" s="397">
        <v>62767.595238095237</v>
      </c>
      <c r="F19" s="393">
        <v>2932619.5714285718</v>
      </c>
      <c r="G19" s="397">
        <v>449007.67222881154</v>
      </c>
      <c r="H19" s="395">
        <v>449007.67222881154</v>
      </c>
      <c r="I19" s="156">
        <v>0</v>
      </c>
      <c r="J19" s="156"/>
      <c r="K19" s="258">
        <f t="shared" si="0"/>
        <v>449007.67222881154</v>
      </c>
      <c r="L19" s="257">
        <f t="shared" si="1"/>
        <v>0</v>
      </c>
      <c r="M19" s="258">
        <f t="shared" si="2"/>
        <v>449007.67222881154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2473858.5714285714</v>
      </c>
      <c r="E20" s="397">
        <v>62767.595238095237</v>
      </c>
      <c r="F20" s="393">
        <v>2411090.9761904762</v>
      </c>
      <c r="G20" s="397">
        <v>376402.24918929196</v>
      </c>
      <c r="H20" s="395">
        <v>376402.24918929196</v>
      </c>
      <c r="I20" s="156">
        <f>H20-G20</f>
        <v>0</v>
      </c>
      <c r="J20" s="156"/>
      <c r="K20" s="258">
        <f t="shared" si="0"/>
        <v>376402.24918929196</v>
      </c>
      <c r="L20" s="257">
        <f t="shared" si="1"/>
        <v>0</v>
      </c>
      <c r="M20" s="258">
        <f t="shared" si="2"/>
        <v>376402.24918929196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2411090.9761904762</v>
      </c>
      <c r="E21" s="397">
        <v>61307.883720930229</v>
      </c>
      <c r="F21" s="393">
        <v>2349783.092469546</v>
      </c>
      <c r="G21" s="397">
        <v>356226.25901842013</v>
      </c>
      <c r="H21" s="395">
        <v>356226.25901842013</v>
      </c>
      <c r="I21" s="156">
        <v>0</v>
      </c>
      <c r="J21" s="156"/>
      <c r="K21" s="258">
        <f t="shared" si="0"/>
        <v>356226.25901842013</v>
      </c>
      <c r="L21" s="257">
        <f t="shared" si="1"/>
        <v>0</v>
      </c>
      <c r="M21" s="258">
        <f t="shared" si="2"/>
        <v>356226.25901842013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2349783.092469546</v>
      </c>
      <c r="E22" s="397">
        <v>64298.512195121948</v>
      </c>
      <c r="F22" s="393">
        <v>2285484.5802744241</v>
      </c>
      <c r="G22" s="397">
        <v>358856.09627446433</v>
      </c>
      <c r="H22" s="395">
        <v>358856.09627446433</v>
      </c>
      <c r="I22" s="156">
        <f t="shared" ref="I22:I72" si="6">H22-G22</f>
        <v>0</v>
      </c>
      <c r="J22" s="156"/>
      <c r="K22" s="258">
        <f t="shared" si="0"/>
        <v>358856.09627446433</v>
      </c>
      <c r="L22" s="257">
        <f t="shared" si="1"/>
        <v>0</v>
      </c>
      <c r="M22" s="258">
        <f t="shared" si="2"/>
        <v>358856.09627446433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393">
        <v>2285484.5802744241</v>
      </c>
      <c r="E23" s="397">
        <v>64298.512195121948</v>
      </c>
      <c r="F23" s="393">
        <v>2221186.0680793021</v>
      </c>
      <c r="G23" s="397">
        <v>350684.13480459759</v>
      </c>
      <c r="H23" s="395">
        <v>350684.13480459759</v>
      </c>
      <c r="I23" s="156">
        <f t="shared" si="6"/>
        <v>0</v>
      </c>
      <c r="J23" s="156"/>
      <c r="K23" s="258">
        <f t="shared" ref="K23" si="7">G23</f>
        <v>350684.13480459759</v>
      </c>
      <c r="L23" s="257">
        <f t="shared" ref="L23" si="8">IF(K23&lt;&gt;0,+G23-K23,0)</f>
        <v>0</v>
      </c>
      <c r="M23" s="258">
        <f t="shared" ref="M23" si="9">H23</f>
        <v>350684.13480459759</v>
      </c>
      <c r="N23" s="158">
        <f t="shared" ref="N23" si="10">IF(M23&lt;&gt;0,+H23-M23,0)</f>
        <v>0</v>
      </c>
      <c r="O23" s="158">
        <f t="shared" ref="O23" si="11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2221186.0680793021</v>
      </c>
      <c r="E24" s="160">
        <f t="shared" ref="E24:E72" si="12">IF(+$I$14&lt;F23,$I$14,D24)</f>
        <v>64298.512195121948</v>
      </c>
      <c r="F24" s="159">
        <f t="shared" ref="F24:F72" si="13">+D24-E24</f>
        <v>2156887.5558841801</v>
      </c>
      <c r="G24" s="161">
        <f t="shared" ref="G24:G52" si="14">+I$12*((D24+F24)/2)+E24</f>
        <v>288314.59098884225</v>
      </c>
      <c r="H24" s="142">
        <f t="shared" ref="H24:H52" si="15">+I$13*((D24+F24)/2)+E24</f>
        <v>288314.59098884225</v>
      </c>
      <c r="I24" s="156">
        <f t="shared" si="6"/>
        <v>0</v>
      </c>
      <c r="J24" s="156"/>
      <c r="K24" s="334"/>
      <c r="L24" s="158">
        <f t="shared" ref="L24:L72" si="16">IF(K24&lt;&gt;0,+G24-K24,0)</f>
        <v>0</v>
      </c>
      <c r="M24" s="334"/>
      <c r="N24" s="158">
        <f t="shared" ref="N24:N72" si="17">IF(M24&lt;&gt;0,+H24-M24,0)</f>
        <v>0</v>
      </c>
      <c r="O24" s="158">
        <f t="shared" ref="O24:O72" si="18">+N24-L24</f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2156887.5558841801</v>
      </c>
      <c r="E25" s="160">
        <f t="shared" si="12"/>
        <v>64298.512195121948</v>
      </c>
      <c r="F25" s="159">
        <f t="shared" si="13"/>
        <v>2092589.0436890582</v>
      </c>
      <c r="G25" s="161">
        <f t="shared" si="14"/>
        <v>281734.57346909039</v>
      </c>
      <c r="H25" s="142">
        <f t="shared" si="15"/>
        <v>281734.57346909039</v>
      </c>
      <c r="I25" s="156">
        <f t="shared" si="6"/>
        <v>0</v>
      </c>
      <c r="J25" s="156"/>
      <c r="K25" s="334"/>
      <c r="L25" s="158">
        <f t="shared" si="16"/>
        <v>0</v>
      </c>
      <c r="M25" s="334"/>
      <c r="N25" s="158">
        <f t="shared" si="17"/>
        <v>0</v>
      </c>
      <c r="O25" s="158">
        <f t="shared" si="18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2092589.0436890582</v>
      </c>
      <c r="E26" s="160">
        <f t="shared" si="12"/>
        <v>64298.512195121948</v>
      </c>
      <c r="F26" s="159">
        <f t="shared" si="13"/>
        <v>2028290.5314939362</v>
      </c>
      <c r="G26" s="161">
        <f t="shared" si="14"/>
        <v>275154.55594933865</v>
      </c>
      <c r="H26" s="142">
        <f t="shared" si="15"/>
        <v>275154.55594933865</v>
      </c>
      <c r="I26" s="156">
        <f t="shared" si="6"/>
        <v>0</v>
      </c>
      <c r="J26" s="156"/>
      <c r="K26" s="334"/>
      <c r="L26" s="158">
        <f t="shared" si="16"/>
        <v>0</v>
      </c>
      <c r="M26" s="334"/>
      <c r="N26" s="158">
        <f t="shared" si="17"/>
        <v>0</v>
      </c>
      <c r="O26" s="158">
        <f t="shared" si="18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2028290.5314939362</v>
      </c>
      <c r="E27" s="160">
        <f t="shared" si="12"/>
        <v>64298.512195121948</v>
      </c>
      <c r="F27" s="159">
        <f t="shared" si="13"/>
        <v>1963992.0192988142</v>
      </c>
      <c r="G27" s="161">
        <f t="shared" si="14"/>
        <v>268574.53842958686</v>
      </c>
      <c r="H27" s="142">
        <f t="shared" si="15"/>
        <v>268574.53842958686</v>
      </c>
      <c r="I27" s="156">
        <f t="shared" si="6"/>
        <v>0</v>
      </c>
      <c r="J27" s="156"/>
      <c r="K27" s="334"/>
      <c r="L27" s="158">
        <f t="shared" si="16"/>
        <v>0</v>
      </c>
      <c r="M27" s="334"/>
      <c r="N27" s="158">
        <f t="shared" si="17"/>
        <v>0</v>
      </c>
      <c r="O27" s="158">
        <f t="shared" si="18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1963992.0192988142</v>
      </c>
      <c r="E28" s="160">
        <f t="shared" si="12"/>
        <v>64298.512195121948</v>
      </c>
      <c r="F28" s="159">
        <f t="shared" si="13"/>
        <v>1899693.5071036923</v>
      </c>
      <c r="G28" s="161">
        <f t="shared" si="14"/>
        <v>261994.52090983512</v>
      </c>
      <c r="H28" s="142">
        <f t="shared" si="15"/>
        <v>261994.52090983512</v>
      </c>
      <c r="I28" s="156">
        <f t="shared" si="6"/>
        <v>0</v>
      </c>
      <c r="J28" s="156"/>
      <c r="K28" s="334"/>
      <c r="L28" s="158">
        <f t="shared" si="16"/>
        <v>0</v>
      </c>
      <c r="M28" s="334"/>
      <c r="N28" s="158">
        <f t="shared" si="17"/>
        <v>0</v>
      </c>
      <c r="O28" s="158">
        <f t="shared" si="18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1899693.5071036923</v>
      </c>
      <c r="E29" s="160">
        <f t="shared" si="12"/>
        <v>64298.512195121948</v>
      </c>
      <c r="F29" s="159">
        <f t="shared" si="13"/>
        <v>1835394.9949085703</v>
      </c>
      <c r="G29" s="161">
        <f t="shared" si="14"/>
        <v>255414.50339008332</v>
      </c>
      <c r="H29" s="142">
        <f t="shared" si="15"/>
        <v>255414.50339008332</v>
      </c>
      <c r="I29" s="156">
        <f t="shared" si="6"/>
        <v>0</v>
      </c>
      <c r="J29" s="156"/>
      <c r="K29" s="334"/>
      <c r="L29" s="158">
        <f t="shared" si="16"/>
        <v>0</v>
      </c>
      <c r="M29" s="334"/>
      <c r="N29" s="158">
        <f t="shared" si="17"/>
        <v>0</v>
      </c>
      <c r="O29" s="158">
        <f t="shared" si="18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1835394.9949085703</v>
      </c>
      <c r="E30" s="160">
        <f t="shared" si="12"/>
        <v>64298.512195121948</v>
      </c>
      <c r="F30" s="159">
        <f t="shared" si="13"/>
        <v>1771096.4827134483</v>
      </c>
      <c r="G30" s="161">
        <f t="shared" si="14"/>
        <v>248834.48587033158</v>
      </c>
      <c r="H30" s="142">
        <f t="shared" si="15"/>
        <v>248834.48587033158</v>
      </c>
      <c r="I30" s="156">
        <f t="shared" si="6"/>
        <v>0</v>
      </c>
      <c r="J30" s="156"/>
      <c r="K30" s="334"/>
      <c r="L30" s="158">
        <f t="shared" si="16"/>
        <v>0</v>
      </c>
      <c r="M30" s="334"/>
      <c r="N30" s="158">
        <f t="shared" si="17"/>
        <v>0</v>
      </c>
      <c r="O30" s="158">
        <f t="shared" si="18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1771096.4827134483</v>
      </c>
      <c r="E31" s="160">
        <f t="shared" si="12"/>
        <v>64298.512195121948</v>
      </c>
      <c r="F31" s="159">
        <f t="shared" si="13"/>
        <v>1706797.9705183264</v>
      </c>
      <c r="G31" s="161">
        <f t="shared" si="14"/>
        <v>242254.46835057979</v>
      </c>
      <c r="H31" s="142">
        <f t="shared" si="15"/>
        <v>242254.46835057979</v>
      </c>
      <c r="I31" s="156">
        <f t="shared" si="6"/>
        <v>0</v>
      </c>
      <c r="J31" s="156"/>
      <c r="K31" s="334"/>
      <c r="L31" s="158">
        <f t="shared" si="16"/>
        <v>0</v>
      </c>
      <c r="M31" s="334"/>
      <c r="N31" s="158">
        <f t="shared" si="17"/>
        <v>0</v>
      </c>
      <c r="O31" s="158">
        <f t="shared" si="18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1706797.9705183264</v>
      </c>
      <c r="E32" s="160">
        <f t="shared" si="12"/>
        <v>64298.512195121948</v>
      </c>
      <c r="F32" s="159">
        <f t="shared" si="13"/>
        <v>1642499.4583232044</v>
      </c>
      <c r="G32" s="161">
        <f t="shared" si="14"/>
        <v>235674.45083082799</v>
      </c>
      <c r="H32" s="142">
        <f t="shared" si="15"/>
        <v>235674.45083082799</v>
      </c>
      <c r="I32" s="156">
        <f t="shared" si="6"/>
        <v>0</v>
      </c>
      <c r="J32" s="156"/>
      <c r="K32" s="334"/>
      <c r="L32" s="158">
        <f t="shared" si="16"/>
        <v>0</v>
      </c>
      <c r="M32" s="334"/>
      <c r="N32" s="158">
        <f t="shared" si="17"/>
        <v>0</v>
      </c>
      <c r="O32" s="158">
        <f t="shared" si="18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1642499.4583232044</v>
      </c>
      <c r="E33" s="160">
        <f t="shared" si="12"/>
        <v>64298.512195121948</v>
      </c>
      <c r="F33" s="159">
        <f t="shared" si="13"/>
        <v>1578200.9461280825</v>
      </c>
      <c r="G33" s="161">
        <f t="shared" si="14"/>
        <v>229094.43331107625</v>
      </c>
      <c r="H33" s="142">
        <f t="shared" si="15"/>
        <v>229094.43331107625</v>
      </c>
      <c r="I33" s="156">
        <f t="shared" si="6"/>
        <v>0</v>
      </c>
      <c r="J33" s="156"/>
      <c r="K33" s="334"/>
      <c r="L33" s="158">
        <f t="shared" si="16"/>
        <v>0</v>
      </c>
      <c r="M33" s="334"/>
      <c r="N33" s="158">
        <f t="shared" si="17"/>
        <v>0</v>
      </c>
      <c r="O33" s="158">
        <f t="shared" si="18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1578200.9461280825</v>
      </c>
      <c r="E34" s="160">
        <f t="shared" si="12"/>
        <v>64298.512195121948</v>
      </c>
      <c r="F34" s="159">
        <f t="shared" si="13"/>
        <v>1513902.4339329605</v>
      </c>
      <c r="G34" s="161">
        <f t="shared" si="14"/>
        <v>222514.41579132446</v>
      </c>
      <c r="H34" s="142">
        <f t="shared" si="15"/>
        <v>222514.41579132446</v>
      </c>
      <c r="I34" s="156">
        <f t="shared" si="6"/>
        <v>0</v>
      </c>
      <c r="J34" s="156"/>
      <c r="K34" s="334"/>
      <c r="L34" s="158">
        <f t="shared" si="16"/>
        <v>0</v>
      </c>
      <c r="M34" s="334"/>
      <c r="N34" s="158">
        <f t="shared" si="17"/>
        <v>0</v>
      </c>
      <c r="O34" s="158">
        <f t="shared" si="18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1513902.4339329605</v>
      </c>
      <c r="E35" s="160">
        <f t="shared" si="12"/>
        <v>64298.512195121948</v>
      </c>
      <c r="F35" s="159">
        <f t="shared" si="13"/>
        <v>1449603.9217378385</v>
      </c>
      <c r="G35" s="161">
        <f t="shared" si="14"/>
        <v>215934.39827157272</v>
      </c>
      <c r="H35" s="142">
        <f t="shared" si="15"/>
        <v>215934.39827157272</v>
      </c>
      <c r="I35" s="156">
        <f t="shared" si="6"/>
        <v>0</v>
      </c>
      <c r="J35" s="156"/>
      <c r="K35" s="334"/>
      <c r="L35" s="158">
        <f t="shared" si="16"/>
        <v>0</v>
      </c>
      <c r="M35" s="334"/>
      <c r="N35" s="158">
        <f t="shared" si="17"/>
        <v>0</v>
      </c>
      <c r="O35" s="158">
        <f t="shared" si="18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1449603.9217378385</v>
      </c>
      <c r="E36" s="160">
        <f t="shared" si="12"/>
        <v>64298.512195121948</v>
      </c>
      <c r="F36" s="159">
        <f t="shared" si="13"/>
        <v>1385305.4095427166</v>
      </c>
      <c r="G36" s="161">
        <f t="shared" si="14"/>
        <v>209354.38075182092</v>
      </c>
      <c r="H36" s="142">
        <f t="shared" si="15"/>
        <v>209354.38075182092</v>
      </c>
      <c r="I36" s="156">
        <f t="shared" si="6"/>
        <v>0</v>
      </c>
      <c r="J36" s="156"/>
      <c r="K36" s="334"/>
      <c r="L36" s="158">
        <f t="shared" si="16"/>
        <v>0</v>
      </c>
      <c r="M36" s="334"/>
      <c r="N36" s="158">
        <f t="shared" si="17"/>
        <v>0</v>
      </c>
      <c r="O36" s="158">
        <f t="shared" si="18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1385305.4095427166</v>
      </c>
      <c r="E37" s="160">
        <f t="shared" si="12"/>
        <v>64298.512195121948</v>
      </c>
      <c r="F37" s="159">
        <f t="shared" si="13"/>
        <v>1321006.8973475946</v>
      </c>
      <c r="G37" s="161">
        <f t="shared" si="14"/>
        <v>202774.36323206912</v>
      </c>
      <c r="H37" s="142">
        <f t="shared" si="15"/>
        <v>202774.36323206912</v>
      </c>
      <c r="I37" s="156">
        <f t="shared" si="6"/>
        <v>0</v>
      </c>
      <c r="J37" s="156"/>
      <c r="K37" s="334"/>
      <c r="L37" s="158">
        <f t="shared" si="16"/>
        <v>0</v>
      </c>
      <c r="M37" s="334"/>
      <c r="N37" s="158">
        <f t="shared" si="17"/>
        <v>0</v>
      </c>
      <c r="O37" s="158">
        <f t="shared" si="18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1321006.8973475946</v>
      </c>
      <c r="E38" s="160">
        <f t="shared" si="12"/>
        <v>64298.512195121948</v>
      </c>
      <c r="F38" s="159">
        <f t="shared" si="13"/>
        <v>1256708.3851524726</v>
      </c>
      <c r="G38" s="161">
        <f t="shared" si="14"/>
        <v>196194.34571231739</v>
      </c>
      <c r="H38" s="142">
        <f t="shared" si="15"/>
        <v>196194.34571231739</v>
      </c>
      <c r="I38" s="156">
        <f t="shared" si="6"/>
        <v>0</v>
      </c>
      <c r="J38" s="156"/>
      <c r="K38" s="334"/>
      <c r="L38" s="158">
        <f t="shared" si="16"/>
        <v>0</v>
      </c>
      <c r="M38" s="334"/>
      <c r="N38" s="158">
        <f t="shared" si="17"/>
        <v>0</v>
      </c>
      <c r="O38" s="158">
        <f t="shared" si="18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1256708.3851524726</v>
      </c>
      <c r="E39" s="160">
        <f t="shared" si="12"/>
        <v>64298.512195121948</v>
      </c>
      <c r="F39" s="159">
        <f t="shared" si="13"/>
        <v>1192409.8729573507</v>
      </c>
      <c r="G39" s="161">
        <f t="shared" si="14"/>
        <v>189614.32819256559</v>
      </c>
      <c r="H39" s="142">
        <f t="shared" si="15"/>
        <v>189614.32819256559</v>
      </c>
      <c r="I39" s="156">
        <f t="shared" si="6"/>
        <v>0</v>
      </c>
      <c r="J39" s="156"/>
      <c r="K39" s="334"/>
      <c r="L39" s="158">
        <f t="shared" si="16"/>
        <v>0</v>
      </c>
      <c r="M39" s="334"/>
      <c r="N39" s="158">
        <f t="shared" si="17"/>
        <v>0</v>
      </c>
      <c r="O39" s="158">
        <f t="shared" si="18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1192409.8729573507</v>
      </c>
      <c r="E40" s="160">
        <f t="shared" si="12"/>
        <v>64298.512195121948</v>
      </c>
      <c r="F40" s="159">
        <f t="shared" si="13"/>
        <v>1128111.3607622287</v>
      </c>
      <c r="G40" s="161">
        <f t="shared" si="14"/>
        <v>183034.31067281385</v>
      </c>
      <c r="H40" s="142">
        <f t="shared" si="15"/>
        <v>183034.31067281385</v>
      </c>
      <c r="I40" s="156">
        <f t="shared" si="6"/>
        <v>0</v>
      </c>
      <c r="J40" s="156"/>
      <c r="K40" s="334"/>
      <c r="L40" s="158">
        <f t="shared" si="16"/>
        <v>0</v>
      </c>
      <c r="M40" s="334"/>
      <c r="N40" s="158">
        <f t="shared" si="17"/>
        <v>0</v>
      </c>
      <c r="O40" s="158">
        <f t="shared" si="18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1128111.3607622287</v>
      </c>
      <c r="E41" s="160">
        <f t="shared" si="12"/>
        <v>64298.512195121948</v>
      </c>
      <c r="F41" s="159">
        <f t="shared" si="13"/>
        <v>1063812.8485671068</v>
      </c>
      <c r="G41" s="161">
        <f t="shared" si="14"/>
        <v>176454.29315306206</v>
      </c>
      <c r="H41" s="142">
        <f t="shared" si="15"/>
        <v>176454.29315306206</v>
      </c>
      <c r="I41" s="156">
        <f t="shared" si="6"/>
        <v>0</v>
      </c>
      <c r="J41" s="156"/>
      <c r="K41" s="334"/>
      <c r="L41" s="158">
        <f t="shared" si="16"/>
        <v>0</v>
      </c>
      <c r="M41" s="334"/>
      <c r="N41" s="158">
        <f t="shared" si="17"/>
        <v>0</v>
      </c>
      <c r="O41" s="158">
        <f t="shared" si="18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1063812.8485671068</v>
      </c>
      <c r="E42" s="160">
        <f t="shared" si="12"/>
        <v>64298.512195121948</v>
      </c>
      <c r="F42" s="159">
        <f t="shared" si="13"/>
        <v>999514.3363719848</v>
      </c>
      <c r="G42" s="161">
        <f t="shared" si="14"/>
        <v>169874.27563331029</v>
      </c>
      <c r="H42" s="142">
        <f t="shared" si="15"/>
        <v>169874.27563331029</v>
      </c>
      <c r="I42" s="156">
        <f t="shared" si="6"/>
        <v>0</v>
      </c>
      <c r="J42" s="156"/>
      <c r="K42" s="334"/>
      <c r="L42" s="158">
        <f t="shared" si="16"/>
        <v>0</v>
      </c>
      <c r="M42" s="334"/>
      <c r="N42" s="158">
        <f t="shared" si="17"/>
        <v>0</v>
      </c>
      <c r="O42" s="158">
        <f t="shared" si="18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999514.3363719848</v>
      </c>
      <c r="E43" s="160">
        <f t="shared" si="12"/>
        <v>64298.512195121948</v>
      </c>
      <c r="F43" s="159">
        <f t="shared" si="13"/>
        <v>935215.82417686284</v>
      </c>
      <c r="G43" s="161">
        <f t="shared" si="14"/>
        <v>163294.25811355852</v>
      </c>
      <c r="H43" s="142">
        <f t="shared" si="15"/>
        <v>163294.25811355852</v>
      </c>
      <c r="I43" s="156">
        <f t="shared" si="6"/>
        <v>0</v>
      </c>
      <c r="J43" s="156"/>
      <c r="K43" s="334"/>
      <c r="L43" s="158">
        <f t="shared" si="16"/>
        <v>0</v>
      </c>
      <c r="M43" s="334"/>
      <c r="N43" s="158">
        <f t="shared" si="17"/>
        <v>0</v>
      </c>
      <c r="O43" s="158">
        <f t="shared" si="18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935215.82417686284</v>
      </c>
      <c r="E44" s="160">
        <f t="shared" si="12"/>
        <v>64298.512195121948</v>
      </c>
      <c r="F44" s="159">
        <f t="shared" si="13"/>
        <v>870917.31198174087</v>
      </c>
      <c r="G44" s="161">
        <f t="shared" si="14"/>
        <v>156714.24059380672</v>
      </c>
      <c r="H44" s="142">
        <f t="shared" si="15"/>
        <v>156714.24059380672</v>
      </c>
      <c r="I44" s="156">
        <f t="shared" si="6"/>
        <v>0</v>
      </c>
      <c r="J44" s="156"/>
      <c r="K44" s="334"/>
      <c r="L44" s="158">
        <f t="shared" si="16"/>
        <v>0</v>
      </c>
      <c r="M44" s="334"/>
      <c r="N44" s="158">
        <f t="shared" si="17"/>
        <v>0</v>
      </c>
      <c r="O44" s="158">
        <f t="shared" si="18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870917.31198174087</v>
      </c>
      <c r="E45" s="160">
        <f t="shared" si="12"/>
        <v>64298.512195121948</v>
      </c>
      <c r="F45" s="159">
        <f t="shared" si="13"/>
        <v>806618.79978661891</v>
      </c>
      <c r="G45" s="161">
        <f t="shared" si="14"/>
        <v>150134.22307405499</v>
      </c>
      <c r="H45" s="142">
        <f t="shared" si="15"/>
        <v>150134.22307405499</v>
      </c>
      <c r="I45" s="156">
        <f t="shared" si="6"/>
        <v>0</v>
      </c>
      <c r="J45" s="156"/>
      <c r="K45" s="334"/>
      <c r="L45" s="158">
        <f t="shared" si="16"/>
        <v>0</v>
      </c>
      <c r="M45" s="334"/>
      <c r="N45" s="158">
        <f t="shared" si="17"/>
        <v>0</v>
      </c>
      <c r="O45" s="158">
        <f t="shared" si="18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806618.79978661891</v>
      </c>
      <c r="E46" s="160">
        <f t="shared" si="12"/>
        <v>64298.512195121948</v>
      </c>
      <c r="F46" s="159">
        <f t="shared" si="13"/>
        <v>742320.28759149695</v>
      </c>
      <c r="G46" s="161">
        <f t="shared" si="14"/>
        <v>143554.20555430319</v>
      </c>
      <c r="H46" s="142">
        <f t="shared" si="15"/>
        <v>143554.20555430319</v>
      </c>
      <c r="I46" s="156">
        <f t="shared" si="6"/>
        <v>0</v>
      </c>
      <c r="J46" s="156"/>
      <c r="K46" s="334"/>
      <c r="L46" s="158">
        <f t="shared" si="16"/>
        <v>0</v>
      </c>
      <c r="M46" s="334"/>
      <c r="N46" s="158">
        <f t="shared" si="17"/>
        <v>0</v>
      </c>
      <c r="O46" s="158">
        <f t="shared" si="18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742320.28759149695</v>
      </c>
      <c r="E47" s="160">
        <f t="shared" si="12"/>
        <v>64298.512195121948</v>
      </c>
      <c r="F47" s="159">
        <f t="shared" si="13"/>
        <v>678021.77539637499</v>
      </c>
      <c r="G47" s="161">
        <f t="shared" si="14"/>
        <v>136974.18803455142</v>
      </c>
      <c r="H47" s="142">
        <f t="shared" si="15"/>
        <v>136974.18803455142</v>
      </c>
      <c r="I47" s="156">
        <f t="shared" si="6"/>
        <v>0</v>
      </c>
      <c r="J47" s="156"/>
      <c r="K47" s="334"/>
      <c r="L47" s="158">
        <f t="shared" si="16"/>
        <v>0</v>
      </c>
      <c r="M47" s="334"/>
      <c r="N47" s="158">
        <f t="shared" si="17"/>
        <v>0</v>
      </c>
      <c r="O47" s="158">
        <f t="shared" si="18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678021.77539637499</v>
      </c>
      <c r="E48" s="160">
        <f t="shared" si="12"/>
        <v>64298.512195121948</v>
      </c>
      <c r="F48" s="159">
        <f t="shared" si="13"/>
        <v>613723.26320125302</v>
      </c>
      <c r="G48" s="161">
        <f t="shared" si="14"/>
        <v>130394.17051479965</v>
      </c>
      <c r="H48" s="142">
        <f t="shared" si="15"/>
        <v>130394.17051479965</v>
      </c>
      <c r="I48" s="156">
        <f t="shared" si="6"/>
        <v>0</v>
      </c>
      <c r="J48" s="156"/>
      <c r="K48" s="334"/>
      <c r="L48" s="158">
        <f t="shared" si="16"/>
        <v>0</v>
      </c>
      <c r="M48" s="334"/>
      <c r="N48" s="158">
        <f t="shared" si="17"/>
        <v>0</v>
      </c>
      <c r="O48" s="158">
        <f t="shared" si="18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613723.26320125302</v>
      </c>
      <c r="E49" s="160">
        <f t="shared" si="12"/>
        <v>64298.512195121948</v>
      </c>
      <c r="F49" s="159">
        <f t="shared" si="13"/>
        <v>549424.75100613106</v>
      </c>
      <c r="G49" s="161">
        <f t="shared" si="14"/>
        <v>123814.15299504789</v>
      </c>
      <c r="H49" s="142">
        <f t="shared" si="15"/>
        <v>123814.15299504789</v>
      </c>
      <c r="I49" s="156">
        <f t="shared" si="6"/>
        <v>0</v>
      </c>
      <c r="J49" s="156"/>
      <c r="K49" s="334"/>
      <c r="L49" s="158">
        <f t="shared" si="16"/>
        <v>0</v>
      </c>
      <c r="M49" s="334"/>
      <c r="N49" s="158">
        <f t="shared" si="17"/>
        <v>0</v>
      </c>
      <c r="O49" s="158">
        <f t="shared" si="18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549424.75100613106</v>
      </c>
      <c r="E50" s="160">
        <f t="shared" si="12"/>
        <v>64298.512195121948</v>
      </c>
      <c r="F50" s="159">
        <f t="shared" si="13"/>
        <v>485126.2388110091</v>
      </c>
      <c r="G50" s="161">
        <f t="shared" si="14"/>
        <v>117234.13547529611</v>
      </c>
      <c r="H50" s="142">
        <f t="shared" si="15"/>
        <v>117234.13547529611</v>
      </c>
      <c r="I50" s="156">
        <f t="shared" si="6"/>
        <v>0</v>
      </c>
      <c r="J50" s="156"/>
      <c r="K50" s="334"/>
      <c r="L50" s="158">
        <f t="shared" si="16"/>
        <v>0</v>
      </c>
      <c r="M50" s="334"/>
      <c r="N50" s="158">
        <f t="shared" si="17"/>
        <v>0</v>
      </c>
      <c r="O50" s="158">
        <f t="shared" si="18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485126.2388110091</v>
      </c>
      <c r="E51" s="160">
        <f t="shared" si="12"/>
        <v>64298.512195121948</v>
      </c>
      <c r="F51" s="159">
        <f t="shared" si="13"/>
        <v>420827.72661588714</v>
      </c>
      <c r="G51" s="161">
        <f t="shared" si="14"/>
        <v>110654.11795554432</v>
      </c>
      <c r="H51" s="142">
        <f t="shared" si="15"/>
        <v>110654.11795554432</v>
      </c>
      <c r="I51" s="156">
        <f t="shared" si="6"/>
        <v>0</v>
      </c>
      <c r="J51" s="156"/>
      <c r="K51" s="334"/>
      <c r="L51" s="158">
        <f t="shared" si="16"/>
        <v>0</v>
      </c>
      <c r="M51" s="334"/>
      <c r="N51" s="158">
        <f t="shared" si="17"/>
        <v>0</v>
      </c>
      <c r="O51" s="158">
        <f t="shared" si="18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420827.72661588714</v>
      </c>
      <c r="E52" s="160">
        <f t="shared" si="12"/>
        <v>64298.512195121948</v>
      </c>
      <c r="F52" s="159">
        <f t="shared" si="13"/>
        <v>356529.21442076517</v>
      </c>
      <c r="G52" s="161">
        <f t="shared" si="14"/>
        <v>104074.10043579256</v>
      </c>
      <c r="H52" s="142">
        <f t="shared" si="15"/>
        <v>104074.10043579256</v>
      </c>
      <c r="I52" s="156">
        <f t="shared" si="6"/>
        <v>0</v>
      </c>
      <c r="J52" s="156"/>
      <c r="K52" s="334"/>
      <c r="L52" s="158">
        <f t="shared" si="16"/>
        <v>0</v>
      </c>
      <c r="M52" s="334"/>
      <c r="N52" s="158">
        <f t="shared" si="17"/>
        <v>0</v>
      </c>
      <c r="O52" s="158">
        <f t="shared" si="18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356529.21442076517</v>
      </c>
      <c r="E53" s="160">
        <f t="shared" si="12"/>
        <v>64298.512195121948</v>
      </c>
      <c r="F53" s="159">
        <f t="shared" si="13"/>
        <v>292230.70222564321</v>
      </c>
      <c r="G53" s="161">
        <f t="shared" ref="G53:G72" si="19">+I$12*((D53+F53)/2)+E53</f>
        <v>97494.082916040788</v>
      </c>
      <c r="H53" s="142">
        <f t="shared" ref="H53:H72" si="20">+I$13*((D53+F53)/2)+E53</f>
        <v>97494.082916040788</v>
      </c>
      <c r="I53" s="156">
        <f t="shared" si="6"/>
        <v>0</v>
      </c>
      <c r="J53" s="156"/>
      <c r="K53" s="334"/>
      <c r="L53" s="158">
        <f t="shared" si="16"/>
        <v>0</v>
      </c>
      <c r="M53" s="334"/>
      <c r="N53" s="158">
        <f t="shared" si="17"/>
        <v>0</v>
      </c>
      <c r="O53" s="158">
        <f t="shared" si="18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292230.70222564321</v>
      </c>
      <c r="E54" s="160">
        <f t="shared" si="12"/>
        <v>64298.512195121948</v>
      </c>
      <c r="F54" s="159">
        <f t="shared" si="13"/>
        <v>227932.19003052125</v>
      </c>
      <c r="G54" s="161">
        <f t="shared" si="19"/>
        <v>90914.065396289021</v>
      </c>
      <c r="H54" s="142">
        <f t="shared" si="20"/>
        <v>90914.065396289021</v>
      </c>
      <c r="I54" s="156">
        <f t="shared" si="6"/>
        <v>0</v>
      </c>
      <c r="J54" s="156"/>
      <c r="K54" s="334"/>
      <c r="L54" s="158">
        <f t="shared" si="16"/>
        <v>0</v>
      </c>
      <c r="M54" s="334"/>
      <c r="N54" s="158">
        <f t="shared" si="17"/>
        <v>0</v>
      </c>
      <c r="O54" s="158">
        <f t="shared" si="18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227932.19003052125</v>
      </c>
      <c r="E55" s="160">
        <f t="shared" si="12"/>
        <v>64298.512195121948</v>
      </c>
      <c r="F55" s="159">
        <f t="shared" si="13"/>
        <v>163633.67783539928</v>
      </c>
      <c r="G55" s="161">
        <f t="shared" si="19"/>
        <v>84334.047876537239</v>
      </c>
      <c r="H55" s="142">
        <f t="shared" si="20"/>
        <v>84334.047876537239</v>
      </c>
      <c r="I55" s="156">
        <f t="shared" si="6"/>
        <v>0</v>
      </c>
      <c r="J55" s="156"/>
      <c r="K55" s="334"/>
      <c r="L55" s="158">
        <f t="shared" si="16"/>
        <v>0</v>
      </c>
      <c r="M55" s="334"/>
      <c r="N55" s="158">
        <f t="shared" si="17"/>
        <v>0</v>
      </c>
      <c r="O55" s="158">
        <f t="shared" si="18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163633.67783539928</v>
      </c>
      <c r="E56" s="160">
        <f t="shared" si="12"/>
        <v>64298.512195121948</v>
      </c>
      <c r="F56" s="159">
        <f t="shared" si="13"/>
        <v>99335.165640277337</v>
      </c>
      <c r="G56" s="161">
        <f t="shared" si="19"/>
        <v>77754.030356785472</v>
      </c>
      <c r="H56" s="142">
        <f t="shared" si="20"/>
        <v>77754.030356785472</v>
      </c>
      <c r="I56" s="156">
        <f t="shared" si="6"/>
        <v>0</v>
      </c>
      <c r="J56" s="156"/>
      <c r="K56" s="334"/>
      <c r="L56" s="158">
        <f t="shared" si="16"/>
        <v>0</v>
      </c>
      <c r="M56" s="334"/>
      <c r="N56" s="158">
        <f t="shared" si="17"/>
        <v>0</v>
      </c>
      <c r="O56" s="158">
        <f t="shared" si="18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99335.165640277337</v>
      </c>
      <c r="E57" s="160">
        <f t="shared" si="12"/>
        <v>64298.512195121948</v>
      </c>
      <c r="F57" s="159">
        <f t="shared" si="13"/>
        <v>35036.653445155389</v>
      </c>
      <c r="G57" s="161">
        <f t="shared" si="19"/>
        <v>71174.012837033704</v>
      </c>
      <c r="H57" s="142">
        <f t="shared" si="20"/>
        <v>71174.012837033704</v>
      </c>
      <c r="I57" s="156">
        <f t="shared" si="6"/>
        <v>0</v>
      </c>
      <c r="J57" s="156"/>
      <c r="K57" s="334"/>
      <c r="L57" s="158">
        <f t="shared" si="16"/>
        <v>0</v>
      </c>
      <c r="M57" s="334"/>
      <c r="N57" s="158">
        <f t="shared" si="17"/>
        <v>0</v>
      </c>
      <c r="O57" s="158">
        <f t="shared" si="18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35036.653445155389</v>
      </c>
      <c r="E58" s="160">
        <f t="shared" si="12"/>
        <v>35036.653445155389</v>
      </c>
      <c r="F58" s="159">
        <f t="shared" si="13"/>
        <v>0</v>
      </c>
      <c r="G58" s="161">
        <f t="shared" si="19"/>
        <v>36829.399386173318</v>
      </c>
      <c r="H58" s="142">
        <f t="shared" si="20"/>
        <v>36829.399386173318</v>
      </c>
      <c r="I58" s="156">
        <f t="shared" si="6"/>
        <v>0</v>
      </c>
      <c r="J58" s="156"/>
      <c r="K58" s="334"/>
      <c r="L58" s="158">
        <f t="shared" si="16"/>
        <v>0</v>
      </c>
      <c r="M58" s="334"/>
      <c r="N58" s="158">
        <f t="shared" si="17"/>
        <v>0</v>
      </c>
      <c r="O58" s="158">
        <f t="shared" si="18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0</v>
      </c>
      <c r="E59" s="160">
        <f t="shared" si="12"/>
        <v>0</v>
      </c>
      <c r="F59" s="159">
        <f t="shared" si="13"/>
        <v>0</v>
      </c>
      <c r="G59" s="161">
        <f t="shared" si="19"/>
        <v>0</v>
      </c>
      <c r="H59" s="142">
        <f t="shared" si="20"/>
        <v>0</v>
      </c>
      <c r="I59" s="156">
        <f t="shared" si="6"/>
        <v>0</v>
      </c>
      <c r="J59" s="156"/>
      <c r="K59" s="334"/>
      <c r="L59" s="158">
        <f t="shared" si="16"/>
        <v>0</v>
      </c>
      <c r="M59" s="334"/>
      <c r="N59" s="158">
        <f t="shared" si="17"/>
        <v>0</v>
      </c>
      <c r="O59" s="158">
        <f t="shared" si="18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0</v>
      </c>
      <c r="E60" s="160">
        <f t="shared" si="12"/>
        <v>0</v>
      </c>
      <c r="F60" s="159">
        <f t="shared" si="13"/>
        <v>0</v>
      </c>
      <c r="G60" s="161">
        <f t="shared" si="19"/>
        <v>0</v>
      </c>
      <c r="H60" s="142">
        <f t="shared" si="20"/>
        <v>0</v>
      </c>
      <c r="I60" s="156">
        <f t="shared" si="6"/>
        <v>0</v>
      </c>
      <c r="J60" s="156"/>
      <c r="K60" s="334"/>
      <c r="L60" s="158">
        <f t="shared" si="16"/>
        <v>0</v>
      </c>
      <c r="M60" s="334"/>
      <c r="N60" s="158">
        <f t="shared" si="17"/>
        <v>0</v>
      </c>
      <c r="O60" s="158">
        <f t="shared" si="18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12"/>
        <v>0</v>
      </c>
      <c r="F61" s="159">
        <f t="shared" si="13"/>
        <v>0</v>
      </c>
      <c r="G61" s="161">
        <f t="shared" si="19"/>
        <v>0</v>
      </c>
      <c r="H61" s="142">
        <f t="shared" si="20"/>
        <v>0</v>
      </c>
      <c r="I61" s="156">
        <f t="shared" si="6"/>
        <v>0</v>
      </c>
      <c r="J61" s="156"/>
      <c r="K61" s="334"/>
      <c r="L61" s="158">
        <f t="shared" si="16"/>
        <v>0</v>
      </c>
      <c r="M61" s="334"/>
      <c r="N61" s="158">
        <f t="shared" si="17"/>
        <v>0</v>
      </c>
      <c r="O61" s="158">
        <f t="shared" si="18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12"/>
        <v>0</v>
      </c>
      <c r="F62" s="159">
        <f t="shared" si="13"/>
        <v>0</v>
      </c>
      <c r="G62" s="161">
        <f t="shared" si="19"/>
        <v>0</v>
      </c>
      <c r="H62" s="142">
        <f t="shared" si="20"/>
        <v>0</v>
      </c>
      <c r="I62" s="156">
        <f t="shared" si="6"/>
        <v>0</v>
      </c>
      <c r="J62" s="156"/>
      <c r="K62" s="334"/>
      <c r="L62" s="158">
        <f t="shared" si="16"/>
        <v>0</v>
      </c>
      <c r="M62" s="334"/>
      <c r="N62" s="158">
        <f t="shared" si="17"/>
        <v>0</v>
      </c>
      <c r="O62" s="158">
        <f t="shared" si="18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12"/>
        <v>0</v>
      </c>
      <c r="F63" s="159">
        <f t="shared" si="13"/>
        <v>0</v>
      </c>
      <c r="G63" s="161">
        <f t="shared" si="19"/>
        <v>0</v>
      </c>
      <c r="H63" s="142">
        <f t="shared" si="20"/>
        <v>0</v>
      </c>
      <c r="I63" s="156">
        <f t="shared" si="6"/>
        <v>0</v>
      </c>
      <c r="J63" s="156"/>
      <c r="K63" s="334"/>
      <c r="L63" s="158">
        <f t="shared" si="16"/>
        <v>0</v>
      </c>
      <c r="M63" s="334"/>
      <c r="N63" s="158">
        <f t="shared" si="17"/>
        <v>0</v>
      </c>
      <c r="O63" s="158">
        <f t="shared" si="18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12"/>
        <v>0</v>
      </c>
      <c r="F64" s="159">
        <f t="shared" si="13"/>
        <v>0</v>
      </c>
      <c r="G64" s="161">
        <f t="shared" si="19"/>
        <v>0</v>
      </c>
      <c r="H64" s="142">
        <f t="shared" si="20"/>
        <v>0</v>
      </c>
      <c r="I64" s="156">
        <f t="shared" si="6"/>
        <v>0</v>
      </c>
      <c r="J64" s="156"/>
      <c r="K64" s="334"/>
      <c r="L64" s="158">
        <f t="shared" si="16"/>
        <v>0</v>
      </c>
      <c r="M64" s="334"/>
      <c r="N64" s="158">
        <f t="shared" si="17"/>
        <v>0</v>
      </c>
      <c r="O64" s="158">
        <f t="shared" si="18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12"/>
        <v>0</v>
      </c>
      <c r="F65" s="159">
        <f t="shared" si="13"/>
        <v>0</v>
      </c>
      <c r="G65" s="161">
        <f t="shared" si="19"/>
        <v>0</v>
      </c>
      <c r="H65" s="142">
        <f t="shared" si="20"/>
        <v>0</v>
      </c>
      <c r="I65" s="156">
        <f t="shared" si="6"/>
        <v>0</v>
      </c>
      <c r="J65" s="156"/>
      <c r="K65" s="334"/>
      <c r="L65" s="158">
        <f t="shared" si="16"/>
        <v>0</v>
      </c>
      <c r="M65" s="334"/>
      <c r="N65" s="158">
        <f t="shared" si="17"/>
        <v>0</v>
      </c>
      <c r="O65" s="158">
        <f t="shared" si="18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12"/>
        <v>0</v>
      </c>
      <c r="F66" s="159">
        <f t="shared" si="13"/>
        <v>0</v>
      </c>
      <c r="G66" s="161">
        <f t="shared" si="19"/>
        <v>0</v>
      </c>
      <c r="H66" s="142">
        <f t="shared" si="20"/>
        <v>0</v>
      </c>
      <c r="I66" s="156">
        <f t="shared" si="6"/>
        <v>0</v>
      </c>
      <c r="J66" s="156"/>
      <c r="K66" s="334"/>
      <c r="L66" s="158">
        <f t="shared" si="16"/>
        <v>0</v>
      </c>
      <c r="M66" s="334"/>
      <c r="N66" s="158">
        <f t="shared" si="17"/>
        <v>0</v>
      </c>
      <c r="O66" s="158">
        <f t="shared" si="18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12"/>
        <v>0</v>
      </c>
      <c r="F67" s="159">
        <f t="shared" si="13"/>
        <v>0</v>
      </c>
      <c r="G67" s="161">
        <f t="shared" si="19"/>
        <v>0</v>
      </c>
      <c r="H67" s="142">
        <f t="shared" si="20"/>
        <v>0</v>
      </c>
      <c r="I67" s="156">
        <f t="shared" si="6"/>
        <v>0</v>
      </c>
      <c r="J67" s="156"/>
      <c r="K67" s="334"/>
      <c r="L67" s="158">
        <f t="shared" si="16"/>
        <v>0</v>
      </c>
      <c r="M67" s="334"/>
      <c r="N67" s="158">
        <f t="shared" si="17"/>
        <v>0</v>
      </c>
      <c r="O67" s="158">
        <f t="shared" si="18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12"/>
        <v>0</v>
      </c>
      <c r="F68" s="159">
        <f t="shared" si="13"/>
        <v>0</v>
      </c>
      <c r="G68" s="161">
        <f t="shared" si="19"/>
        <v>0</v>
      </c>
      <c r="H68" s="142">
        <f t="shared" si="20"/>
        <v>0</v>
      </c>
      <c r="I68" s="156">
        <f t="shared" si="6"/>
        <v>0</v>
      </c>
      <c r="J68" s="156"/>
      <c r="K68" s="334"/>
      <c r="L68" s="158">
        <f t="shared" si="16"/>
        <v>0</v>
      </c>
      <c r="M68" s="334"/>
      <c r="N68" s="158">
        <f t="shared" si="17"/>
        <v>0</v>
      </c>
      <c r="O68" s="158">
        <f t="shared" si="18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12"/>
        <v>0</v>
      </c>
      <c r="F69" s="159">
        <f t="shared" si="13"/>
        <v>0</v>
      </c>
      <c r="G69" s="161">
        <f t="shared" si="19"/>
        <v>0</v>
      </c>
      <c r="H69" s="142">
        <f t="shared" si="20"/>
        <v>0</v>
      </c>
      <c r="I69" s="156">
        <f t="shared" si="6"/>
        <v>0</v>
      </c>
      <c r="J69" s="156"/>
      <c r="K69" s="334"/>
      <c r="L69" s="158">
        <f t="shared" si="16"/>
        <v>0</v>
      </c>
      <c r="M69" s="334"/>
      <c r="N69" s="158">
        <f t="shared" si="17"/>
        <v>0</v>
      </c>
      <c r="O69" s="158">
        <f t="shared" si="18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12"/>
        <v>0</v>
      </c>
      <c r="F70" s="159">
        <f t="shared" si="13"/>
        <v>0</v>
      </c>
      <c r="G70" s="161">
        <f t="shared" si="19"/>
        <v>0</v>
      </c>
      <c r="H70" s="142">
        <f t="shared" si="20"/>
        <v>0</v>
      </c>
      <c r="I70" s="156">
        <f t="shared" si="6"/>
        <v>0</v>
      </c>
      <c r="J70" s="156"/>
      <c r="K70" s="334"/>
      <c r="L70" s="158">
        <f t="shared" si="16"/>
        <v>0</v>
      </c>
      <c r="M70" s="334"/>
      <c r="N70" s="158">
        <f t="shared" si="17"/>
        <v>0</v>
      </c>
      <c r="O70" s="158">
        <f t="shared" si="18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12"/>
        <v>0</v>
      </c>
      <c r="F71" s="159">
        <f t="shared" si="13"/>
        <v>0</v>
      </c>
      <c r="G71" s="161">
        <f t="shared" si="19"/>
        <v>0</v>
      </c>
      <c r="H71" s="142">
        <f t="shared" si="20"/>
        <v>0</v>
      </c>
      <c r="I71" s="156">
        <f t="shared" si="6"/>
        <v>0</v>
      </c>
      <c r="J71" s="156"/>
      <c r="K71" s="334"/>
      <c r="L71" s="158">
        <f t="shared" si="16"/>
        <v>0</v>
      </c>
      <c r="M71" s="334"/>
      <c r="N71" s="158">
        <f t="shared" si="17"/>
        <v>0</v>
      </c>
      <c r="O71" s="158">
        <f t="shared" si="18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12"/>
        <v>0</v>
      </c>
      <c r="F72" s="159">
        <f t="shared" si="13"/>
        <v>0</v>
      </c>
      <c r="G72" s="161">
        <f t="shared" si="19"/>
        <v>0</v>
      </c>
      <c r="H72" s="142">
        <f t="shared" si="20"/>
        <v>0</v>
      </c>
      <c r="I72" s="156">
        <f t="shared" si="6"/>
        <v>0</v>
      </c>
      <c r="J72" s="156"/>
      <c r="K72" s="335"/>
      <c r="L72" s="169">
        <f t="shared" si="16"/>
        <v>0</v>
      </c>
      <c r="M72" s="335"/>
      <c r="N72" s="169">
        <f t="shared" si="17"/>
        <v>0</v>
      </c>
      <c r="O72" s="169">
        <f t="shared" si="18"/>
        <v>0</v>
      </c>
      <c r="P72" s="4"/>
    </row>
    <row r="73" spans="2:16">
      <c r="C73" s="154" t="s">
        <v>73</v>
      </c>
      <c r="D73" s="111"/>
      <c r="E73" s="111">
        <f>SUM(E17:E72)</f>
        <v>2636239</v>
      </c>
      <c r="F73" s="111"/>
      <c r="G73" s="111">
        <f>SUM(G17:G72)</f>
        <v>8971136.27599076</v>
      </c>
      <c r="H73" s="111">
        <f>SUM(H17:H72)</f>
        <v>8971136.27599076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38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358856.09627446433</v>
      </c>
      <c r="N87" s="198">
        <f>IF(J92&lt;D11,0,VLOOKUP(J92,C17:O72,11))</f>
        <v>358856.09627446433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308177.94569514133</v>
      </c>
      <c r="N88" s="200">
        <f>IF(J92&lt;D11,0,VLOOKUP(J92,C99:P154,7))</f>
        <v>308177.94569514133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Eastex Switching Station - Whitney 138 kV Station - Rebuild 2.5 miles of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-50678.150579323003</v>
      </c>
      <c r="N89" s="203">
        <f>+N88-N87</f>
        <v>-50678.150579323003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TP2010064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133">
        <f>D10</f>
        <v>2636239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428" t="s">
        <v>359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62767.595238095237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 t="str">
        <f>IF(D93= "","-",D93)</f>
        <v>2013</v>
      </c>
      <c r="D99" s="409">
        <v>0</v>
      </c>
      <c r="E99" s="410">
        <v>31383.797619047618</v>
      </c>
      <c r="F99" s="411">
        <v>2604855.2023809524</v>
      </c>
      <c r="G99" s="412">
        <v>1302427.6011904762</v>
      </c>
      <c r="H99" s="413">
        <v>207591.44491891743</v>
      </c>
      <c r="I99" s="414">
        <v>207591.44491891743</v>
      </c>
      <c r="J99" s="403">
        <v>0</v>
      </c>
      <c r="K99" s="158"/>
      <c r="L99" s="258">
        <f>H99</f>
        <v>207591.44491891743</v>
      </c>
      <c r="M99" s="257">
        <f>IF(L99&lt;&gt;0,+H99-L99,0)</f>
        <v>0</v>
      </c>
      <c r="N99" s="258">
        <f>I99</f>
        <v>207591.44491891743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2604855.2023809524</v>
      </c>
      <c r="E100" s="410">
        <v>62767.595238095237</v>
      </c>
      <c r="F100" s="411">
        <v>2542087.6071428573</v>
      </c>
      <c r="G100" s="411">
        <v>2573471.4047619049</v>
      </c>
      <c r="H100" s="413">
        <v>412562.73217828164</v>
      </c>
      <c r="I100" s="414">
        <v>412562.73217828164</v>
      </c>
      <c r="J100" s="158">
        <v>0</v>
      </c>
      <c r="K100" s="158"/>
      <c r="L100" s="258">
        <f>H100</f>
        <v>412562.73217828164</v>
      </c>
      <c r="M100" s="257">
        <f>IF(L100&lt;&gt;0,+H100-L100,0)</f>
        <v>0</v>
      </c>
      <c r="N100" s="258">
        <f>I100</f>
        <v>412562.73217828164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21">IF(D101=F100,"","IU")</f>
        <v/>
      </c>
      <c r="C101" s="153">
        <f>IF(D93="","-",+C100+1)</f>
        <v>2015</v>
      </c>
      <c r="D101" s="409">
        <v>2542087.6071428573</v>
      </c>
      <c r="E101" s="410">
        <v>62767.595238095237</v>
      </c>
      <c r="F101" s="411">
        <v>2479320.0119047621</v>
      </c>
      <c r="G101" s="411">
        <v>2510703.8095238097</v>
      </c>
      <c r="H101" s="413">
        <v>393600.21889551368</v>
      </c>
      <c r="I101" s="414">
        <v>393600.21889551368</v>
      </c>
      <c r="J101" s="158">
        <f>+I101-H101</f>
        <v>0</v>
      </c>
      <c r="K101" s="158"/>
      <c r="L101" s="258">
        <f>H101</f>
        <v>393600.21889551368</v>
      </c>
      <c r="M101" s="257">
        <f>IF(L101&lt;&gt;0,+H101-L101,0)</f>
        <v>0</v>
      </c>
      <c r="N101" s="258">
        <f>I101</f>
        <v>393600.21889551368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1"/>
        <v/>
      </c>
      <c r="C102" s="153">
        <f>IF(D93="","-",+C101+1)</f>
        <v>2016</v>
      </c>
      <c r="D102" s="409">
        <v>2479320.0119047621</v>
      </c>
      <c r="E102" s="410">
        <v>61307.883720930229</v>
      </c>
      <c r="F102" s="411">
        <v>2418012.1281838319</v>
      </c>
      <c r="G102" s="411">
        <v>2448666.0700442968</v>
      </c>
      <c r="H102" s="413">
        <v>372166.01263516292</v>
      </c>
      <c r="I102" s="414">
        <v>372166.01263516292</v>
      </c>
      <c r="J102" s="158">
        <v>0</v>
      </c>
      <c r="K102" s="158"/>
      <c r="L102" s="258">
        <f>H102</f>
        <v>372166.01263516292</v>
      </c>
      <c r="M102" s="257">
        <f>IF(L102&lt;&gt;0,+H102-L102,0)</f>
        <v>0</v>
      </c>
      <c r="N102" s="258">
        <f>I102</f>
        <v>372166.01263516292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1"/>
        <v/>
      </c>
      <c r="C103" s="153">
        <f>IF(D93="","-",+C102+1)</f>
        <v>2017</v>
      </c>
      <c r="D103" s="409">
        <v>2418012.1281838319</v>
      </c>
      <c r="E103" s="410">
        <v>62767.595238095237</v>
      </c>
      <c r="F103" s="411">
        <v>2355244.5329457368</v>
      </c>
      <c r="G103" s="411">
        <v>2386628.3305647844</v>
      </c>
      <c r="H103" s="413">
        <v>352674.81750168814</v>
      </c>
      <c r="I103" s="414">
        <v>352674.81750168814</v>
      </c>
      <c r="J103" s="158">
        <f t="shared" ref="J103:J154" si="22">+I103-H103</f>
        <v>0</v>
      </c>
      <c r="K103" s="158"/>
      <c r="L103" s="258">
        <f>H103</f>
        <v>352674.81750168814</v>
      </c>
      <c r="M103" s="257">
        <f>IF(L103&lt;&gt;0,+H103-L103,0)</f>
        <v>0</v>
      </c>
      <c r="N103" s="258">
        <f>I103</f>
        <v>352674.81750168814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1"/>
        <v/>
      </c>
      <c r="C104" s="153">
        <f>IF(D93="","-",+C103+1)</f>
        <v>2018</v>
      </c>
      <c r="D104" s="154">
        <f>IF(F103+SUM(E$99:E103)=D$92,F103,D$92-SUM(E$99:E103))</f>
        <v>2355244.5329457368</v>
      </c>
      <c r="E104" s="160">
        <f t="shared" ref="E104:E154" si="23">IF(+$J$96&lt;F103,$J$96,D104)</f>
        <v>62767.595238095237</v>
      </c>
      <c r="F104" s="159">
        <f t="shared" ref="F104:F154" si="24">+D104-E104</f>
        <v>2292476.9377076416</v>
      </c>
      <c r="G104" s="159">
        <f t="shared" ref="G104:G154" si="25">+(F104+D104)/2</f>
        <v>2323860.7353266892</v>
      </c>
      <c r="H104" s="163">
        <f t="shared" ref="H104:H154" si="26">+J$94*G104+E104</f>
        <v>308177.94569514133</v>
      </c>
      <c r="I104" s="253">
        <f t="shared" ref="I104:I154" si="27">+J$95*G104+E104</f>
        <v>308177.94569514133</v>
      </c>
      <c r="J104" s="158">
        <f t="shared" si="22"/>
        <v>0</v>
      </c>
      <c r="K104" s="158"/>
      <c r="L104" s="334"/>
      <c r="M104" s="158">
        <f t="shared" ref="M104:M130" si="28">IF(L104&lt;&gt;0,+H104-L104,0)</f>
        <v>0</v>
      </c>
      <c r="N104" s="334"/>
      <c r="O104" s="158">
        <f t="shared" ref="O104:O130" si="29">IF(N104&lt;&gt;0,+I104-N104,0)</f>
        <v>0</v>
      </c>
      <c r="P104" s="158">
        <f t="shared" ref="P104:P130" si="30">+O104-M104</f>
        <v>0</v>
      </c>
      <c r="Q104" s="1"/>
    </row>
    <row r="105" spans="1:17">
      <c r="B105" s="9" t="str">
        <f t="shared" si="21"/>
        <v/>
      </c>
      <c r="C105" s="153">
        <f>IF(D93="","-",+C104+1)</f>
        <v>2019</v>
      </c>
      <c r="D105" s="154">
        <f>IF(F104+SUM(E$99:E104)=D$92,F104,D$92-SUM(E$99:E104))</f>
        <v>2292476.9377076416</v>
      </c>
      <c r="E105" s="160">
        <f t="shared" si="23"/>
        <v>62767.595238095237</v>
      </c>
      <c r="F105" s="159">
        <f t="shared" si="24"/>
        <v>2229709.3424695465</v>
      </c>
      <c r="G105" s="159">
        <f t="shared" si="25"/>
        <v>2261093.1400885941</v>
      </c>
      <c r="H105" s="163">
        <f t="shared" si="26"/>
        <v>301549.39979711809</v>
      </c>
      <c r="I105" s="253">
        <f t="shared" si="27"/>
        <v>301549.39979711809</v>
      </c>
      <c r="J105" s="158">
        <f t="shared" si="22"/>
        <v>0</v>
      </c>
      <c r="K105" s="158"/>
      <c r="L105" s="334"/>
      <c r="M105" s="158">
        <f t="shared" si="28"/>
        <v>0</v>
      </c>
      <c r="N105" s="334"/>
      <c r="O105" s="158">
        <f t="shared" si="29"/>
        <v>0</v>
      </c>
      <c r="P105" s="158">
        <f t="shared" si="30"/>
        <v>0</v>
      </c>
      <c r="Q105" s="1"/>
    </row>
    <row r="106" spans="1:17">
      <c r="B106" s="9" t="str">
        <f t="shared" si="21"/>
        <v/>
      </c>
      <c r="C106" s="153">
        <f>IF(D93="","-",+C105+1)</f>
        <v>2020</v>
      </c>
      <c r="D106" s="154">
        <f>IF(F105+SUM(E$99:E105)=D$92,F105,D$92-SUM(E$99:E105))</f>
        <v>2229709.3424695465</v>
      </c>
      <c r="E106" s="160">
        <f t="shared" si="23"/>
        <v>62767.595238095237</v>
      </c>
      <c r="F106" s="159">
        <f t="shared" si="24"/>
        <v>2166941.7472314513</v>
      </c>
      <c r="G106" s="159">
        <f t="shared" si="25"/>
        <v>2198325.5448504989</v>
      </c>
      <c r="H106" s="163">
        <f t="shared" si="26"/>
        <v>294920.85389909486</v>
      </c>
      <c r="I106" s="253">
        <f t="shared" si="27"/>
        <v>294920.85389909486</v>
      </c>
      <c r="J106" s="158">
        <f t="shared" si="22"/>
        <v>0</v>
      </c>
      <c r="K106" s="158"/>
      <c r="L106" s="334"/>
      <c r="M106" s="158">
        <f t="shared" si="28"/>
        <v>0</v>
      </c>
      <c r="N106" s="334"/>
      <c r="O106" s="158">
        <f t="shared" si="29"/>
        <v>0</v>
      </c>
      <c r="P106" s="158">
        <f t="shared" si="30"/>
        <v>0</v>
      </c>
      <c r="Q106" s="1"/>
    </row>
    <row r="107" spans="1:17">
      <c r="B107" s="9" t="str">
        <f t="shared" si="21"/>
        <v/>
      </c>
      <c r="C107" s="153">
        <f>IF(D93="","-",+C106+1)</f>
        <v>2021</v>
      </c>
      <c r="D107" s="154">
        <f>IF(F106+SUM(E$99:E106)=D$92,F106,D$92-SUM(E$99:E106))</f>
        <v>2166941.7472314513</v>
      </c>
      <c r="E107" s="160">
        <f t="shared" si="23"/>
        <v>62767.595238095237</v>
      </c>
      <c r="F107" s="159">
        <f t="shared" si="24"/>
        <v>2104174.1519933562</v>
      </c>
      <c r="G107" s="159">
        <f t="shared" si="25"/>
        <v>2135557.9496124038</v>
      </c>
      <c r="H107" s="163">
        <f t="shared" si="26"/>
        <v>288292.30800107168</v>
      </c>
      <c r="I107" s="253">
        <f t="shared" si="27"/>
        <v>288292.30800107168</v>
      </c>
      <c r="J107" s="158">
        <f t="shared" si="22"/>
        <v>0</v>
      </c>
      <c r="K107" s="158"/>
      <c r="L107" s="334"/>
      <c r="M107" s="158">
        <f t="shared" si="28"/>
        <v>0</v>
      </c>
      <c r="N107" s="334"/>
      <c r="O107" s="158">
        <f t="shared" si="29"/>
        <v>0</v>
      </c>
      <c r="P107" s="158">
        <f t="shared" si="30"/>
        <v>0</v>
      </c>
      <c r="Q107" s="1"/>
    </row>
    <row r="108" spans="1:17">
      <c r="B108" s="9" t="str">
        <f t="shared" si="21"/>
        <v/>
      </c>
      <c r="C108" s="153">
        <f>IF(D93="","-",+C107+1)</f>
        <v>2022</v>
      </c>
      <c r="D108" s="154">
        <f>IF(F107+SUM(E$99:E107)=D$92,F107,D$92-SUM(E$99:E107))</f>
        <v>2104174.1519933562</v>
      </c>
      <c r="E108" s="160">
        <f t="shared" si="23"/>
        <v>62767.595238095237</v>
      </c>
      <c r="F108" s="159">
        <f t="shared" si="24"/>
        <v>2041406.556755261</v>
      </c>
      <c r="G108" s="159">
        <f t="shared" si="25"/>
        <v>2072790.3543743086</v>
      </c>
      <c r="H108" s="163">
        <f t="shared" si="26"/>
        <v>281663.76210304839</v>
      </c>
      <c r="I108" s="253">
        <f t="shared" si="27"/>
        <v>281663.76210304839</v>
      </c>
      <c r="J108" s="158">
        <f t="shared" si="22"/>
        <v>0</v>
      </c>
      <c r="K108" s="158"/>
      <c r="L108" s="334"/>
      <c r="M108" s="158">
        <f t="shared" si="28"/>
        <v>0</v>
      </c>
      <c r="N108" s="334"/>
      <c r="O108" s="158">
        <f t="shared" si="29"/>
        <v>0</v>
      </c>
      <c r="P108" s="158">
        <f t="shared" si="30"/>
        <v>0</v>
      </c>
      <c r="Q108" s="1"/>
    </row>
    <row r="109" spans="1:17">
      <c r="B109" s="9" t="str">
        <f t="shared" si="21"/>
        <v/>
      </c>
      <c r="C109" s="153">
        <f>IF(D93="","-",+C108+1)</f>
        <v>2023</v>
      </c>
      <c r="D109" s="154">
        <f>IF(F108+SUM(E$99:E108)=D$92,F108,D$92-SUM(E$99:E108))</f>
        <v>2041406.556755261</v>
      </c>
      <c r="E109" s="160">
        <f t="shared" si="23"/>
        <v>62767.595238095237</v>
      </c>
      <c r="F109" s="159">
        <f t="shared" si="24"/>
        <v>1978638.9615171659</v>
      </c>
      <c r="G109" s="159">
        <f t="shared" si="25"/>
        <v>2010022.7591362135</v>
      </c>
      <c r="H109" s="163">
        <f t="shared" si="26"/>
        <v>275035.21620502521</v>
      </c>
      <c r="I109" s="253">
        <f t="shared" si="27"/>
        <v>275035.21620502521</v>
      </c>
      <c r="J109" s="158">
        <f t="shared" si="22"/>
        <v>0</v>
      </c>
      <c r="K109" s="158"/>
      <c r="L109" s="334"/>
      <c r="M109" s="158">
        <f t="shared" si="28"/>
        <v>0</v>
      </c>
      <c r="N109" s="334"/>
      <c r="O109" s="158">
        <f t="shared" si="29"/>
        <v>0</v>
      </c>
      <c r="P109" s="158">
        <f t="shared" si="30"/>
        <v>0</v>
      </c>
      <c r="Q109" s="1"/>
    </row>
    <row r="110" spans="1:17">
      <c r="B110" s="9" t="str">
        <f t="shared" si="21"/>
        <v/>
      </c>
      <c r="C110" s="153">
        <f>IF(D93="","-",+C109+1)</f>
        <v>2024</v>
      </c>
      <c r="D110" s="154">
        <f>IF(F109+SUM(E$99:E109)=D$92,F109,D$92-SUM(E$99:E109))</f>
        <v>1978638.9615171659</v>
      </c>
      <c r="E110" s="160">
        <f t="shared" si="23"/>
        <v>62767.595238095237</v>
      </c>
      <c r="F110" s="159">
        <f t="shared" si="24"/>
        <v>1915871.3662790707</v>
      </c>
      <c r="G110" s="159">
        <f t="shared" si="25"/>
        <v>1947255.1638981183</v>
      </c>
      <c r="H110" s="163">
        <f t="shared" si="26"/>
        <v>268406.67030700203</v>
      </c>
      <c r="I110" s="253">
        <f t="shared" si="27"/>
        <v>268406.67030700203</v>
      </c>
      <c r="J110" s="158">
        <f t="shared" si="22"/>
        <v>0</v>
      </c>
      <c r="K110" s="158"/>
      <c r="L110" s="334"/>
      <c r="M110" s="158">
        <f t="shared" si="28"/>
        <v>0</v>
      </c>
      <c r="N110" s="334"/>
      <c r="O110" s="158">
        <f t="shared" si="29"/>
        <v>0</v>
      </c>
      <c r="P110" s="158">
        <f t="shared" si="30"/>
        <v>0</v>
      </c>
      <c r="Q110" s="1"/>
    </row>
    <row r="111" spans="1:17">
      <c r="B111" s="9" t="str">
        <f t="shared" si="21"/>
        <v/>
      </c>
      <c r="C111" s="153">
        <f>IF(D93="","-",+C110+1)</f>
        <v>2025</v>
      </c>
      <c r="D111" s="154">
        <f>IF(F110+SUM(E$99:E110)=D$92,F110,D$92-SUM(E$99:E110))</f>
        <v>1915871.3662790707</v>
      </c>
      <c r="E111" s="160">
        <f t="shared" si="23"/>
        <v>62767.595238095237</v>
      </c>
      <c r="F111" s="159">
        <f t="shared" si="24"/>
        <v>1853103.7710409756</v>
      </c>
      <c r="G111" s="159">
        <f t="shared" si="25"/>
        <v>1884487.5686600232</v>
      </c>
      <c r="H111" s="163">
        <f t="shared" si="26"/>
        <v>261778.12440897877</v>
      </c>
      <c r="I111" s="253">
        <f t="shared" si="27"/>
        <v>261778.12440897877</v>
      </c>
      <c r="J111" s="158">
        <f t="shared" si="22"/>
        <v>0</v>
      </c>
      <c r="K111" s="158"/>
      <c r="L111" s="334"/>
      <c r="M111" s="158">
        <f t="shared" si="28"/>
        <v>0</v>
      </c>
      <c r="N111" s="334"/>
      <c r="O111" s="158">
        <f t="shared" si="29"/>
        <v>0</v>
      </c>
      <c r="P111" s="158">
        <f t="shared" si="30"/>
        <v>0</v>
      </c>
      <c r="Q111" s="1"/>
    </row>
    <row r="112" spans="1:17">
      <c r="B112" s="9" t="str">
        <f t="shared" si="21"/>
        <v/>
      </c>
      <c r="C112" s="153">
        <f>IF(D93="","-",+C111+1)</f>
        <v>2026</v>
      </c>
      <c r="D112" s="154">
        <f>IF(F111+SUM(E$99:E111)=D$92,F111,D$92-SUM(E$99:E111))</f>
        <v>1853103.7710409756</v>
      </c>
      <c r="E112" s="160">
        <f t="shared" si="23"/>
        <v>62767.595238095237</v>
      </c>
      <c r="F112" s="159">
        <f t="shared" si="24"/>
        <v>1790336.1758028804</v>
      </c>
      <c r="G112" s="159">
        <f t="shared" si="25"/>
        <v>1821719.973421928</v>
      </c>
      <c r="H112" s="163">
        <f t="shared" si="26"/>
        <v>255149.57851095556</v>
      </c>
      <c r="I112" s="253">
        <f t="shared" si="27"/>
        <v>255149.57851095556</v>
      </c>
      <c r="J112" s="158">
        <f t="shared" si="22"/>
        <v>0</v>
      </c>
      <c r="K112" s="158"/>
      <c r="L112" s="334"/>
      <c r="M112" s="158">
        <f t="shared" si="28"/>
        <v>0</v>
      </c>
      <c r="N112" s="334"/>
      <c r="O112" s="158">
        <f t="shared" si="29"/>
        <v>0</v>
      </c>
      <c r="P112" s="158">
        <f t="shared" si="30"/>
        <v>0</v>
      </c>
      <c r="Q112" s="1"/>
    </row>
    <row r="113" spans="2:17">
      <c r="B113" s="9" t="str">
        <f t="shared" si="21"/>
        <v/>
      </c>
      <c r="C113" s="153">
        <f>IF(D93="","-",+C112+1)</f>
        <v>2027</v>
      </c>
      <c r="D113" s="154">
        <f>IF(F112+SUM(E$99:E112)=D$92,F112,D$92-SUM(E$99:E112))</f>
        <v>1790336.1758028804</v>
      </c>
      <c r="E113" s="160">
        <f t="shared" si="23"/>
        <v>62767.595238095237</v>
      </c>
      <c r="F113" s="159">
        <f t="shared" si="24"/>
        <v>1727568.5805647853</v>
      </c>
      <c r="G113" s="159">
        <f t="shared" si="25"/>
        <v>1758952.3781838329</v>
      </c>
      <c r="H113" s="163">
        <f t="shared" si="26"/>
        <v>248521.03261293232</v>
      </c>
      <c r="I113" s="253">
        <f t="shared" si="27"/>
        <v>248521.03261293232</v>
      </c>
      <c r="J113" s="158">
        <f t="shared" si="22"/>
        <v>0</v>
      </c>
      <c r="K113" s="158"/>
      <c r="L113" s="334"/>
      <c r="M113" s="158">
        <f t="shared" si="28"/>
        <v>0</v>
      </c>
      <c r="N113" s="334"/>
      <c r="O113" s="158">
        <f t="shared" si="29"/>
        <v>0</v>
      </c>
      <c r="P113" s="158">
        <f t="shared" si="30"/>
        <v>0</v>
      </c>
      <c r="Q113" s="1"/>
    </row>
    <row r="114" spans="2:17">
      <c r="B114" s="9" t="str">
        <f t="shared" si="21"/>
        <v/>
      </c>
      <c r="C114" s="153">
        <f>IF(D93="","-",+C113+1)</f>
        <v>2028</v>
      </c>
      <c r="D114" s="154">
        <f>IF(F113+SUM(E$99:E113)=D$92,F113,D$92-SUM(E$99:E113))</f>
        <v>1727568.5805647853</v>
      </c>
      <c r="E114" s="160">
        <f t="shared" si="23"/>
        <v>62767.595238095237</v>
      </c>
      <c r="F114" s="159">
        <f t="shared" si="24"/>
        <v>1664800.9853266901</v>
      </c>
      <c r="G114" s="159">
        <f t="shared" si="25"/>
        <v>1696184.7829457377</v>
      </c>
      <c r="H114" s="163">
        <f t="shared" si="26"/>
        <v>241892.48671490912</v>
      </c>
      <c r="I114" s="253">
        <f t="shared" si="27"/>
        <v>241892.48671490912</v>
      </c>
      <c r="J114" s="158">
        <f t="shared" si="22"/>
        <v>0</v>
      </c>
      <c r="K114" s="158"/>
      <c r="L114" s="334"/>
      <c r="M114" s="158">
        <f t="shared" si="28"/>
        <v>0</v>
      </c>
      <c r="N114" s="334"/>
      <c r="O114" s="158">
        <f t="shared" si="29"/>
        <v>0</v>
      </c>
      <c r="P114" s="158">
        <f t="shared" si="30"/>
        <v>0</v>
      </c>
      <c r="Q114" s="1"/>
    </row>
    <row r="115" spans="2:17">
      <c r="B115" s="9" t="str">
        <f t="shared" si="21"/>
        <v/>
      </c>
      <c r="C115" s="153">
        <f>IF(D93="","-",+C114+1)</f>
        <v>2029</v>
      </c>
      <c r="D115" s="154">
        <f>IF(F114+SUM(E$99:E114)=D$92,F114,D$92-SUM(E$99:E114))</f>
        <v>1664800.9853266901</v>
      </c>
      <c r="E115" s="160">
        <f t="shared" si="23"/>
        <v>62767.595238095237</v>
      </c>
      <c r="F115" s="159">
        <f t="shared" si="24"/>
        <v>1602033.390088595</v>
      </c>
      <c r="G115" s="159">
        <f t="shared" si="25"/>
        <v>1633417.1877076426</v>
      </c>
      <c r="H115" s="163">
        <f t="shared" si="26"/>
        <v>235263.94081688591</v>
      </c>
      <c r="I115" s="253">
        <f t="shared" si="27"/>
        <v>235263.94081688591</v>
      </c>
      <c r="J115" s="158">
        <f t="shared" si="22"/>
        <v>0</v>
      </c>
      <c r="K115" s="158"/>
      <c r="L115" s="334"/>
      <c r="M115" s="158">
        <f t="shared" si="28"/>
        <v>0</v>
      </c>
      <c r="N115" s="334"/>
      <c r="O115" s="158">
        <f t="shared" si="29"/>
        <v>0</v>
      </c>
      <c r="P115" s="158">
        <f t="shared" si="30"/>
        <v>0</v>
      </c>
      <c r="Q115" s="1"/>
    </row>
    <row r="116" spans="2:17">
      <c r="B116" s="9" t="str">
        <f t="shared" si="21"/>
        <v/>
      </c>
      <c r="C116" s="153">
        <f>IF(D93="","-",+C115+1)</f>
        <v>2030</v>
      </c>
      <c r="D116" s="154">
        <f>IF(F115+SUM(E$99:E115)=D$92,F115,D$92-SUM(E$99:E115))</f>
        <v>1602033.390088595</v>
      </c>
      <c r="E116" s="160">
        <f t="shared" si="23"/>
        <v>62767.595238095237</v>
      </c>
      <c r="F116" s="159">
        <f t="shared" si="24"/>
        <v>1539265.7948504998</v>
      </c>
      <c r="G116" s="159">
        <f t="shared" si="25"/>
        <v>1570649.5924695474</v>
      </c>
      <c r="H116" s="163">
        <f t="shared" si="26"/>
        <v>228635.39491886267</v>
      </c>
      <c r="I116" s="253">
        <f t="shared" si="27"/>
        <v>228635.39491886267</v>
      </c>
      <c r="J116" s="158">
        <f t="shared" si="22"/>
        <v>0</v>
      </c>
      <c r="K116" s="158"/>
      <c r="L116" s="334"/>
      <c r="M116" s="158">
        <f t="shared" si="28"/>
        <v>0</v>
      </c>
      <c r="N116" s="334"/>
      <c r="O116" s="158">
        <f t="shared" si="29"/>
        <v>0</v>
      </c>
      <c r="P116" s="158">
        <f t="shared" si="30"/>
        <v>0</v>
      </c>
      <c r="Q116" s="1"/>
    </row>
    <row r="117" spans="2:17">
      <c r="B117" s="9" t="str">
        <f t="shared" si="21"/>
        <v/>
      </c>
      <c r="C117" s="153">
        <f>IF(D93="","-",+C116+1)</f>
        <v>2031</v>
      </c>
      <c r="D117" s="154">
        <f>IF(F116+SUM(E$99:E116)=D$92,F116,D$92-SUM(E$99:E116))</f>
        <v>1539265.7948504998</v>
      </c>
      <c r="E117" s="160">
        <f t="shared" si="23"/>
        <v>62767.595238095237</v>
      </c>
      <c r="F117" s="159">
        <f t="shared" si="24"/>
        <v>1476498.1996124047</v>
      </c>
      <c r="G117" s="159">
        <f t="shared" si="25"/>
        <v>1507881.9972314523</v>
      </c>
      <c r="H117" s="163">
        <f t="shared" si="26"/>
        <v>222006.84902083947</v>
      </c>
      <c r="I117" s="253">
        <f t="shared" si="27"/>
        <v>222006.84902083947</v>
      </c>
      <c r="J117" s="158">
        <f t="shared" si="22"/>
        <v>0</v>
      </c>
      <c r="K117" s="158"/>
      <c r="L117" s="334"/>
      <c r="M117" s="158">
        <f t="shared" si="28"/>
        <v>0</v>
      </c>
      <c r="N117" s="334"/>
      <c r="O117" s="158">
        <f t="shared" si="29"/>
        <v>0</v>
      </c>
      <c r="P117" s="158">
        <f t="shared" si="30"/>
        <v>0</v>
      </c>
      <c r="Q117" s="1"/>
    </row>
    <row r="118" spans="2:17">
      <c r="B118" s="9" t="str">
        <f t="shared" si="21"/>
        <v/>
      </c>
      <c r="C118" s="153">
        <f>IF(D93="","-",+C117+1)</f>
        <v>2032</v>
      </c>
      <c r="D118" s="154">
        <f>IF(F117+SUM(E$99:E117)=D$92,F117,D$92-SUM(E$99:E117))</f>
        <v>1476498.1996124047</v>
      </c>
      <c r="E118" s="160">
        <f t="shared" si="23"/>
        <v>62767.595238095237</v>
      </c>
      <c r="F118" s="159">
        <f t="shared" si="24"/>
        <v>1413730.6043743095</v>
      </c>
      <c r="G118" s="159">
        <f t="shared" si="25"/>
        <v>1445114.4019933571</v>
      </c>
      <c r="H118" s="163">
        <f t="shared" si="26"/>
        <v>215378.30312281623</v>
      </c>
      <c r="I118" s="253">
        <f t="shared" si="27"/>
        <v>215378.30312281623</v>
      </c>
      <c r="J118" s="158">
        <f t="shared" si="22"/>
        <v>0</v>
      </c>
      <c r="K118" s="158"/>
      <c r="L118" s="334"/>
      <c r="M118" s="158">
        <f t="shared" si="28"/>
        <v>0</v>
      </c>
      <c r="N118" s="334"/>
      <c r="O118" s="158">
        <f t="shared" si="29"/>
        <v>0</v>
      </c>
      <c r="P118" s="158">
        <f t="shared" si="30"/>
        <v>0</v>
      </c>
      <c r="Q118" s="1"/>
    </row>
    <row r="119" spans="2:17">
      <c r="B119" s="9" t="str">
        <f t="shared" si="21"/>
        <v/>
      </c>
      <c r="C119" s="153">
        <f>IF(D93="","-",+C118+1)</f>
        <v>2033</v>
      </c>
      <c r="D119" s="154">
        <f>IF(F118+SUM(E$99:E118)=D$92,F118,D$92-SUM(E$99:E118))</f>
        <v>1413730.6043743095</v>
      </c>
      <c r="E119" s="160">
        <f t="shared" si="23"/>
        <v>62767.595238095237</v>
      </c>
      <c r="F119" s="159">
        <f t="shared" si="24"/>
        <v>1350963.0091362144</v>
      </c>
      <c r="G119" s="159">
        <f t="shared" si="25"/>
        <v>1382346.806755262</v>
      </c>
      <c r="H119" s="163">
        <f t="shared" si="26"/>
        <v>208749.75722479302</v>
      </c>
      <c r="I119" s="253">
        <f t="shared" si="27"/>
        <v>208749.75722479302</v>
      </c>
      <c r="J119" s="158">
        <f t="shared" si="22"/>
        <v>0</v>
      </c>
      <c r="K119" s="158"/>
      <c r="L119" s="334"/>
      <c r="M119" s="158">
        <f t="shared" si="28"/>
        <v>0</v>
      </c>
      <c r="N119" s="334"/>
      <c r="O119" s="158">
        <f t="shared" si="29"/>
        <v>0</v>
      </c>
      <c r="P119" s="158">
        <f t="shared" si="30"/>
        <v>0</v>
      </c>
      <c r="Q119" s="1"/>
    </row>
    <row r="120" spans="2:17">
      <c r="B120" s="9" t="str">
        <f t="shared" si="21"/>
        <v/>
      </c>
      <c r="C120" s="153">
        <f>IF(D93="","-",+C119+1)</f>
        <v>2034</v>
      </c>
      <c r="D120" s="154">
        <f>IF(F119+SUM(E$99:E119)=D$92,F119,D$92-SUM(E$99:E119))</f>
        <v>1350963.0091362144</v>
      </c>
      <c r="E120" s="160">
        <f t="shared" si="23"/>
        <v>62767.595238095237</v>
      </c>
      <c r="F120" s="159">
        <f t="shared" si="24"/>
        <v>1288195.4138981192</v>
      </c>
      <c r="G120" s="159">
        <f t="shared" si="25"/>
        <v>1319579.2115171668</v>
      </c>
      <c r="H120" s="163">
        <f t="shared" si="26"/>
        <v>202121.21132676982</v>
      </c>
      <c r="I120" s="253">
        <f t="shared" si="27"/>
        <v>202121.21132676982</v>
      </c>
      <c r="J120" s="158">
        <f t="shared" si="22"/>
        <v>0</v>
      </c>
      <c r="K120" s="158"/>
      <c r="L120" s="334"/>
      <c r="M120" s="158">
        <f t="shared" si="28"/>
        <v>0</v>
      </c>
      <c r="N120" s="334"/>
      <c r="O120" s="158">
        <f t="shared" si="29"/>
        <v>0</v>
      </c>
      <c r="P120" s="158">
        <f t="shared" si="30"/>
        <v>0</v>
      </c>
      <c r="Q120" s="1"/>
    </row>
    <row r="121" spans="2:17">
      <c r="B121" s="9" t="str">
        <f t="shared" si="21"/>
        <v/>
      </c>
      <c r="C121" s="153">
        <f>IF(D93="","-",+C120+1)</f>
        <v>2035</v>
      </c>
      <c r="D121" s="154">
        <f>IF(F120+SUM(E$99:E120)=D$92,F120,D$92-SUM(E$99:E120))</f>
        <v>1288195.4138981192</v>
      </c>
      <c r="E121" s="160">
        <f t="shared" si="23"/>
        <v>62767.595238095237</v>
      </c>
      <c r="F121" s="159">
        <f t="shared" si="24"/>
        <v>1225427.8186600241</v>
      </c>
      <c r="G121" s="159">
        <f t="shared" si="25"/>
        <v>1256811.6162790717</v>
      </c>
      <c r="H121" s="163">
        <f t="shared" si="26"/>
        <v>195492.66542874658</v>
      </c>
      <c r="I121" s="253">
        <f t="shared" si="27"/>
        <v>195492.66542874658</v>
      </c>
      <c r="J121" s="158">
        <f t="shared" si="22"/>
        <v>0</v>
      </c>
      <c r="K121" s="158"/>
      <c r="L121" s="334"/>
      <c r="M121" s="158">
        <f t="shared" si="28"/>
        <v>0</v>
      </c>
      <c r="N121" s="334"/>
      <c r="O121" s="158">
        <f t="shared" si="29"/>
        <v>0</v>
      </c>
      <c r="P121" s="158">
        <f t="shared" si="30"/>
        <v>0</v>
      </c>
      <c r="Q121" s="1"/>
    </row>
    <row r="122" spans="2:17">
      <c r="B122" s="9" t="str">
        <f t="shared" si="21"/>
        <v/>
      </c>
      <c r="C122" s="153">
        <f>IF(D93="","-",+C121+1)</f>
        <v>2036</v>
      </c>
      <c r="D122" s="154">
        <f>IF(F121+SUM(E$99:E121)=D$92,F121,D$92-SUM(E$99:E121))</f>
        <v>1225427.8186600241</v>
      </c>
      <c r="E122" s="160">
        <f t="shared" si="23"/>
        <v>62767.595238095237</v>
      </c>
      <c r="F122" s="159">
        <f t="shared" si="24"/>
        <v>1162660.2234219289</v>
      </c>
      <c r="G122" s="159">
        <f t="shared" si="25"/>
        <v>1194044.0210409765</v>
      </c>
      <c r="H122" s="163">
        <f t="shared" si="26"/>
        <v>188864.11953072337</v>
      </c>
      <c r="I122" s="253">
        <f t="shared" si="27"/>
        <v>188864.11953072337</v>
      </c>
      <c r="J122" s="158">
        <f t="shared" si="22"/>
        <v>0</v>
      </c>
      <c r="K122" s="158"/>
      <c r="L122" s="334"/>
      <c r="M122" s="158">
        <f t="shared" si="28"/>
        <v>0</v>
      </c>
      <c r="N122" s="334"/>
      <c r="O122" s="158">
        <f t="shared" si="29"/>
        <v>0</v>
      </c>
      <c r="P122" s="158">
        <f t="shared" si="30"/>
        <v>0</v>
      </c>
      <c r="Q122" s="1"/>
    </row>
    <row r="123" spans="2:17">
      <c r="B123" s="9" t="str">
        <f t="shared" si="21"/>
        <v/>
      </c>
      <c r="C123" s="153">
        <f>IF(D93="","-",+C122+1)</f>
        <v>2037</v>
      </c>
      <c r="D123" s="154">
        <f>IF(F122+SUM(E$99:E122)=D$92,F122,D$92-SUM(E$99:E122))</f>
        <v>1162660.2234219289</v>
      </c>
      <c r="E123" s="160">
        <f t="shared" si="23"/>
        <v>62767.595238095237</v>
      </c>
      <c r="F123" s="159">
        <f t="shared" si="24"/>
        <v>1099892.6281838338</v>
      </c>
      <c r="G123" s="159">
        <f t="shared" si="25"/>
        <v>1131276.4258028814</v>
      </c>
      <c r="H123" s="163">
        <f t="shared" si="26"/>
        <v>182235.57363270014</v>
      </c>
      <c r="I123" s="253">
        <f t="shared" si="27"/>
        <v>182235.57363270014</v>
      </c>
      <c r="J123" s="158">
        <f t="shared" si="22"/>
        <v>0</v>
      </c>
      <c r="K123" s="158"/>
      <c r="L123" s="334"/>
      <c r="M123" s="158">
        <f t="shared" si="28"/>
        <v>0</v>
      </c>
      <c r="N123" s="334"/>
      <c r="O123" s="158">
        <f t="shared" si="29"/>
        <v>0</v>
      </c>
      <c r="P123" s="158">
        <f t="shared" si="30"/>
        <v>0</v>
      </c>
      <c r="Q123" s="1"/>
    </row>
    <row r="124" spans="2:17">
      <c r="B124" s="9" t="str">
        <f t="shared" si="21"/>
        <v/>
      </c>
      <c r="C124" s="153">
        <f>IF(D93="","-",+C123+1)</f>
        <v>2038</v>
      </c>
      <c r="D124" s="154">
        <f>IF(F123+SUM(E$99:E123)=D$92,F123,D$92-SUM(E$99:E123))</f>
        <v>1099892.6281838338</v>
      </c>
      <c r="E124" s="160">
        <f t="shared" si="23"/>
        <v>62767.595238095237</v>
      </c>
      <c r="F124" s="159">
        <f t="shared" si="24"/>
        <v>1037125.0329457385</v>
      </c>
      <c r="G124" s="159">
        <f t="shared" si="25"/>
        <v>1068508.8305647862</v>
      </c>
      <c r="H124" s="163">
        <f t="shared" si="26"/>
        <v>175607.02773467693</v>
      </c>
      <c r="I124" s="253">
        <f t="shared" si="27"/>
        <v>175607.02773467693</v>
      </c>
      <c r="J124" s="158">
        <f t="shared" si="22"/>
        <v>0</v>
      </c>
      <c r="K124" s="158"/>
      <c r="L124" s="334"/>
      <c r="M124" s="158">
        <f t="shared" si="28"/>
        <v>0</v>
      </c>
      <c r="N124" s="334"/>
      <c r="O124" s="158">
        <f t="shared" si="29"/>
        <v>0</v>
      </c>
      <c r="P124" s="158">
        <f t="shared" si="30"/>
        <v>0</v>
      </c>
      <c r="Q124" s="1"/>
    </row>
    <row r="125" spans="2:17">
      <c r="B125" s="9" t="str">
        <f t="shared" si="21"/>
        <v/>
      </c>
      <c r="C125" s="153">
        <f>IF(D93="","-",+C124+1)</f>
        <v>2039</v>
      </c>
      <c r="D125" s="154">
        <f>IF(F124+SUM(E$99:E124)=D$92,F124,D$92-SUM(E$99:E124))</f>
        <v>1037125.0329457385</v>
      </c>
      <c r="E125" s="160">
        <f t="shared" si="23"/>
        <v>62767.595238095237</v>
      </c>
      <c r="F125" s="159">
        <f t="shared" si="24"/>
        <v>974357.43770764326</v>
      </c>
      <c r="G125" s="159">
        <f t="shared" si="25"/>
        <v>1005741.2353266908</v>
      </c>
      <c r="H125" s="163">
        <f t="shared" si="26"/>
        <v>168978.48183665366</v>
      </c>
      <c r="I125" s="253">
        <f t="shared" si="27"/>
        <v>168978.48183665366</v>
      </c>
      <c r="J125" s="158">
        <f t="shared" si="22"/>
        <v>0</v>
      </c>
      <c r="K125" s="158"/>
      <c r="L125" s="334"/>
      <c r="M125" s="158">
        <f t="shared" si="28"/>
        <v>0</v>
      </c>
      <c r="N125" s="334"/>
      <c r="O125" s="158">
        <f t="shared" si="29"/>
        <v>0</v>
      </c>
      <c r="P125" s="158">
        <f t="shared" si="30"/>
        <v>0</v>
      </c>
      <c r="Q125" s="1"/>
    </row>
    <row r="126" spans="2:17">
      <c r="B126" s="9" t="str">
        <f t="shared" si="21"/>
        <v/>
      </c>
      <c r="C126" s="153">
        <f>IF(D93="","-",+C125+1)</f>
        <v>2040</v>
      </c>
      <c r="D126" s="154">
        <f>IF(F125+SUM(E$99:E125)=D$92,F125,D$92-SUM(E$99:E125))</f>
        <v>974357.43770764326</v>
      </c>
      <c r="E126" s="160">
        <f t="shared" si="23"/>
        <v>62767.595238095237</v>
      </c>
      <c r="F126" s="159">
        <f t="shared" si="24"/>
        <v>911589.84246954799</v>
      </c>
      <c r="G126" s="159">
        <f t="shared" si="25"/>
        <v>942973.64008859568</v>
      </c>
      <c r="H126" s="163">
        <f t="shared" si="26"/>
        <v>162349.93593863049</v>
      </c>
      <c r="I126" s="253">
        <f t="shared" si="27"/>
        <v>162349.93593863049</v>
      </c>
      <c r="J126" s="158">
        <f t="shared" si="22"/>
        <v>0</v>
      </c>
      <c r="K126" s="158"/>
      <c r="L126" s="334"/>
      <c r="M126" s="158">
        <f t="shared" si="28"/>
        <v>0</v>
      </c>
      <c r="N126" s="334"/>
      <c r="O126" s="158">
        <f t="shared" si="29"/>
        <v>0</v>
      </c>
      <c r="P126" s="158">
        <f t="shared" si="30"/>
        <v>0</v>
      </c>
      <c r="Q126" s="1"/>
    </row>
    <row r="127" spans="2:17">
      <c r="B127" s="9" t="str">
        <f t="shared" si="21"/>
        <v/>
      </c>
      <c r="C127" s="153">
        <f>IF(D93="","-",+C126+1)</f>
        <v>2041</v>
      </c>
      <c r="D127" s="154">
        <f>IF(F126+SUM(E$99:E126)=D$92,F126,D$92-SUM(E$99:E126))</f>
        <v>911589.84246954799</v>
      </c>
      <c r="E127" s="160">
        <f t="shared" si="23"/>
        <v>62767.595238095237</v>
      </c>
      <c r="F127" s="159">
        <f t="shared" si="24"/>
        <v>848822.24723145273</v>
      </c>
      <c r="G127" s="159">
        <f t="shared" si="25"/>
        <v>880206.0448505003</v>
      </c>
      <c r="H127" s="163">
        <f t="shared" si="26"/>
        <v>155721.39004060722</v>
      </c>
      <c r="I127" s="253">
        <f t="shared" si="27"/>
        <v>155721.39004060722</v>
      </c>
      <c r="J127" s="158">
        <f t="shared" si="22"/>
        <v>0</v>
      </c>
      <c r="K127" s="158"/>
      <c r="L127" s="334"/>
      <c r="M127" s="158">
        <f t="shared" si="28"/>
        <v>0</v>
      </c>
      <c r="N127" s="334"/>
      <c r="O127" s="158">
        <f t="shared" si="29"/>
        <v>0</v>
      </c>
      <c r="P127" s="158">
        <f t="shared" si="30"/>
        <v>0</v>
      </c>
      <c r="Q127" s="1"/>
    </row>
    <row r="128" spans="2:17">
      <c r="B128" s="9" t="str">
        <f t="shared" si="21"/>
        <v/>
      </c>
      <c r="C128" s="153">
        <f>IF(D93="","-",+C127+1)</f>
        <v>2042</v>
      </c>
      <c r="D128" s="154">
        <f>IF(F127+SUM(E$99:E127)=D$92,F127,D$92-SUM(E$99:E127))</f>
        <v>848822.24723145273</v>
      </c>
      <c r="E128" s="160">
        <f t="shared" si="23"/>
        <v>62767.595238095237</v>
      </c>
      <c r="F128" s="159">
        <f t="shared" si="24"/>
        <v>786054.65199335746</v>
      </c>
      <c r="G128" s="159">
        <f t="shared" si="25"/>
        <v>817438.44961240515</v>
      </c>
      <c r="H128" s="163">
        <f t="shared" si="26"/>
        <v>149092.84414258401</v>
      </c>
      <c r="I128" s="253">
        <f t="shared" si="27"/>
        <v>149092.84414258401</v>
      </c>
      <c r="J128" s="158">
        <f t="shared" si="22"/>
        <v>0</v>
      </c>
      <c r="K128" s="158"/>
      <c r="L128" s="334"/>
      <c r="M128" s="158">
        <f t="shared" si="28"/>
        <v>0</v>
      </c>
      <c r="N128" s="334"/>
      <c r="O128" s="158">
        <f t="shared" si="29"/>
        <v>0</v>
      </c>
      <c r="P128" s="158">
        <f t="shared" si="30"/>
        <v>0</v>
      </c>
      <c r="Q128" s="1"/>
    </row>
    <row r="129" spans="2:17">
      <c r="B129" s="9" t="str">
        <f t="shared" si="21"/>
        <v/>
      </c>
      <c r="C129" s="153">
        <f>IF(D93="","-",+C128+1)</f>
        <v>2043</v>
      </c>
      <c r="D129" s="154">
        <f>IF(F128+SUM(E$99:E128)=D$92,F128,D$92-SUM(E$99:E128))</f>
        <v>786054.65199335746</v>
      </c>
      <c r="E129" s="160">
        <f t="shared" si="23"/>
        <v>62767.595238095237</v>
      </c>
      <c r="F129" s="159">
        <f t="shared" si="24"/>
        <v>723287.05675526219</v>
      </c>
      <c r="G129" s="159">
        <f t="shared" si="25"/>
        <v>754670.85437430977</v>
      </c>
      <c r="H129" s="163">
        <f t="shared" si="26"/>
        <v>142464.29824456078</v>
      </c>
      <c r="I129" s="253">
        <f t="shared" si="27"/>
        <v>142464.29824456078</v>
      </c>
      <c r="J129" s="158">
        <f t="shared" si="22"/>
        <v>0</v>
      </c>
      <c r="K129" s="158"/>
      <c r="L129" s="334"/>
      <c r="M129" s="158">
        <f t="shared" si="28"/>
        <v>0</v>
      </c>
      <c r="N129" s="334"/>
      <c r="O129" s="158">
        <f t="shared" si="29"/>
        <v>0</v>
      </c>
      <c r="P129" s="158">
        <f t="shared" si="30"/>
        <v>0</v>
      </c>
      <c r="Q129" s="1"/>
    </row>
    <row r="130" spans="2:17">
      <c r="B130" s="9" t="str">
        <f t="shared" si="21"/>
        <v/>
      </c>
      <c r="C130" s="153">
        <f>IF(D93="","-",+C129+1)</f>
        <v>2044</v>
      </c>
      <c r="D130" s="154">
        <f>IF(F129+SUM(E$99:E129)=D$92,F129,D$92-SUM(E$99:E129))</f>
        <v>723287.05675526219</v>
      </c>
      <c r="E130" s="160">
        <f t="shared" si="23"/>
        <v>62767.595238095237</v>
      </c>
      <c r="F130" s="159">
        <f t="shared" si="24"/>
        <v>660519.46151716693</v>
      </c>
      <c r="G130" s="159">
        <f t="shared" si="25"/>
        <v>691903.25913621462</v>
      </c>
      <c r="H130" s="163">
        <f t="shared" si="26"/>
        <v>135835.75234653754</v>
      </c>
      <c r="I130" s="253">
        <f t="shared" si="27"/>
        <v>135835.75234653754</v>
      </c>
      <c r="J130" s="158">
        <f t="shared" si="22"/>
        <v>0</v>
      </c>
      <c r="K130" s="158"/>
      <c r="L130" s="334"/>
      <c r="M130" s="158">
        <f t="shared" si="28"/>
        <v>0</v>
      </c>
      <c r="N130" s="334"/>
      <c r="O130" s="158">
        <f t="shared" si="29"/>
        <v>0</v>
      </c>
      <c r="P130" s="158">
        <f t="shared" si="30"/>
        <v>0</v>
      </c>
      <c r="Q130" s="1"/>
    </row>
    <row r="131" spans="2:17">
      <c r="B131" s="9" t="str">
        <f t="shared" si="21"/>
        <v/>
      </c>
      <c r="C131" s="153">
        <f>IF(D93="","-",+C130+1)</f>
        <v>2045</v>
      </c>
      <c r="D131" s="154">
        <f>IF(F130+SUM(E$99:E130)=D$92,F130,D$92-SUM(E$99:E130))</f>
        <v>660519.46151716693</v>
      </c>
      <c r="E131" s="160">
        <f t="shared" si="23"/>
        <v>62767.595238095237</v>
      </c>
      <c r="F131" s="159">
        <f t="shared" si="24"/>
        <v>597751.86627907166</v>
      </c>
      <c r="G131" s="159">
        <f t="shared" si="25"/>
        <v>629135.66389811924</v>
      </c>
      <c r="H131" s="163">
        <f t="shared" si="26"/>
        <v>129207.20644851431</v>
      </c>
      <c r="I131" s="253">
        <f t="shared" si="27"/>
        <v>129207.20644851431</v>
      </c>
      <c r="J131" s="158">
        <f t="shared" si="22"/>
        <v>0</v>
      </c>
      <c r="K131" s="158"/>
      <c r="L131" s="334"/>
      <c r="M131" s="158">
        <f t="shared" ref="M131:M154" si="31">IF(L541&lt;&gt;0,+H541-L541,0)</f>
        <v>0</v>
      </c>
      <c r="N131" s="334"/>
      <c r="O131" s="158">
        <f t="shared" ref="O131:O154" si="32">IF(N541&lt;&gt;0,+I541-N541,0)</f>
        <v>0</v>
      </c>
      <c r="P131" s="158">
        <f t="shared" ref="P131:P154" si="33">+O541-M541</f>
        <v>0</v>
      </c>
      <c r="Q131" s="1"/>
    </row>
    <row r="132" spans="2:17">
      <c r="B132" s="9" t="str">
        <f t="shared" si="21"/>
        <v/>
      </c>
      <c r="C132" s="153">
        <f>IF(D93="","-",+C131+1)</f>
        <v>2046</v>
      </c>
      <c r="D132" s="154">
        <f>IF(F131+SUM(E$99:E131)=D$92,F131,D$92-SUM(E$99:E131))</f>
        <v>597751.86627907166</v>
      </c>
      <c r="E132" s="160">
        <f t="shared" si="23"/>
        <v>62767.595238095237</v>
      </c>
      <c r="F132" s="159">
        <f t="shared" si="24"/>
        <v>534984.2710409764</v>
      </c>
      <c r="G132" s="159">
        <f t="shared" si="25"/>
        <v>566368.06866002409</v>
      </c>
      <c r="H132" s="163">
        <f t="shared" si="26"/>
        <v>122578.66055049108</v>
      </c>
      <c r="I132" s="253">
        <f t="shared" si="27"/>
        <v>122578.66055049108</v>
      </c>
      <c r="J132" s="158">
        <f t="shared" si="22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1"/>
        <v/>
      </c>
      <c r="C133" s="153">
        <f>IF(D93="","-",+C132+1)</f>
        <v>2047</v>
      </c>
      <c r="D133" s="154">
        <f>IF(F132+SUM(E$99:E132)=D$92,F132,D$92-SUM(E$99:E132))</f>
        <v>534984.2710409764</v>
      </c>
      <c r="E133" s="160">
        <f t="shared" si="23"/>
        <v>62767.595238095237</v>
      </c>
      <c r="F133" s="159">
        <f t="shared" si="24"/>
        <v>472216.67580288113</v>
      </c>
      <c r="G133" s="159">
        <f t="shared" si="25"/>
        <v>503600.47342192876</v>
      </c>
      <c r="H133" s="163">
        <f t="shared" si="26"/>
        <v>115950.11465246783</v>
      </c>
      <c r="I133" s="253">
        <f t="shared" si="27"/>
        <v>115950.11465246783</v>
      </c>
      <c r="J133" s="158">
        <f t="shared" si="22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1"/>
        <v/>
      </c>
      <c r="C134" s="153">
        <f>IF(D93="","-",+C133+1)</f>
        <v>2048</v>
      </c>
      <c r="D134" s="154">
        <f>IF(F133+SUM(E$99:E133)=D$92,F133,D$92-SUM(E$99:E133))</f>
        <v>472216.67580288113</v>
      </c>
      <c r="E134" s="160">
        <f t="shared" si="23"/>
        <v>62767.595238095237</v>
      </c>
      <c r="F134" s="159">
        <f t="shared" si="24"/>
        <v>409449.08056478587</v>
      </c>
      <c r="G134" s="159">
        <f t="shared" si="25"/>
        <v>440832.8781838335</v>
      </c>
      <c r="H134" s="163">
        <f t="shared" si="26"/>
        <v>109321.56875444461</v>
      </c>
      <c r="I134" s="253">
        <f t="shared" si="27"/>
        <v>109321.56875444461</v>
      </c>
      <c r="J134" s="158">
        <f t="shared" si="22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1"/>
        <v/>
      </c>
      <c r="C135" s="153">
        <f>IF(D93="","-",+C134+1)</f>
        <v>2049</v>
      </c>
      <c r="D135" s="154">
        <f>IF(F134+SUM(E$99:E134)=D$92,F134,D$92-SUM(E$99:E134))</f>
        <v>409449.08056478587</v>
      </c>
      <c r="E135" s="160">
        <f t="shared" si="23"/>
        <v>62767.595238095237</v>
      </c>
      <c r="F135" s="159">
        <f t="shared" si="24"/>
        <v>346681.4853266906</v>
      </c>
      <c r="G135" s="159">
        <f t="shared" si="25"/>
        <v>378065.28294573823</v>
      </c>
      <c r="H135" s="163">
        <f t="shared" si="26"/>
        <v>102693.02285642139</v>
      </c>
      <c r="I135" s="253">
        <f t="shared" si="27"/>
        <v>102693.02285642139</v>
      </c>
      <c r="J135" s="158">
        <f t="shared" si="22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1"/>
        <v/>
      </c>
      <c r="C136" s="153">
        <f>IF(D93="","-",+C135+1)</f>
        <v>2050</v>
      </c>
      <c r="D136" s="154">
        <f>IF(F135+SUM(E$99:E135)=D$92,F135,D$92-SUM(E$99:E135))</f>
        <v>346681.4853266906</v>
      </c>
      <c r="E136" s="160">
        <f t="shared" si="23"/>
        <v>62767.595238095237</v>
      </c>
      <c r="F136" s="159">
        <f t="shared" si="24"/>
        <v>283913.89008859533</v>
      </c>
      <c r="G136" s="159">
        <f t="shared" si="25"/>
        <v>315297.68770764297</v>
      </c>
      <c r="H136" s="163">
        <f t="shared" si="26"/>
        <v>96064.476958398154</v>
      </c>
      <c r="I136" s="253">
        <f t="shared" si="27"/>
        <v>96064.476958398154</v>
      </c>
      <c r="J136" s="158">
        <f t="shared" si="22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1"/>
        <v/>
      </c>
      <c r="C137" s="153">
        <f>IF(D93="","-",+C136+1)</f>
        <v>2051</v>
      </c>
      <c r="D137" s="154">
        <f>IF(F136+SUM(E$99:E136)=D$92,F136,D$92-SUM(E$99:E136))</f>
        <v>283913.89008859533</v>
      </c>
      <c r="E137" s="160">
        <f t="shared" si="23"/>
        <v>62767.595238095237</v>
      </c>
      <c r="F137" s="159">
        <f t="shared" si="24"/>
        <v>221146.2948505001</v>
      </c>
      <c r="G137" s="159">
        <f t="shared" si="25"/>
        <v>252530.0924695477</v>
      </c>
      <c r="H137" s="163">
        <f t="shared" si="26"/>
        <v>89435.931060374918</v>
      </c>
      <c r="I137" s="253">
        <f t="shared" si="27"/>
        <v>89435.931060374918</v>
      </c>
      <c r="J137" s="158">
        <f t="shared" si="22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1"/>
        <v/>
      </c>
      <c r="C138" s="153">
        <f>IF(D93="","-",+C137+1)</f>
        <v>2052</v>
      </c>
      <c r="D138" s="154">
        <f>IF(F137+SUM(E$99:E137)=D$92,F137,D$92-SUM(E$99:E137))</f>
        <v>221146.2948505001</v>
      </c>
      <c r="E138" s="160">
        <f t="shared" si="23"/>
        <v>62767.595238095237</v>
      </c>
      <c r="F138" s="159">
        <f t="shared" si="24"/>
        <v>158378.69961240486</v>
      </c>
      <c r="G138" s="159">
        <f t="shared" si="25"/>
        <v>189762.49723145249</v>
      </c>
      <c r="H138" s="163">
        <f t="shared" si="26"/>
        <v>82807.385162351697</v>
      </c>
      <c r="I138" s="253">
        <f t="shared" si="27"/>
        <v>82807.385162351697</v>
      </c>
      <c r="J138" s="158">
        <f t="shared" si="22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1"/>
        <v/>
      </c>
      <c r="C139" s="153">
        <f>IF(D93="","-",+C138+1)</f>
        <v>2053</v>
      </c>
      <c r="D139" s="154">
        <f>IF(F138+SUM(E$99:E138)=D$92,F138,D$92-SUM(E$99:E138))</f>
        <v>158378.69961240486</v>
      </c>
      <c r="E139" s="160">
        <f t="shared" si="23"/>
        <v>62767.595238095237</v>
      </c>
      <c r="F139" s="159">
        <f t="shared" si="24"/>
        <v>95611.104374309623</v>
      </c>
      <c r="G139" s="159">
        <f t="shared" si="25"/>
        <v>126994.90199335724</v>
      </c>
      <c r="H139" s="163">
        <f t="shared" si="26"/>
        <v>76178.839264328461</v>
      </c>
      <c r="I139" s="253">
        <f t="shared" si="27"/>
        <v>76178.839264328461</v>
      </c>
      <c r="J139" s="158">
        <f t="shared" si="22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1"/>
        <v/>
      </c>
      <c r="C140" s="153">
        <f>IF(D93="","-",+C139+1)</f>
        <v>2054</v>
      </c>
      <c r="D140" s="154">
        <f>IF(F139+SUM(E$99:E139)=D$92,F139,D$92-SUM(E$99:E139))</f>
        <v>95611.104374309623</v>
      </c>
      <c r="E140" s="160">
        <f t="shared" si="23"/>
        <v>62767.595238095237</v>
      </c>
      <c r="F140" s="159">
        <f t="shared" si="24"/>
        <v>32843.509136214387</v>
      </c>
      <c r="G140" s="159">
        <f t="shared" si="25"/>
        <v>64227.306755262005</v>
      </c>
      <c r="H140" s="163">
        <f t="shared" si="26"/>
        <v>69550.293366305239</v>
      </c>
      <c r="I140" s="253">
        <f t="shared" si="27"/>
        <v>69550.293366305239</v>
      </c>
      <c r="J140" s="158">
        <f t="shared" si="22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1"/>
        <v/>
      </c>
      <c r="C141" s="153">
        <f>IF(D93="","-",+C140+1)</f>
        <v>2055</v>
      </c>
      <c r="D141" s="154">
        <f>IF(F140+SUM(E$99:E140)=D$92,F140,D$92-SUM(E$99:E140))</f>
        <v>32843.509136214387</v>
      </c>
      <c r="E141" s="160">
        <f t="shared" si="23"/>
        <v>32843.509136214387</v>
      </c>
      <c r="F141" s="159">
        <f t="shared" si="24"/>
        <v>0</v>
      </c>
      <c r="G141" s="159">
        <f t="shared" si="25"/>
        <v>16421.754568107193</v>
      </c>
      <c r="H141" s="163">
        <f t="shared" si="26"/>
        <v>34577.721725813579</v>
      </c>
      <c r="I141" s="253">
        <f t="shared" si="27"/>
        <v>34577.721725813579</v>
      </c>
      <c r="J141" s="158">
        <f t="shared" si="22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1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23"/>
        <v>0</v>
      </c>
      <c r="F142" s="159">
        <f t="shared" si="24"/>
        <v>0</v>
      </c>
      <c r="G142" s="159">
        <f t="shared" si="25"/>
        <v>0</v>
      </c>
      <c r="H142" s="163">
        <f t="shared" si="26"/>
        <v>0</v>
      </c>
      <c r="I142" s="253">
        <f t="shared" si="27"/>
        <v>0</v>
      </c>
      <c r="J142" s="158">
        <f t="shared" si="22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1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23"/>
        <v>0</v>
      </c>
      <c r="F143" s="159">
        <f t="shared" si="24"/>
        <v>0</v>
      </c>
      <c r="G143" s="159">
        <f t="shared" si="25"/>
        <v>0</v>
      </c>
      <c r="H143" s="163">
        <f t="shared" si="26"/>
        <v>0</v>
      </c>
      <c r="I143" s="253">
        <f t="shared" si="27"/>
        <v>0</v>
      </c>
      <c r="J143" s="158">
        <f t="shared" si="22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1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23"/>
        <v>0</v>
      </c>
      <c r="F144" s="159">
        <f t="shared" si="24"/>
        <v>0</v>
      </c>
      <c r="G144" s="159">
        <f t="shared" si="25"/>
        <v>0</v>
      </c>
      <c r="H144" s="163">
        <f t="shared" si="26"/>
        <v>0</v>
      </c>
      <c r="I144" s="253">
        <f t="shared" si="27"/>
        <v>0</v>
      </c>
      <c r="J144" s="158">
        <f t="shared" si="22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1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23"/>
        <v>0</v>
      </c>
      <c r="F145" s="159">
        <f t="shared" si="24"/>
        <v>0</v>
      </c>
      <c r="G145" s="159">
        <f t="shared" si="25"/>
        <v>0</v>
      </c>
      <c r="H145" s="163">
        <f t="shared" si="26"/>
        <v>0</v>
      </c>
      <c r="I145" s="253">
        <f t="shared" si="27"/>
        <v>0</v>
      </c>
      <c r="J145" s="158">
        <f t="shared" si="22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1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23"/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2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1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23"/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2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1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23"/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2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1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23"/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2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1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23"/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2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1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23"/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2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1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23"/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2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1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23"/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2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1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23"/>
        <v>0</v>
      </c>
      <c r="F154" s="159">
        <f t="shared" si="24"/>
        <v>0</v>
      </c>
      <c r="G154" s="159">
        <f t="shared" si="25"/>
        <v>0</v>
      </c>
      <c r="H154" s="163">
        <f t="shared" si="26"/>
        <v>0</v>
      </c>
      <c r="I154" s="253">
        <f t="shared" si="27"/>
        <v>0</v>
      </c>
      <c r="J154" s="158">
        <f t="shared" si="22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2636239</v>
      </c>
      <c r="F155" s="111"/>
      <c r="G155" s="111"/>
      <c r="H155" s="111">
        <f>SUM(H99:H154)</f>
        <v>8761145.3704921398</v>
      </c>
      <c r="I155" s="111">
        <f>SUM(I99:I154)</f>
        <v>8761145.3704921398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1" priority="1" stopIfTrue="1" operator="equal">
      <formula>$I$10</formula>
    </cfRule>
  </conditionalFormatting>
  <conditionalFormatting sqref="C99:C154">
    <cfRule type="cellIs" dxfId="9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P162"/>
  <sheetViews>
    <sheetView view="pageBreakPreview" topLeftCell="A61" zoomScale="80" zoomScaleNormal="100" zoomScaleSheetLayoutView="80" workbookViewId="0">
      <selection activeCell="D17" sqref="D17:H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39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469507.82183995802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469507.82183995802</v>
      </c>
      <c r="O6" s="1"/>
      <c r="P6" s="1"/>
    </row>
    <row r="7" spans="1:16" ht="13.5" thickBot="1">
      <c r="C7" s="121" t="s">
        <v>44</v>
      </c>
      <c r="D7" s="386" t="s">
        <v>316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298</v>
      </c>
      <c r="E9" s="401" t="s">
        <v>315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4316668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105284.58536585367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409">
        <v>4316127</v>
      </c>
      <c r="E17" s="415">
        <v>85637.440476190473</v>
      </c>
      <c r="F17" s="409">
        <v>4230489.5595238097</v>
      </c>
      <c r="G17" s="415">
        <v>656374.9370978435</v>
      </c>
      <c r="H17" s="416">
        <v>656374.9370978435</v>
      </c>
      <c r="I17" s="404">
        <v>0</v>
      </c>
      <c r="J17" s="156"/>
      <c r="K17" s="256">
        <f t="shared" ref="K17:K22" si="0">G17</f>
        <v>656374.9370978435</v>
      </c>
      <c r="L17" s="172">
        <f t="shared" ref="L17:L22" si="1">IF(K17&lt;&gt;0,+G17-K17,0)</f>
        <v>0</v>
      </c>
      <c r="M17" s="256">
        <f t="shared" ref="M17:M22" si="2">H17</f>
        <v>656374.9370978435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411">
        <v>4230489.5595238097</v>
      </c>
      <c r="E18" s="410">
        <v>102764.92857142857</v>
      </c>
      <c r="F18" s="411">
        <v>4127724.6309523811</v>
      </c>
      <c r="G18" s="410">
        <v>659638.3564492357</v>
      </c>
      <c r="H18" s="416">
        <v>659638.3564492357</v>
      </c>
      <c r="I18" s="404">
        <v>0</v>
      </c>
      <c r="J18" s="156"/>
      <c r="K18" s="258">
        <f t="shared" si="0"/>
        <v>659638.3564492357</v>
      </c>
      <c r="L18" s="257">
        <f t="shared" si="1"/>
        <v>0</v>
      </c>
      <c r="M18" s="258">
        <f t="shared" si="2"/>
        <v>659638.3564492357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411">
        <v>4127724.6309523811</v>
      </c>
      <c r="E19" s="410">
        <v>102777.80952380953</v>
      </c>
      <c r="F19" s="411">
        <v>4024946.8214285714</v>
      </c>
      <c r="G19" s="410">
        <v>632882.6295754665</v>
      </c>
      <c r="H19" s="416">
        <v>632882.6295754665</v>
      </c>
      <c r="I19" s="156">
        <v>0</v>
      </c>
      <c r="J19" s="156"/>
      <c r="K19" s="258">
        <f t="shared" si="0"/>
        <v>632882.6295754665</v>
      </c>
      <c r="L19" s="257">
        <f t="shared" si="1"/>
        <v>0</v>
      </c>
      <c r="M19" s="258">
        <f t="shared" si="2"/>
        <v>632882.6295754665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411">
        <v>4025487.8214285714</v>
      </c>
      <c r="E20" s="410">
        <v>102777.80952380953</v>
      </c>
      <c r="F20" s="411">
        <v>3922710.0119047617</v>
      </c>
      <c r="G20" s="410">
        <v>613043.82987884199</v>
      </c>
      <c r="H20" s="416">
        <v>613043.82987884199</v>
      </c>
      <c r="I20" s="156">
        <f>H20-G20</f>
        <v>0</v>
      </c>
      <c r="J20" s="156"/>
      <c r="K20" s="258">
        <f t="shared" si="0"/>
        <v>613043.82987884199</v>
      </c>
      <c r="L20" s="257">
        <f t="shared" si="1"/>
        <v>0</v>
      </c>
      <c r="M20" s="258">
        <f t="shared" si="2"/>
        <v>613043.82987884199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411">
        <v>3922710.0119047617</v>
      </c>
      <c r="E21" s="410">
        <v>100387.62790697675</v>
      </c>
      <c r="F21" s="411">
        <v>3822322.3839977849</v>
      </c>
      <c r="G21" s="410">
        <v>580163.47114176606</v>
      </c>
      <c r="H21" s="416">
        <v>580163.47114176606</v>
      </c>
      <c r="I21" s="156">
        <v>0</v>
      </c>
      <c r="J21" s="156"/>
      <c r="K21" s="258">
        <f t="shared" si="0"/>
        <v>580163.47114176606</v>
      </c>
      <c r="L21" s="257">
        <f t="shared" si="1"/>
        <v>0</v>
      </c>
      <c r="M21" s="258">
        <f t="shared" si="2"/>
        <v>580163.47114176606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411">
        <v>3822322.3839977849</v>
      </c>
      <c r="E22" s="410">
        <v>105284.58536585367</v>
      </c>
      <c r="F22" s="411">
        <v>3717037.7986319312</v>
      </c>
      <c r="G22" s="410">
        <v>584388.67981931404</v>
      </c>
      <c r="H22" s="416">
        <v>584388.67981931404</v>
      </c>
      <c r="I22" s="156">
        <f t="shared" ref="I22:I72" si="6">H22-G22</f>
        <v>0</v>
      </c>
      <c r="J22" s="156"/>
      <c r="K22" s="258">
        <f t="shared" si="0"/>
        <v>584388.67981931404</v>
      </c>
      <c r="L22" s="257">
        <f t="shared" si="1"/>
        <v>0</v>
      </c>
      <c r="M22" s="258">
        <f t="shared" si="2"/>
        <v>584388.67981931404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411">
        <v>3717037.7986319312</v>
      </c>
      <c r="E23" s="410">
        <v>105284.58536585367</v>
      </c>
      <c r="F23" s="411">
        <v>3611753.2132660775</v>
      </c>
      <c r="G23" s="410">
        <v>571007.63031120552</v>
      </c>
      <c r="H23" s="416">
        <v>571007.63031120552</v>
      </c>
      <c r="I23" s="156">
        <f t="shared" si="6"/>
        <v>0</v>
      </c>
      <c r="J23" s="156"/>
      <c r="K23" s="258">
        <f t="shared" ref="K23" si="7">G23</f>
        <v>571007.63031120552</v>
      </c>
      <c r="L23" s="257">
        <f t="shared" ref="L23" si="8">IF(K23&lt;&gt;0,+G23-K23,0)</f>
        <v>0</v>
      </c>
      <c r="M23" s="258">
        <f t="shared" ref="M23" si="9">H23</f>
        <v>571007.63031120552</v>
      </c>
      <c r="N23" s="158">
        <f t="shared" ref="N23" si="10">IF(M23&lt;&gt;0,+H23-M23,0)</f>
        <v>0</v>
      </c>
      <c r="O23" s="158">
        <f t="shared" ref="O23" si="11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3611753.2132660775</v>
      </c>
      <c r="E24" s="160">
        <f t="shared" ref="E24:E72" si="12">IF(+$I$14&lt;F23,$I$14,D24)</f>
        <v>105284.58536585367</v>
      </c>
      <c r="F24" s="159">
        <f t="shared" ref="F24:F72" si="13">+D24-E24</f>
        <v>3506468.6279002237</v>
      </c>
      <c r="G24" s="161">
        <f t="shared" ref="G24:G52" si="14">+I$12*((D24+F24)/2)+E24</f>
        <v>469507.82183995802</v>
      </c>
      <c r="H24" s="142">
        <f t="shared" ref="H24:H52" si="15">+I$13*((D24+F24)/2)+E24</f>
        <v>469507.82183995802</v>
      </c>
      <c r="I24" s="156">
        <f t="shared" si="6"/>
        <v>0</v>
      </c>
      <c r="J24" s="156"/>
      <c r="K24" s="334"/>
      <c r="L24" s="158">
        <f t="shared" ref="L24:L72" si="16">IF(K24&lt;&gt;0,+G24-K24,0)</f>
        <v>0</v>
      </c>
      <c r="M24" s="334"/>
      <c r="N24" s="158">
        <f t="shared" ref="N24:N72" si="17">IF(M24&lt;&gt;0,+H24-M24,0)</f>
        <v>0</v>
      </c>
      <c r="O24" s="158">
        <f t="shared" ref="O24:O72" si="18">+N24-L24</f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3506468.6279002237</v>
      </c>
      <c r="E25" s="160">
        <f t="shared" si="12"/>
        <v>105284.58536585367</v>
      </c>
      <c r="F25" s="159">
        <f t="shared" si="13"/>
        <v>3401184.04253437</v>
      </c>
      <c r="G25" s="161">
        <f t="shared" si="14"/>
        <v>458733.47586186131</v>
      </c>
      <c r="H25" s="142">
        <f t="shared" si="15"/>
        <v>458733.47586186131</v>
      </c>
      <c r="I25" s="156">
        <f t="shared" si="6"/>
        <v>0</v>
      </c>
      <c r="J25" s="156"/>
      <c r="K25" s="334"/>
      <c r="L25" s="158">
        <f t="shared" si="16"/>
        <v>0</v>
      </c>
      <c r="M25" s="334"/>
      <c r="N25" s="158">
        <f t="shared" si="17"/>
        <v>0</v>
      </c>
      <c r="O25" s="158">
        <f t="shared" si="18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3401184.04253437</v>
      </c>
      <c r="E26" s="160">
        <f t="shared" si="12"/>
        <v>105284.58536585367</v>
      </c>
      <c r="F26" s="159">
        <f t="shared" si="13"/>
        <v>3295899.4571685162</v>
      </c>
      <c r="G26" s="161">
        <f t="shared" si="14"/>
        <v>447959.12988376449</v>
      </c>
      <c r="H26" s="142">
        <f t="shared" si="15"/>
        <v>447959.12988376449</v>
      </c>
      <c r="I26" s="156">
        <f t="shared" si="6"/>
        <v>0</v>
      </c>
      <c r="J26" s="156"/>
      <c r="K26" s="334"/>
      <c r="L26" s="158">
        <f t="shared" si="16"/>
        <v>0</v>
      </c>
      <c r="M26" s="334"/>
      <c r="N26" s="158">
        <f t="shared" si="17"/>
        <v>0</v>
      </c>
      <c r="O26" s="158">
        <f t="shared" si="18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3295899.4571685162</v>
      </c>
      <c r="E27" s="160">
        <f t="shared" si="12"/>
        <v>105284.58536585367</v>
      </c>
      <c r="F27" s="159">
        <f t="shared" si="13"/>
        <v>3190614.8718026625</v>
      </c>
      <c r="G27" s="161">
        <f t="shared" si="14"/>
        <v>437184.78390566778</v>
      </c>
      <c r="H27" s="142">
        <f t="shared" si="15"/>
        <v>437184.78390566778</v>
      </c>
      <c r="I27" s="156">
        <f t="shared" si="6"/>
        <v>0</v>
      </c>
      <c r="J27" s="156"/>
      <c r="K27" s="334"/>
      <c r="L27" s="158">
        <f t="shared" si="16"/>
        <v>0</v>
      </c>
      <c r="M27" s="334"/>
      <c r="N27" s="158">
        <f t="shared" si="17"/>
        <v>0</v>
      </c>
      <c r="O27" s="158">
        <f t="shared" si="18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3190614.8718026625</v>
      </c>
      <c r="E28" s="160">
        <f t="shared" si="12"/>
        <v>105284.58536585367</v>
      </c>
      <c r="F28" s="159">
        <f t="shared" si="13"/>
        <v>3085330.2864368088</v>
      </c>
      <c r="G28" s="161">
        <f t="shared" si="14"/>
        <v>426410.43792757095</v>
      </c>
      <c r="H28" s="142">
        <f t="shared" si="15"/>
        <v>426410.43792757095</v>
      </c>
      <c r="I28" s="156">
        <f t="shared" si="6"/>
        <v>0</v>
      </c>
      <c r="J28" s="156"/>
      <c r="K28" s="334"/>
      <c r="L28" s="158">
        <f t="shared" si="16"/>
        <v>0</v>
      </c>
      <c r="M28" s="334"/>
      <c r="N28" s="158">
        <f t="shared" si="17"/>
        <v>0</v>
      </c>
      <c r="O28" s="158">
        <f t="shared" si="18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3085330.2864368088</v>
      </c>
      <c r="E29" s="160">
        <f t="shared" si="12"/>
        <v>105284.58536585367</v>
      </c>
      <c r="F29" s="159">
        <f t="shared" si="13"/>
        <v>2980045.701070955</v>
      </c>
      <c r="G29" s="161">
        <f t="shared" si="14"/>
        <v>415636.09194947424</v>
      </c>
      <c r="H29" s="142">
        <f t="shared" si="15"/>
        <v>415636.09194947424</v>
      </c>
      <c r="I29" s="156">
        <f t="shared" si="6"/>
        <v>0</v>
      </c>
      <c r="J29" s="156"/>
      <c r="K29" s="334"/>
      <c r="L29" s="158">
        <f t="shared" si="16"/>
        <v>0</v>
      </c>
      <c r="M29" s="334"/>
      <c r="N29" s="158">
        <f t="shared" si="17"/>
        <v>0</v>
      </c>
      <c r="O29" s="158">
        <f t="shared" si="18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2980045.701070955</v>
      </c>
      <c r="E30" s="160">
        <f t="shared" si="12"/>
        <v>105284.58536585367</v>
      </c>
      <c r="F30" s="159">
        <f t="shared" si="13"/>
        <v>2874761.1157051013</v>
      </c>
      <c r="G30" s="161">
        <f t="shared" si="14"/>
        <v>404861.74597137742</v>
      </c>
      <c r="H30" s="142">
        <f t="shared" si="15"/>
        <v>404861.74597137742</v>
      </c>
      <c r="I30" s="156">
        <f t="shared" si="6"/>
        <v>0</v>
      </c>
      <c r="J30" s="156"/>
      <c r="K30" s="334"/>
      <c r="L30" s="158">
        <f t="shared" si="16"/>
        <v>0</v>
      </c>
      <c r="M30" s="334"/>
      <c r="N30" s="158">
        <f t="shared" si="17"/>
        <v>0</v>
      </c>
      <c r="O30" s="158">
        <f t="shared" si="18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2874761.1157051013</v>
      </c>
      <c r="E31" s="160">
        <f t="shared" si="12"/>
        <v>105284.58536585367</v>
      </c>
      <c r="F31" s="159">
        <f t="shared" si="13"/>
        <v>2769476.5303392475</v>
      </c>
      <c r="G31" s="161">
        <f t="shared" si="14"/>
        <v>394087.39999328065</v>
      </c>
      <c r="H31" s="142">
        <f t="shared" si="15"/>
        <v>394087.39999328065</v>
      </c>
      <c r="I31" s="156">
        <f t="shared" si="6"/>
        <v>0</v>
      </c>
      <c r="J31" s="156"/>
      <c r="K31" s="334"/>
      <c r="L31" s="158">
        <f t="shared" si="16"/>
        <v>0</v>
      </c>
      <c r="M31" s="334"/>
      <c r="N31" s="158">
        <f t="shared" si="17"/>
        <v>0</v>
      </c>
      <c r="O31" s="158">
        <f t="shared" si="18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2769476.5303392475</v>
      </c>
      <c r="E32" s="160">
        <f t="shared" si="12"/>
        <v>105284.58536585367</v>
      </c>
      <c r="F32" s="159">
        <f t="shared" si="13"/>
        <v>2664191.9449733938</v>
      </c>
      <c r="G32" s="161">
        <f t="shared" si="14"/>
        <v>383313.05401518388</v>
      </c>
      <c r="H32" s="142">
        <f t="shared" si="15"/>
        <v>383313.05401518388</v>
      </c>
      <c r="I32" s="156">
        <f t="shared" si="6"/>
        <v>0</v>
      </c>
      <c r="J32" s="156"/>
      <c r="K32" s="334"/>
      <c r="L32" s="158">
        <f t="shared" si="16"/>
        <v>0</v>
      </c>
      <c r="M32" s="334"/>
      <c r="N32" s="158">
        <f t="shared" si="17"/>
        <v>0</v>
      </c>
      <c r="O32" s="158">
        <f t="shared" si="18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2664191.9449733938</v>
      </c>
      <c r="E33" s="160">
        <f t="shared" si="12"/>
        <v>105284.58536585367</v>
      </c>
      <c r="F33" s="159">
        <f t="shared" si="13"/>
        <v>2558907.3596075401</v>
      </c>
      <c r="G33" s="161">
        <f t="shared" si="14"/>
        <v>372538.70803708711</v>
      </c>
      <c r="H33" s="142">
        <f t="shared" si="15"/>
        <v>372538.70803708711</v>
      </c>
      <c r="I33" s="156">
        <f t="shared" si="6"/>
        <v>0</v>
      </c>
      <c r="J33" s="156"/>
      <c r="K33" s="334"/>
      <c r="L33" s="158">
        <f t="shared" si="16"/>
        <v>0</v>
      </c>
      <c r="M33" s="334"/>
      <c r="N33" s="158">
        <f t="shared" si="17"/>
        <v>0</v>
      </c>
      <c r="O33" s="158">
        <f t="shared" si="18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2558907.3596075401</v>
      </c>
      <c r="E34" s="160">
        <f t="shared" si="12"/>
        <v>105284.58536585367</v>
      </c>
      <c r="F34" s="159">
        <f t="shared" si="13"/>
        <v>2453622.7742416863</v>
      </c>
      <c r="G34" s="161">
        <f t="shared" si="14"/>
        <v>361764.36205899029</v>
      </c>
      <c r="H34" s="142">
        <f t="shared" si="15"/>
        <v>361764.36205899029</v>
      </c>
      <c r="I34" s="156">
        <f t="shared" si="6"/>
        <v>0</v>
      </c>
      <c r="J34" s="156"/>
      <c r="K34" s="334"/>
      <c r="L34" s="158">
        <f t="shared" si="16"/>
        <v>0</v>
      </c>
      <c r="M34" s="334"/>
      <c r="N34" s="158">
        <f t="shared" si="17"/>
        <v>0</v>
      </c>
      <c r="O34" s="158">
        <f t="shared" si="18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2453622.7742416863</v>
      </c>
      <c r="E35" s="160">
        <f t="shared" si="12"/>
        <v>105284.58536585367</v>
      </c>
      <c r="F35" s="159">
        <f t="shared" si="13"/>
        <v>2348338.1888758326</v>
      </c>
      <c r="G35" s="161">
        <f t="shared" si="14"/>
        <v>350990.01608089358</v>
      </c>
      <c r="H35" s="142">
        <f t="shared" si="15"/>
        <v>350990.01608089358</v>
      </c>
      <c r="I35" s="156">
        <f t="shared" si="6"/>
        <v>0</v>
      </c>
      <c r="J35" s="156"/>
      <c r="K35" s="334"/>
      <c r="L35" s="158">
        <f t="shared" si="16"/>
        <v>0</v>
      </c>
      <c r="M35" s="334"/>
      <c r="N35" s="158">
        <f t="shared" si="17"/>
        <v>0</v>
      </c>
      <c r="O35" s="158">
        <f t="shared" si="18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2348338.1888758326</v>
      </c>
      <c r="E36" s="160">
        <f t="shared" si="12"/>
        <v>105284.58536585367</v>
      </c>
      <c r="F36" s="159">
        <f t="shared" si="13"/>
        <v>2243053.6035099789</v>
      </c>
      <c r="G36" s="161">
        <f t="shared" si="14"/>
        <v>340215.67010279675</v>
      </c>
      <c r="H36" s="142">
        <f t="shared" si="15"/>
        <v>340215.67010279675</v>
      </c>
      <c r="I36" s="156">
        <f t="shared" si="6"/>
        <v>0</v>
      </c>
      <c r="J36" s="156"/>
      <c r="K36" s="334"/>
      <c r="L36" s="158">
        <f t="shared" si="16"/>
        <v>0</v>
      </c>
      <c r="M36" s="334"/>
      <c r="N36" s="158">
        <f t="shared" si="17"/>
        <v>0</v>
      </c>
      <c r="O36" s="158">
        <f t="shared" si="18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2243053.6035099789</v>
      </c>
      <c r="E37" s="160">
        <f t="shared" si="12"/>
        <v>105284.58536585367</v>
      </c>
      <c r="F37" s="159">
        <f t="shared" si="13"/>
        <v>2137769.0181441251</v>
      </c>
      <c r="G37" s="161">
        <f t="shared" si="14"/>
        <v>329441.32412470004</v>
      </c>
      <c r="H37" s="142">
        <f t="shared" si="15"/>
        <v>329441.32412470004</v>
      </c>
      <c r="I37" s="156">
        <f t="shared" si="6"/>
        <v>0</v>
      </c>
      <c r="J37" s="156"/>
      <c r="K37" s="334"/>
      <c r="L37" s="158">
        <f t="shared" si="16"/>
        <v>0</v>
      </c>
      <c r="M37" s="334"/>
      <c r="N37" s="158">
        <f t="shared" si="17"/>
        <v>0</v>
      </c>
      <c r="O37" s="158">
        <f t="shared" si="18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2137769.0181441251</v>
      </c>
      <c r="E38" s="160">
        <f t="shared" si="12"/>
        <v>105284.58536585367</v>
      </c>
      <c r="F38" s="159">
        <f t="shared" si="13"/>
        <v>2032484.4327782714</v>
      </c>
      <c r="G38" s="161">
        <f t="shared" si="14"/>
        <v>318666.97814660321</v>
      </c>
      <c r="H38" s="142">
        <f t="shared" si="15"/>
        <v>318666.97814660321</v>
      </c>
      <c r="I38" s="156">
        <f t="shared" si="6"/>
        <v>0</v>
      </c>
      <c r="J38" s="156"/>
      <c r="K38" s="334"/>
      <c r="L38" s="158">
        <f t="shared" si="16"/>
        <v>0</v>
      </c>
      <c r="M38" s="334"/>
      <c r="N38" s="158">
        <f t="shared" si="17"/>
        <v>0</v>
      </c>
      <c r="O38" s="158">
        <f t="shared" si="18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2032484.4327782714</v>
      </c>
      <c r="E39" s="160">
        <f t="shared" si="12"/>
        <v>105284.58536585367</v>
      </c>
      <c r="F39" s="159">
        <f t="shared" si="13"/>
        <v>1927199.8474124176</v>
      </c>
      <c r="G39" s="161">
        <f t="shared" si="14"/>
        <v>307892.63216850645</v>
      </c>
      <c r="H39" s="142">
        <f t="shared" si="15"/>
        <v>307892.63216850645</v>
      </c>
      <c r="I39" s="156">
        <f t="shared" si="6"/>
        <v>0</v>
      </c>
      <c r="J39" s="156"/>
      <c r="K39" s="334"/>
      <c r="L39" s="158">
        <f t="shared" si="16"/>
        <v>0</v>
      </c>
      <c r="M39" s="334"/>
      <c r="N39" s="158">
        <f t="shared" si="17"/>
        <v>0</v>
      </c>
      <c r="O39" s="158">
        <f t="shared" si="18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1927199.8474124176</v>
      </c>
      <c r="E40" s="160">
        <f t="shared" si="12"/>
        <v>105284.58536585367</v>
      </c>
      <c r="F40" s="159">
        <f t="shared" si="13"/>
        <v>1821915.2620465639</v>
      </c>
      <c r="G40" s="161">
        <f t="shared" si="14"/>
        <v>297118.28619040968</v>
      </c>
      <c r="H40" s="142">
        <f t="shared" si="15"/>
        <v>297118.28619040968</v>
      </c>
      <c r="I40" s="156">
        <f t="shared" si="6"/>
        <v>0</v>
      </c>
      <c r="J40" s="156"/>
      <c r="K40" s="334"/>
      <c r="L40" s="158">
        <f t="shared" si="16"/>
        <v>0</v>
      </c>
      <c r="M40" s="334"/>
      <c r="N40" s="158">
        <f t="shared" si="17"/>
        <v>0</v>
      </c>
      <c r="O40" s="158">
        <f t="shared" si="18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1821915.2620465639</v>
      </c>
      <c r="E41" s="160">
        <f t="shared" si="12"/>
        <v>105284.58536585367</v>
      </c>
      <c r="F41" s="159">
        <f t="shared" si="13"/>
        <v>1716630.6766807102</v>
      </c>
      <c r="G41" s="161">
        <f t="shared" si="14"/>
        <v>286343.94021231291</v>
      </c>
      <c r="H41" s="142">
        <f t="shared" si="15"/>
        <v>286343.94021231291</v>
      </c>
      <c r="I41" s="156">
        <f t="shared" si="6"/>
        <v>0</v>
      </c>
      <c r="J41" s="156"/>
      <c r="K41" s="334"/>
      <c r="L41" s="158">
        <f t="shared" si="16"/>
        <v>0</v>
      </c>
      <c r="M41" s="334"/>
      <c r="N41" s="158">
        <f t="shared" si="17"/>
        <v>0</v>
      </c>
      <c r="O41" s="158">
        <f t="shared" si="18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1716630.6766807102</v>
      </c>
      <c r="E42" s="160">
        <f t="shared" si="12"/>
        <v>105284.58536585367</v>
      </c>
      <c r="F42" s="159">
        <f t="shared" si="13"/>
        <v>1611346.0913148564</v>
      </c>
      <c r="G42" s="161">
        <f t="shared" si="14"/>
        <v>275569.59423421614</v>
      </c>
      <c r="H42" s="142">
        <f t="shared" si="15"/>
        <v>275569.59423421614</v>
      </c>
      <c r="I42" s="156">
        <f t="shared" si="6"/>
        <v>0</v>
      </c>
      <c r="J42" s="156"/>
      <c r="K42" s="334"/>
      <c r="L42" s="158">
        <f t="shared" si="16"/>
        <v>0</v>
      </c>
      <c r="M42" s="334"/>
      <c r="N42" s="158">
        <f t="shared" si="17"/>
        <v>0</v>
      </c>
      <c r="O42" s="158">
        <f t="shared" si="18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1611346.0913148564</v>
      </c>
      <c r="E43" s="160">
        <f t="shared" si="12"/>
        <v>105284.58536585367</v>
      </c>
      <c r="F43" s="159">
        <f t="shared" si="13"/>
        <v>1506061.5059490027</v>
      </c>
      <c r="G43" s="161">
        <f t="shared" si="14"/>
        <v>264795.24825611932</v>
      </c>
      <c r="H43" s="142">
        <f t="shared" si="15"/>
        <v>264795.24825611932</v>
      </c>
      <c r="I43" s="156">
        <f t="shared" si="6"/>
        <v>0</v>
      </c>
      <c r="J43" s="156"/>
      <c r="K43" s="334"/>
      <c r="L43" s="158">
        <f t="shared" si="16"/>
        <v>0</v>
      </c>
      <c r="M43" s="334"/>
      <c r="N43" s="158">
        <f t="shared" si="17"/>
        <v>0</v>
      </c>
      <c r="O43" s="158">
        <f t="shared" si="18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1506061.5059490027</v>
      </c>
      <c r="E44" s="160">
        <f t="shared" si="12"/>
        <v>105284.58536585367</v>
      </c>
      <c r="F44" s="159">
        <f t="shared" si="13"/>
        <v>1400776.920583149</v>
      </c>
      <c r="G44" s="161">
        <f t="shared" si="14"/>
        <v>254020.90227802255</v>
      </c>
      <c r="H44" s="142">
        <f t="shared" si="15"/>
        <v>254020.90227802255</v>
      </c>
      <c r="I44" s="156">
        <f t="shared" si="6"/>
        <v>0</v>
      </c>
      <c r="J44" s="156"/>
      <c r="K44" s="334"/>
      <c r="L44" s="158">
        <f t="shared" si="16"/>
        <v>0</v>
      </c>
      <c r="M44" s="334"/>
      <c r="N44" s="158">
        <f t="shared" si="17"/>
        <v>0</v>
      </c>
      <c r="O44" s="158">
        <f t="shared" si="18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1400776.920583149</v>
      </c>
      <c r="E45" s="160">
        <f t="shared" si="12"/>
        <v>105284.58536585367</v>
      </c>
      <c r="F45" s="159">
        <f t="shared" si="13"/>
        <v>1295492.3352172952</v>
      </c>
      <c r="G45" s="161">
        <f t="shared" si="14"/>
        <v>243246.55629992578</v>
      </c>
      <c r="H45" s="142">
        <f t="shared" si="15"/>
        <v>243246.55629992578</v>
      </c>
      <c r="I45" s="156">
        <f t="shared" si="6"/>
        <v>0</v>
      </c>
      <c r="J45" s="156"/>
      <c r="K45" s="334"/>
      <c r="L45" s="158">
        <f t="shared" si="16"/>
        <v>0</v>
      </c>
      <c r="M45" s="334"/>
      <c r="N45" s="158">
        <f t="shared" si="17"/>
        <v>0</v>
      </c>
      <c r="O45" s="158">
        <f t="shared" si="18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1295492.3352172952</v>
      </c>
      <c r="E46" s="160">
        <f t="shared" si="12"/>
        <v>105284.58536585367</v>
      </c>
      <c r="F46" s="159">
        <f t="shared" si="13"/>
        <v>1190207.7498514415</v>
      </c>
      <c r="G46" s="161">
        <f t="shared" si="14"/>
        <v>232472.21032182901</v>
      </c>
      <c r="H46" s="142">
        <f t="shared" si="15"/>
        <v>232472.21032182901</v>
      </c>
      <c r="I46" s="156">
        <f t="shared" si="6"/>
        <v>0</v>
      </c>
      <c r="J46" s="156"/>
      <c r="K46" s="334"/>
      <c r="L46" s="158">
        <f t="shared" si="16"/>
        <v>0</v>
      </c>
      <c r="M46" s="334"/>
      <c r="N46" s="158">
        <f t="shared" si="17"/>
        <v>0</v>
      </c>
      <c r="O46" s="158">
        <f t="shared" si="18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1190207.7498514415</v>
      </c>
      <c r="E47" s="160">
        <f t="shared" si="12"/>
        <v>105284.58536585367</v>
      </c>
      <c r="F47" s="159">
        <f t="shared" si="13"/>
        <v>1084923.1644855877</v>
      </c>
      <c r="G47" s="161">
        <f t="shared" si="14"/>
        <v>221697.86434373225</v>
      </c>
      <c r="H47" s="142">
        <f t="shared" si="15"/>
        <v>221697.86434373225</v>
      </c>
      <c r="I47" s="156">
        <f t="shared" si="6"/>
        <v>0</v>
      </c>
      <c r="J47" s="156"/>
      <c r="K47" s="334"/>
      <c r="L47" s="158">
        <f t="shared" si="16"/>
        <v>0</v>
      </c>
      <c r="M47" s="334"/>
      <c r="N47" s="158">
        <f t="shared" si="17"/>
        <v>0</v>
      </c>
      <c r="O47" s="158">
        <f t="shared" si="18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1084923.1644855877</v>
      </c>
      <c r="E48" s="160">
        <f t="shared" si="12"/>
        <v>105284.58536585367</v>
      </c>
      <c r="F48" s="159">
        <f t="shared" si="13"/>
        <v>979638.57911973412</v>
      </c>
      <c r="G48" s="161">
        <f t="shared" si="14"/>
        <v>210923.51836563548</v>
      </c>
      <c r="H48" s="142">
        <f t="shared" si="15"/>
        <v>210923.51836563548</v>
      </c>
      <c r="I48" s="156">
        <f t="shared" si="6"/>
        <v>0</v>
      </c>
      <c r="J48" s="156"/>
      <c r="K48" s="334"/>
      <c r="L48" s="158">
        <f t="shared" si="16"/>
        <v>0</v>
      </c>
      <c r="M48" s="334"/>
      <c r="N48" s="158">
        <f t="shared" si="17"/>
        <v>0</v>
      </c>
      <c r="O48" s="158">
        <f t="shared" si="18"/>
        <v>0</v>
      </c>
      <c r="P48" s="4"/>
    </row>
    <row r="49" spans="2:16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979638.57911973412</v>
      </c>
      <c r="E49" s="160">
        <f t="shared" si="12"/>
        <v>105284.58536585367</v>
      </c>
      <c r="F49" s="159">
        <f t="shared" si="13"/>
        <v>874353.9937538805</v>
      </c>
      <c r="G49" s="161">
        <f t="shared" si="14"/>
        <v>200149.17238753871</v>
      </c>
      <c r="H49" s="142">
        <f t="shared" si="15"/>
        <v>200149.17238753871</v>
      </c>
      <c r="I49" s="156">
        <f t="shared" si="6"/>
        <v>0</v>
      </c>
      <c r="J49" s="156"/>
      <c r="K49" s="334"/>
      <c r="L49" s="158">
        <f t="shared" si="16"/>
        <v>0</v>
      </c>
      <c r="M49" s="334"/>
      <c r="N49" s="158">
        <f t="shared" si="17"/>
        <v>0</v>
      </c>
      <c r="O49" s="158">
        <f t="shared" si="18"/>
        <v>0</v>
      </c>
      <c r="P49" s="4"/>
    </row>
    <row r="50" spans="2:16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874353.9937538805</v>
      </c>
      <c r="E50" s="160">
        <f t="shared" si="12"/>
        <v>105284.58536585367</v>
      </c>
      <c r="F50" s="159">
        <f t="shared" si="13"/>
        <v>769069.40838802687</v>
      </c>
      <c r="G50" s="161">
        <f t="shared" si="14"/>
        <v>189374.82640944194</v>
      </c>
      <c r="H50" s="142">
        <f t="shared" si="15"/>
        <v>189374.82640944194</v>
      </c>
      <c r="I50" s="156">
        <f t="shared" si="6"/>
        <v>0</v>
      </c>
      <c r="J50" s="156"/>
      <c r="K50" s="334"/>
      <c r="L50" s="158">
        <f t="shared" si="16"/>
        <v>0</v>
      </c>
      <c r="M50" s="334"/>
      <c r="N50" s="158">
        <f t="shared" si="17"/>
        <v>0</v>
      </c>
      <c r="O50" s="158">
        <f t="shared" si="18"/>
        <v>0</v>
      </c>
      <c r="P50" s="4"/>
    </row>
    <row r="51" spans="2:16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769069.40838802687</v>
      </c>
      <c r="E51" s="160">
        <f t="shared" si="12"/>
        <v>105284.58536585367</v>
      </c>
      <c r="F51" s="159">
        <f t="shared" si="13"/>
        <v>663784.82302217325</v>
      </c>
      <c r="G51" s="161">
        <f t="shared" si="14"/>
        <v>178600.48043134518</v>
      </c>
      <c r="H51" s="142">
        <f t="shared" si="15"/>
        <v>178600.48043134518</v>
      </c>
      <c r="I51" s="156">
        <f t="shared" si="6"/>
        <v>0</v>
      </c>
      <c r="J51" s="156"/>
      <c r="K51" s="334"/>
      <c r="L51" s="158">
        <f t="shared" si="16"/>
        <v>0</v>
      </c>
      <c r="M51" s="334"/>
      <c r="N51" s="158">
        <f t="shared" si="17"/>
        <v>0</v>
      </c>
      <c r="O51" s="158">
        <f t="shared" si="18"/>
        <v>0</v>
      </c>
      <c r="P51" s="4"/>
    </row>
    <row r="52" spans="2:16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663784.82302217325</v>
      </c>
      <c r="E52" s="160">
        <f t="shared" si="12"/>
        <v>105284.58536585367</v>
      </c>
      <c r="F52" s="159">
        <f t="shared" si="13"/>
        <v>558500.23765631963</v>
      </c>
      <c r="G52" s="161">
        <f t="shared" si="14"/>
        <v>167826.13445324841</v>
      </c>
      <c r="H52" s="142">
        <f t="shared" si="15"/>
        <v>167826.13445324841</v>
      </c>
      <c r="I52" s="156">
        <f t="shared" si="6"/>
        <v>0</v>
      </c>
      <c r="J52" s="156"/>
      <c r="K52" s="334"/>
      <c r="L52" s="158">
        <f t="shared" si="16"/>
        <v>0</v>
      </c>
      <c r="M52" s="334"/>
      <c r="N52" s="158">
        <f t="shared" si="17"/>
        <v>0</v>
      </c>
      <c r="O52" s="158">
        <f t="shared" si="18"/>
        <v>0</v>
      </c>
      <c r="P52" s="4"/>
    </row>
    <row r="53" spans="2:16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558500.23765631963</v>
      </c>
      <c r="E53" s="160">
        <f t="shared" si="12"/>
        <v>105284.58536585367</v>
      </c>
      <c r="F53" s="159">
        <f t="shared" si="13"/>
        <v>453215.65229046595</v>
      </c>
      <c r="G53" s="161">
        <f t="shared" ref="G53:G72" si="19">+I$12*((D53+F53)/2)+E53</f>
        <v>157051.78847515167</v>
      </c>
      <c r="H53" s="142">
        <f t="shared" ref="H53:H72" si="20">+I$13*((D53+F53)/2)+E53</f>
        <v>157051.78847515167</v>
      </c>
      <c r="I53" s="156">
        <f t="shared" si="6"/>
        <v>0</v>
      </c>
      <c r="J53" s="156"/>
      <c r="K53" s="334"/>
      <c r="L53" s="158">
        <f t="shared" si="16"/>
        <v>0</v>
      </c>
      <c r="M53" s="334"/>
      <c r="N53" s="158">
        <f t="shared" si="17"/>
        <v>0</v>
      </c>
      <c r="O53" s="158">
        <f t="shared" si="18"/>
        <v>0</v>
      </c>
      <c r="P53" s="4"/>
    </row>
    <row r="54" spans="2:16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453215.65229046595</v>
      </c>
      <c r="E54" s="160">
        <f t="shared" si="12"/>
        <v>105284.58536585367</v>
      </c>
      <c r="F54" s="159">
        <f t="shared" si="13"/>
        <v>347931.06692461227</v>
      </c>
      <c r="G54" s="161">
        <f t="shared" si="19"/>
        <v>146277.4424970549</v>
      </c>
      <c r="H54" s="142">
        <f t="shared" si="20"/>
        <v>146277.4424970549</v>
      </c>
      <c r="I54" s="156">
        <f t="shared" si="6"/>
        <v>0</v>
      </c>
      <c r="J54" s="156"/>
      <c r="K54" s="334"/>
      <c r="L54" s="158">
        <f t="shared" si="16"/>
        <v>0</v>
      </c>
      <c r="M54" s="334"/>
      <c r="N54" s="158">
        <f t="shared" si="17"/>
        <v>0</v>
      </c>
      <c r="O54" s="158">
        <f t="shared" si="18"/>
        <v>0</v>
      </c>
      <c r="P54" s="4"/>
    </row>
    <row r="55" spans="2:16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347931.06692461227</v>
      </c>
      <c r="E55" s="160">
        <f t="shared" si="12"/>
        <v>105284.58536585367</v>
      </c>
      <c r="F55" s="159">
        <f t="shared" si="13"/>
        <v>242646.48155875859</v>
      </c>
      <c r="G55" s="161">
        <f t="shared" si="19"/>
        <v>135503.09651895813</v>
      </c>
      <c r="H55" s="142">
        <f t="shared" si="20"/>
        <v>135503.09651895813</v>
      </c>
      <c r="I55" s="156">
        <f t="shared" si="6"/>
        <v>0</v>
      </c>
      <c r="J55" s="156"/>
      <c r="K55" s="334"/>
      <c r="L55" s="158">
        <f t="shared" si="16"/>
        <v>0</v>
      </c>
      <c r="M55" s="334"/>
      <c r="N55" s="158">
        <f t="shared" si="17"/>
        <v>0</v>
      </c>
      <c r="O55" s="158">
        <f t="shared" si="18"/>
        <v>0</v>
      </c>
      <c r="P55" s="4"/>
    </row>
    <row r="56" spans="2:16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242646.48155875859</v>
      </c>
      <c r="E56" s="160">
        <f t="shared" si="12"/>
        <v>105284.58536585367</v>
      </c>
      <c r="F56" s="159">
        <f t="shared" si="13"/>
        <v>137361.89619290491</v>
      </c>
      <c r="G56" s="161">
        <f t="shared" si="19"/>
        <v>124728.75054086137</v>
      </c>
      <c r="H56" s="142">
        <f t="shared" si="20"/>
        <v>124728.75054086137</v>
      </c>
      <c r="I56" s="156">
        <f t="shared" si="6"/>
        <v>0</v>
      </c>
      <c r="J56" s="156"/>
      <c r="K56" s="334"/>
      <c r="L56" s="158">
        <f t="shared" si="16"/>
        <v>0</v>
      </c>
      <c r="M56" s="334"/>
      <c r="N56" s="158">
        <f t="shared" si="17"/>
        <v>0</v>
      </c>
      <c r="O56" s="158">
        <f t="shared" si="18"/>
        <v>0</v>
      </c>
      <c r="P56" s="4"/>
    </row>
    <row r="57" spans="2:16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137361.89619290491</v>
      </c>
      <c r="E57" s="160">
        <f t="shared" si="12"/>
        <v>105284.58536585367</v>
      </c>
      <c r="F57" s="159">
        <f t="shared" si="13"/>
        <v>32077.310827051246</v>
      </c>
      <c r="G57" s="161">
        <f t="shared" si="19"/>
        <v>113954.40456276458</v>
      </c>
      <c r="H57" s="142">
        <f t="shared" si="20"/>
        <v>113954.40456276458</v>
      </c>
      <c r="I57" s="156">
        <f t="shared" si="6"/>
        <v>0</v>
      </c>
      <c r="J57" s="156"/>
      <c r="K57" s="334"/>
      <c r="L57" s="158">
        <f t="shared" si="16"/>
        <v>0</v>
      </c>
      <c r="M57" s="334"/>
      <c r="N57" s="158">
        <f t="shared" si="17"/>
        <v>0</v>
      </c>
      <c r="O57" s="158">
        <f t="shared" si="18"/>
        <v>0</v>
      </c>
      <c r="P57" s="4"/>
    </row>
    <row r="58" spans="2:16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32077.310827051246</v>
      </c>
      <c r="E58" s="160">
        <f t="shared" si="12"/>
        <v>32077.310827051246</v>
      </c>
      <c r="F58" s="159">
        <f t="shared" si="13"/>
        <v>0</v>
      </c>
      <c r="G58" s="161">
        <f t="shared" si="19"/>
        <v>33718.633930982513</v>
      </c>
      <c r="H58" s="142">
        <f t="shared" si="20"/>
        <v>33718.633930982513</v>
      </c>
      <c r="I58" s="156">
        <f t="shared" si="6"/>
        <v>0</v>
      </c>
      <c r="J58" s="156"/>
      <c r="K58" s="334"/>
      <c r="L58" s="158">
        <f t="shared" si="16"/>
        <v>0</v>
      </c>
      <c r="M58" s="334"/>
      <c r="N58" s="158">
        <f t="shared" si="17"/>
        <v>0</v>
      </c>
      <c r="O58" s="158">
        <f t="shared" si="18"/>
        <v>0</v>
      </c>
      <c r="P58" s="4"/>
    </row>
    <row r="59" spans="2:16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0</v>
      </c>
      <c r="E59" s="160">
        <f t="shared" si="12"/>
        <v>0</v>
      </c>
      <c r="F59" s="159">
        <f t="shared" si="13"/>
        <v>0</v>
      </c>
      <c r="G59" s="161">
        <f t="shared" si="19"/>
        <v>0</v>
      </c>
      <c r="H59" s="142">
        <f t="shared" si="20"/>
        <v>0</v>
      </c>
      <c r="I59" s="156">
        <f t="shared" si="6"/>
        <v>0</v>
      </c>
      <c r="J59" s="156"/>
      <c r="K59" s="334"/>
      <c r="L59" s="158">
        <f t="shared" si="16"/>
        <v>0</v>
      </c>
      <c r="M59" s="334"/>
      <c r="N59" s="158">
        <f t="shared" si="17"/>
        <v>0</v>
      </c>
      <c r="O59" s="158">
        <f t="shared" si="18"/>
        <v>0</v>
      </c>
      <c r="P59" s="4"/>
    </row>
    <row r="60" spans="2:16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0</v>
      </c>
      <c r="E60" s="160">
        <f t="shared" si="12"/>
        <v>0</v>
      </c>
      <c r="F60" s="159">
        <f t="shared" si="13"/>
        <v>0</v>
      </c>
      <c r="G60" s="161">
        <f t="shared" si="19"/>
        <v>0</v>
      </c>
      <c r="H60" s="142">
        <f t="shared" si="20"/>
        <v>0</v>
      </c>
      <c r="I60" s="156">
        <f t="shared" si="6"/>
        <v>0</v>
      </c>
      <c r="J60" s="156"/>
      <c r="K60" s="334"/>
      <c r="L60" s="158">
        <f t="shared" si="16"/>
        <v>0</v>
      </c>
      <c r="M60" s="334"/>
      <c r="N60" s="158">
        <f t="shared" si="17"/>
        <v>0</v>
      </c>
      <c r="O60" s="158">
        <f t="shared" si="18"/>
        <v>0</v>
      </c>
      <c r="P60" s="4"/>
    </row>
    <row r="61" spans="2:16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12"/>
        <v>0</v>
      </c>
      <c r="F61" s="159">
        <f t="shared" si="13"/>
        <v>0</v>
      </c>
      <c r="G61" s="161">
        <f t="shared" si="19"/>
        <v>0</v>
      </c>
      <c r="H61" s="142">
        <f t="shared" si="20"/>
        <v>0</v>
      </c>
      <c r="I61" s="156">
        <f t="shared" si="6"/>
        <v>0</v>
      </c>
      <c r="J61" s="156"/>
      <c r="K61" s="334"/>
      <c r="L61" s="158">
        <f t="shared" si="16"/>
        <v>0</v>
      </c>
      <c r="M61" s="334"/>
      <c r="N61" s="158">
        <f t="shared" si="17"/>
        <v>0</v>
      </c>
      <c r="O61" s="158">
        <f t="shared" si="18"/>
        <v>0</v>
      </c>
      <c r="P61" s="4"/>
    </row>
    <row r="62" spans="2:16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12"/>
        <v>0</v>
      </c>
      <c r="F62" s="159">
        <f t="shared" si="13"/>
        <v>0</v>
      </c>
      <c r="G62" s="161">
        <f t="shared" si="19"/>
        <v>0</v>
      </c>
      <c r="H62" s="142">
        <f t="shared" si="20"/>
        <v>0</v>
      </c>
      <c r="I62" s="156">
        <f t="shared" si="6"/>
        <v>0</v>
      </c>
      <c r="J62" s="156"/>
      <c r="K62" s="334"/>
      <c r="L62" s="158">
        <f t="shared" si="16"/>
        <v>0</v>
      </c>
      <c r="M62" s="334"/>
      <c r="N62" s="158">
        <f t="shared" si="17"/>
        <v>0</v>
      </c>
      <c r="O62" s="158">
        <f t="shared" si="18"/>
        <v>0</v>
      </c>
      <c r="P62" s="4"/>
    </row>
    <row r="63" spans="2:16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12"/>
        <v>0</v>
      </c>
      <c r="F63" s="159">
        <f t="shared" si="13"/>
        <v>0</v>
      </c>
      <c r="G63" s="161">
        <f t="shared" si="19"/>
        <v>0</v>
      </c>
      <c r="H63" s="142">
        <f t="shared" si="20"/>
        <v>0</v>
      </c>
      <c r="I63" s="156">
        <f t="shared" si="6"/>
        <v>0</v>
      </c>
      <c r="J63" s="156"/>
      <c r="K63" s="334"/>
      <c r="L63" s="158">
        <f t="shared" si="16"/>
        <v>0</v>
      </c>
      <c r="M63" s="334"/>
      <c r="N63" s="158">
        <f t="shared" si="17"/>
        <v>0</v>
      </c>
      <c r="O63" s="158">
        <f t="shared" si="18"/>
        <v>0</v>
      </c>
      <c r="P63" s="4"/>
    </row>
    <row r="64" spans="2:16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12"/>
        <v>0</v>
      </c>
      <c r="F64" s="159">
        <f t="shared" si="13"/>
        <v>0</v>
      </c>
      <c r="G64" s="161">
        <f t="shared" si="19"/>
        <v>0</v>
      </c>
      <c r="H64" s="142">
        <f t="shared" si="20"/>
        <v>0</v>
      </c>
      <c r="I64" s="156">
        <f t="shared" si="6"/>
        <v>0</v>
      </c>
      <c r="J64" s="156"/>
      <c r="K64" s="334"/>
      <c r="L64" s="158">
        <f t="shared" si="16"/>
        <v>0</v>
      </c>
      <c r="M64" s="334"/>
      <c r="N64" s="158">
        <f t="shared" si="17"/>
        <v>0</v>
      </c>
      <c r="O64" s="158">
        <f t="shared" si="18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12"/>
        <v>0</v>
      </c>
      <c r="F65" s="159">
        <f t="shared" si="13"/>
        <v>0</v>
      </c>
      <c r="G65" s="161">
        <f t="shared" si="19"/>
        <v>0</v>
      </c>
      <c r="H65" s="142">
        <f t="shared" si="20"/>
        <v>0</v>
      </c>
      <c r="I65" s="156">
        <f t="shared" si="6"/>
        <v>0</v>
      </c>
      <c r="J65" s="156"/>
      <c r="K65" s="334"/>
      <c r="L65" s="158">
        <f t="shared" si="16"/>
        <v>0</v>
      </c>
      <c r="M65" s="334"/>
      <c r="N65" s="158">
        <f t="shared" si="17"/>
        <v>0</v>
      </c>
      <c r="O65" s="158">
        <f t="shared" si="18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12"/>
        <v>0</v>
      </c>
      <c r="F66" s="159">
        <f t="shared" si="13"/>
        <v>0</v>
      </c>
      <c r="G66" s="161">
        <f t="shared" si="19"/>
        <v>0</v>
      </c>
      <c r="H66" s="142">
        <f t="shared" si="20"/>
        <v>0</v>
      </c>
      <c r="I66" s="156">
        <f t="shared" si="6"/>
        <v>0</v>
      </c>
      <c r="J66" s="156"/>
      <c r="K66" s="334"/>
      <c r="L66" s="158">
        <f t="shared" si="16"/>
        <v>0</v>
      </c>
      <c r="M66" s="334"/>
      <c r="N66" s="158">
        <f t="shared" si="17"/>
        <v>0</v>
      </c>
      <c r="O66" s="158">
        <f t="shared" si="18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12"/>
        <v>0</v>
      </c>
      <c r="F67" s="159">
        <f t="shared" si="13"/>
        <v>0</v>
      </c>
      <c r="G67" s="161">
        <f t="shared" si="19"/>
        <v>0</v>
      </c>
      <c r="H67" s="142">
        <f t="shared" si="20"/>
        <v>0</v>
      </c>
      <c r="I67" s="156">
        <f t="shared" si="6"/>
        <v>0</v>
      </c>
      <c r="J67" s="156"/>
      <c r="K67" s="334"/>
      <c r="L67" s="158">
        <f t="shared" si="16"/>
        <v>0</v>
      </c>
      <c r="M67" s="334"/>
      <c r="N67" s="158">
        <f t="shared" si="17"/>
        <v>0</v>
      </c>
      <c r="O67" s="158">
        <f t="shared" si="18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12"/>
        <v>0</v>
      </c>
      <c r="F68" s="159">
        <f t="shared" si="13"/>
        <v>0</v>
      </c>
      <c r="G68" s="161">
        <f t="shared" si="19"/>
        <v>0</v>
      </c>
      <c r="H68" s="142">
        <f t="shared" si="20"/>
        <v>0</v>
      </c>
      <c r="I68" s="156">
        <f t="shared" si="6"/>
        <v>0</v>
      </c>
      <c r="J68" s="156"/>
      <c r="K68" s="334"/>
      <c r="L68" s="158">
        <f t="shared" si="16"/>
        <v>0</v>
      </c>
      <c r="M68" s="334"/>
      <c r="N68" s="158">
        <f t="shared" si="17"/>
        <v>0</v>
      </c>
      <c r="O68" s="158">
        <f t="shared" si="18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12"/>
        <v>0</v>
      </c>
      <c r="F69" s="159">
        <f t="shared" si="13"/>
        <v>0</v>
      </c>
      <c r="G69" s="161">
        <f t="shared" si="19"/>
        <v>0</v>
      </c>
      <c r="H69" s="142">
        <f t="shared" si="20"/>
        <v>0</v>
      </c>
      <c r="I69" s="156">
        <f t="shared" si="6"/>
        <v>0</v>
      </c>
      <c r="J69" s="156"/>
      <c r="K69" s="334"/>
      <c r="L69" s="158">
        <f t="shared" si="16"/>
        <v>0</v>
      </c>
      <c r="M69" s="334"/>
      <c r="N69" s="158">
        <f t="shared" si="17"/>
        <v>0</v>
      </c>
      <c r="O69" s="158">
        <f t="shared" si="18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12"/>
        <v>0</v>
      </c>
      <c r="F70" s="159">
        <f t="shared" si="13"/>
        <v>0</v>
      </c>
      <c r="G70" s="161">
        <f t="shared" si="19"/>
        <v>0</v>
      </c>
      <c r="H70" s="142">
        <f t="shared" si="20"/>
        <v>0</v>
      </c>
      <c r="I70" s="156">
        <f t="shared" si="6"/>
        <v>0</v>
      </c>
      <c r="J70" s="156"/>
      <c r="K70" s="334"/>
      <c r="L70" s="158">
        <f t="shared" si="16"/>
        <v>0</v>
      </c>
      <c r="M70" s="334"/>
      <c r="N70" s="158">
        <f t="shared" si="17"/>
        <v>0</v>
      </c>
      <c r="O70" s="158">
        <f t="shared" si="18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12"/>
        <v>0</v>
      </c>
      <c r="F71" s="159">
        <f t="shared" si="13"/>
        <v>0</v>
      </c>
      <c r="G71" s="161">
        <f t="shared" si="19"/>
        <v>0</v>
      </c>
      <c r="H71" s="142">
        <f t="shared" si="20"/>
        <v>0</v>
      </c>
      <c r="I71" s="156">
        <f t="shared" si="6"/>
        <v>0</v>
      </c>
      <c r="J71" s="156"/>
      <c r="K71" s="334"/>
      <c r="L71" s="158">
        <f t="shared" si="16"/>
        <v>0</v>
      </c>
      <c r="M71" s="334"/>
      <c r="N71" s="158">
        <f t="shared" si="17"/>
        <v>0</v>
      </c>
      <c r="O71" s="158">
        <f t="shared" si="18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12"/>
        <v>0</v>
      </c>
      <c r="F72" s="159">
        <f t="shared" si="13"/>
        <v>0</v>
      </c>
      <c r="G72" s="161">
        <f t="shared" si="19"/>
        <v>0</v>
      </c>
      <c r="H72" s="142">
        <f t="shared" si="20"/>
        <v>0</v>
      </c>
      <c r="I72" s="156">
        <f t="shared" si="6"/>
        <v>0</v>
      </c>
      <c r="J72" s="156"/>
      <c r="K72" s="335"/>
      <c r="L72" s="169">
        <f t="shared" si="16"/>
        <v>0</v>
      </c>
      <c r="M72" s="335"/>
      <c r="N72" s="169">
        <f t="shared" si="17"/>
        <v>0</v>
      </c>
      <c r="O72" s="169">
        <f t="shared" si="18"/>
        <v>0</v>
      </c>
      <c r="P72" s="4"/>
    </row>
    <row r="73" spans="2:16">
      <c r="C73" s="154" t="s">
        <v>73</v>
      </c>
      <c r="D73" s="111"/>
      <c r="E73" s="111">
        <f>SUM(E17:E72)</f>
        <v>4316668</v>
      </c>
      <c r="F73" s="111"/>
      <c r="G73" s="111">
        <f>SUM(G17:G72)</f>
        <v>14250076.017050939</v>
      </c>
      <c r="H73" s="111">
        <f>SUM(H17:H72)</f>
        <v>14250076.017050939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39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584388.67981931404</v>
      </c>
      <c r="N87" s="198">
        <f>IF(J92&lt;D11,0,VLOOKUP(J92,C17:O72,11))</f>
        <v>584388.67981931404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501004.31746485061</v>
      </c>
      <c r="N88" s="200">
        <f>IF(J92&lt;D11,0,VLOOKUP(J92,C99:P154,7))</f>
        <v>501004.31746485061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Ashdown West - Craig Junction 138KV Rebuild (tie w/PSO)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-83384.362354463432</v>
      </c>
      <c r="N89" s="203">
        <f>+N88-N87</f>
        <v>-83384.362354463432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TP2009092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f>D10</f>
        <v>4316668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2013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102777.80952380953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2013</v>
      </c>
      <c r="D99" s="409">
        <v>0</v>
      </c>
      <c r="E99" s="410">
        <v>85637.440476190473</v>
      </c>
      <c r="F99" s="411">
        <v>4230489.5595238097</v>
      </c>
      <c r="G99" s="412">
        <v>2115244.7797619049</v>
      </c>
      <c r="H99" s="413">
        <v>371812.50753135112</v>
      </c>
      <c r="I99" s="414">
        <v>371812.50753135112</v>
      </c>
      <c r="J99" s="403">
        <v>0</v>
      </c>
      <c r="K99" s="158"/>
      <c r="L99" s="258">
        <f>H99</f>
        <v>371812.50753135112</v>
      </c>
      <c r="M99" s="257">
        <f>IF(L99&lt;&gt;0,+H99-L99,0)</f>
        <v>0</v>
      </c>
      <c r="N99" s="258">
        <f>I99</f>
        <v>371812.50753135112</v>
      </c>
      <c r="O99" s="158">
        <f>IF(N99&lt;&gt;0,+I99-N99,0)</f>
        <v>0</v>
      </c>
      <c r="P99" s="158">
        <f>+O99-M99</f>
        <v>0</v>
      </c>
    </row>
    <row r="100" spans="1:16">
      <c r="B100" s="9" t="str">
        <f>IF(D100=F99,"","IU")</f>
        <v/>
      </c>
      <c r="C100" s="153">
        <f>IF(D93="","-",+C99+1)</f>
        <v>2014</v>
      </c>
      <c r="D100" s="409">
        <v>4230489.5595238097</v>
      </c>
      <c r="E100" s="410">
        <v>102777.80952380953</v>
      </c>
      <c r="F100" s="411">
        <v>4127711.75</v>
      </c>
      <c r="G100" s="411">
        <v>4179100.6547619049</v>
      </c>
      <c r="H100" s="413">
        <v>670815.62922303798</v>
      </c>
      <c r="I100" s="414">
        <v>670815.62922303798</v>
      </c>
      <c r="J100" s="158">
        <f>+I100-H100</f>
        <v>0</v>
      </c>
      <c r="K100" s="158"/>
      <c r="L100" s="258">
        <f>H100</f>
        <v>670815.62922303798</v>
      </c>
      <c r="M100" s="257">
        <f>IF(L100&lt;&gt;0,+H100-L100,0)</f>
        <v>0</v>
      </c>
      <c r="N100" s="258">
        <f>I100</f>
        <v>670815.62922303798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21">IF(D101=F100,"","IU")</f>
        <v>IU</v>
      </c>
      <c r="C101" s="153">
        <f>IF(D93="","-",+C100+1)</f>
        <v>2015</v>
      </c>
      <c r="D101" s="409">
        <v>4128252.75</v>
      </c>
      <c r="E101" s="410">
        <v>102777.80952380953</v>
      </c>
      <c r="F101" s="411">
        <v>4025474.9404761903</v>
      </c>
      <c r="G101" s="411">
        <v>4076863.8452380951</v>
      </c>
      <c r="H101" s="413">
        <v>639981.58365995577</v>
      </c>
      <c r="I101" s="414">
        <v>639981.58365995577</v>
      </c>
      <c r="J101" s="158">
        <f>+I101-H101</f>
        <v>0</v>
      </c>
      <c r="K101" s="158"/>
      <c r="L101" s="258">
        <f>H101</f>
        <v>639981.58365995577</v>
      </c>
      <c r="M101" s="257">
        <f>IF(L101&lt;&gt;0,+H101-L101,0)</f>
        <v>0</v>
      </c>
      <c r="N101" s="258">
        <f>I101</f>
        <v>639981.58365995577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21"/>
        <v/>
      </c>
      <c r="C102" s="153">
        <f>IF(D93="","-",+C101+1)</f>
        <v>2016</v>
      </c>
      <c r="D102" s="409">
        <v>4025474.9404761903</v>
      </c>
      <c r="E102" s="410">
        <v>100387.62790697675</v>
      </c>
      <c r="F102" s="411">
        <v>3925087.3125692136</v>
      </c>
      <c r="G102" s="411">
        <v>3975281.1265227022</v>
      </c>
      <c r="H102" s="413">
        <v>605049.52036198007</v>
      </c>
      <c r="I102" s="414">
        <v>605049.52036198007</v>
      </c>
      <c r="J102" s="158">
        <v>0</v>
      </c>
      <c r="K102" s="158"/>
      <c r="L102" s="258">
        <f>H102</f>
        <v>605049.52036198007</v>
      </c>
      <c r="M102" s="257">
        <f>IF(L102&lt;&gt;0,+H102-L102,0)</f>
        <v>0</v>
      </c>
      <c r="N102" s="258">
        <f>I102</f>
        <v>605049.52036198007</v>
      </c>
      <c r="O102" s="158">
        <f>IF(N102&lt;&gt;0,+I102-N102,0)</f>
        <v>0</v>
      </c>
      <c r="P102" s="158">
        <f>+O102-M102</f>
        <v>0</v>
      </c>
    </row>
    <row r="103" spans="1:16">
      <c r="B103" s="9" t="str">
        <f t="shared" si="21"/>
        <v/>
      </c>
      <c r="C103" s="153">
        <f>IF(D93="","-",+C102+1)</f>
        <v>2017</v>
      </c>
      <c r="D103" s="409">
        <v>3925087.3125692136</v>
      </c>
      <c r="E103" s="410">
        <v>102777.80952380953</v>
      </c>
      <c r="F103" s="411">
        <v>3822309.5030454039</v>
      </c>
      <c r="G103" s="411">
        <v>3873698.4078073087</v>
      </c>
      <c r="H103" s="413">
        <v>573321.60174828372</v>
      </c>
      <c r="I103" s="414">
        <v>573321.60174828372</v>
      </c>
      <c r="J103" s="158">
        <f t="shared" ref="J103:J154" si="22">+I103-H103</f>
        <v>0</v>
      </c>
      <c r="K103" s="158"/>
      <c r="L103" s="258">
        <f>H103</f>
        <v>573321.60174828372</v>
      </c>
      <c r="M103" s="257">
        <f>IF(L103&lt;&gt;0,+H103-L103,0)</f>
        <v>0</v>
      </c>
      <c r="N103" s="258">
        <f>I103</f>
        <v>573321.60174828372</v>
      </c>
      <c r="O103" s="158">
        <f>IF(N103&lt;&gt;0,+I103-N103,0)</f>
        <v>0</v>
      </c>
      <c r="P103" s="158">
        <f>+O103-M103</f>
        <v>0</v>
      </c>
    </row>
    <row r="104" spans="1:16">
      <c r="B104" s="9" t="str">
        <f t="shared" si="21"/>
        <v/>
      </c>
      <c r="C104" s="153">
        <f>IF(D93="","-",+C103+1)</f>
        <v>2018</v>
      </c>
      <c r="D104" s="154">
        <f>IF(F103+SUM(E$99:E103)=D$92,F103,D$92-SUM(E$99:E103))</f>
        <v>3822309.5030454039</v>
      </c>
      <c r="E104" s="160">
        <f t="shared" ref="E104:E154" si="23">IF(+$J$96&lt;F103,$J$96,D104)</f>
        <v>102777.80952380953</v>
      </c>
      <c r="F104" s="159">
        <f t="shared" ref="F104:F154" si="24">+D104-E104</f>
        <v>3719531.6935215942</v>
      </c>
      <c r="G104" s="159">
        <f t="shared" ref="G104:G154" si="25">+(F104+D104)/2</f>
        <v>3770920.598283499</v>
      </c>
      <c r="H104" s="163">
        <f t="shared" ref="H104:H154" si="26">+J$94*G104+E104</f>
        <v>501004.31746485061</v>
      </c>
      <c r="I104" s="253">
        <f t="shared" ref="I104:I154" si="27">+J$95*G104+E104</f>
        <v>501004.31746485061</v>
      </c>
      <c r="J104" s="158">
        <f t="shared" si="22"/>
        <v>0</v>
      </c>
      <c r="K104" s="158"/>
      <c r="L104" s="334"/>
      <c r="M104" s="158">
        <f t="shared" ref="M104:M130" si="28">IF(L104&lt;&gt;0,+H104-L104,0)</f>
        <v>0</v>
      </c>
      <c r="N104" s="334"/>
      <c r="O104" s="158">
        <f t="shared" ref="O104:O130" si="29">IF(N104&lt;&gt;0,+I104-N104,0)</f>
        <v>0</v>
      </c>
      <c r="P104" s="158">
        <f t="shared" ref="P104:P130" si="30">+O104-M104</f>
        <v>0</v>
      </c>
    </row>
    <row r="105" spans="1:16">
      <c r="B105" s="9" t="str">
        <f t="shared" si="21"/>
        <v/>
      </c>
      <c r="C105" s="153">
        <f>IF(D93="","-",+C104+1)</f>
        <v>2019</v>
      </c>
      <c r="D105" s="154">
        <f>IF(F104+SUM(E$99:E104)=D$92,F104,D$92-SUM(E$99:E104))</f>
        <v>3719531.6935215942</v>
      </c>
      <c r="E105" s="160">
        <f t="shared" si="23"/>
        <v>102777.80952380953</v>
      </c>
      <c r="F105" s="159">
        <f t="shared" si="24"/>
        <v>3616753.8839977845</v>
      </c>
      <c r="G105" s="159">
        <f t="shared" si="25"/>
        <v>3668142.7887596893</v>
      </c>
      <c r="H105" s="163">
        <f t="shared" si="26"/>
        <v>490150.50945862348</v>
      </c>
      <c r="I105" s="253">
        <f t="shared" si="27"/>
        <v>490150.50945862348</v>
      </c>
      <c r="J105" s="158">
        <f t="shared" si="22"/>
        <v>0</v>
      </c>
      <c r="K105" s="158"/>
      <c r="L105" s="334"/>
      <c r="M105" s="158">
        <f t="shared" si="28"/>
        <v>0</v>
      </c>
      <c r="N105" s="334"/>
      <c r="O105" s="158">
        <f t="shared" si="29"/>
        <v>0</v>
      </c>
      <c r="P105" s="158">
        <f t="shared" si="30"/>
        <v>0</v>
      </c>
    </row>
    <row r="106" spans="1:16">
      <c r="B106" s="9" t="str">
        <f t="shared" si="21"/>
        <v/>
      </c>
      <c r="C106" s="153">
        <f>IF(D93="","-",+C105+1)</f>
        <v>2020</v>
      </c>
      <c r="D106" s="154">
        <f>IF(F105+SUM(E$99:E105)=D$92,F105,D$92-SUM(E$99:E105))</f>
        <v>3616753.8839977845</v>
      </c>
      <c r="E106" s="160">
        <f t="shared" si="23"/>
        <v>102777.80952380953</v>
      </c>
      <c r="F106" s="159">
        <f t="shared" si="24"/>
        <v>3513976.0744739748</v>
      </c>
      <c r="G106" s="159">
        <f t="shared" si="25"/>
        <v>3565364.9792358796</v>
      </c>
      <c r="H106" s="163">
        <f t="shared" si="26"/>
        <v>479296.70145239634</v>
      </c>
      <c r="I106" s="253">
        <f t="shared" si="27"/>
        <v>479296.70145239634</v>
      </c>
      <c r="J106" s="158">
        <f t="shared" si="22"/>
        <v>0</v>
      </c>
      <c r="K106" s="158"/>
      <c r="L106" s="334"/>
      <c r="M106" s="158">
        <f t="shared" si="28"/>
        <v>0</v>
      </c>
      <c r="N106" s="334"/>
      <c r="O106" s="158">
        <f t="shared" si="29"/>
        <v>0</v>
      </c>
      <c r="P106" s="158">
        <f t="shared" si="30"/>
        <v>0</v>
      </c>
    </row>
    <row r="107" spans="1:16">
      <c r="B107" s="9" t="str">
        <f t="shared" si="21"/>
        <v/>
      </c>
      <c r="C107" s="153">
        <f>IF(D93="","-",+C106+1)</f>
        <v>2021</v>
      </c>
      <c r="D107" s="154">
        <f>IF(F106+SUM(E$99:E106)=D$92,F106,D$92-SUM(E$99:E106))</f>
        <v>3513976.0744739748</v>
      </c>
      <c r="E107" s="160">
        <f t="shared" si="23"/>
        <v>102777.80952380953</v>
      </c>
      <c r="F107" s="159">
        <f t="shared" si="24"/>
        <v>3411198.2649501651</v>
      </c>
      <c r="G107" s="159">
        <f t="shared" si="25"/>
        <v>3462587.1697120699</v>
      </c>
      <c r="H107" s="163">
        <f t="shared" si="26"/>
        <v>468442.89344616921</v>
      </c>
      <c r="I107" s="253">
        <f t="shared" si="27"/>
        <v>468442.89344616921</v>
      </c>
      <c r="J107" s="158">
        <f t="shared" si="22"/>
        <v>0</v>
      </c>
      <c r="K107" s="158"/>
      <c r="L107" s="334"/>
      <c r="M107" s="158">
        <f t="shared" si="28"/>
        <v>0</v>
      </c>
      <c r="N107" s="334"/>
      <c r="O107" s="158">
        <f t="shared" si="29"/>
        <v>0</v>
      </c>
      <c r="P107" s="158">
        <f t="shared" si="30"/>
        <v>0</v>
      </c>
    </row>
    <row r="108" spans="1:16">
      <c r="B108" s="9" t="str">
        <f t="shared" si="21"/>
        <v/>
      </c>
      <c r="C108" s="153">
        <f>IF(D93="","-",+C107+1)</f>
        <v>2022</v>
      </c>
      <c r="D108" s="154">
        <f>IF(F107+SUM(E$99:E107)=D$92,F107,D$92-SUM(E$99:E107))</f>
        <v>3411198.2649501651</v>
      </c>
      <c r="E108" s="160">
        <f t="shared" si="23"/>
        <v>102777.80952380953</v>
      </c>
      <c r="F108" s="159">
        <f t="shared" si="24"/>
        <v>3308420.4554263554</v>
      </c>
      <c r="G108" s="159">
        <f t="shared" si="25"/>
        <v>3359809.3601882602</v>
      </c>
      <c r="H108" s="163">
        <f t="shared" si="26"/>
        <v>457589.08543994208</v>
      </c>
      <c r="I108" s="253">
        <f t="shared" si="27"/>
        <v>457589.08543994208</v>
      </c>
      <c r="J108" s="158">
        <f t="shared" si="22"/>
        <v>0</v>
      </c>
      <c r="K108" s="158"/>
      <c r="L108" s="334"/>
      <c r="M108" s="158">
        <f t="shared" si="28"/>
        <v>0</v>
      </c>
      <c r="N108" s="334"/>
      <c r="O108" s="158">
        <f t="shared" si="29"/>
        <v>0</v>
      </c>
      <c r="P108" s="158">
        <f t="shared" si="30"/>
        <v>0</v>
      </c>
    </row>
    <row r="109" spans="1:16">
      <c r="B109" s="9" t="str">
        <f t="shared" si="21"/>
        <v/>
      </c>
      <c r="C109" s="153">
        <f>IF(D93="","-",+C108+1)</f>
        <v>2023</v>
      </c>
      <c r="D109" s="154">
        <f>IF(F108+SUM(E$99:E108)=D$92,F108,D$92-SUM(E$99:E108))</f>
        <v>3308420.4554263554</v>
      </c>
      <c r="E109" s="160">
        <f t="shared" si="23"/>
        <v>102777.80952380953</v>
      </c>
      <c r="F109" s="159">
        <f t="shared" si="24"/>
        <v>3205642.6459025457</v>
      </c>
      <c r="G109" s="159">
        <f t="shared" si="25"/>
        <v>3257031.5506644505</v>
      </c>
      <c r="H109" s="163">
        <f t="shared" si="26"/>
        <v>446735.277433715</v>
      </c>
      <c r="I109" s="253">
        <f t="shared" si="27"/>
        <v>446735.277433715</v>
      </c>
      <c r="J109" s="158">
        <f t="shared" si="22"/>
        <v>0</v>
      </c>
      <c r="K109" s="158"/>
      <c r="L109" s="334"/>
      <c r="M109" s="158">
        <f t="shared" si="28"/>
        <v>0</v>
      </c>
      <c r="N109" s="334"/>
      <c r="O109" s="158">
        <f t="shared" si="29"/>
        <v>0</v>
      </c>
      <c r="P109" s="158">
        <f t="shared" si="30"/>
        <v>0</v>
      </c>
    </row>
    <row r="110" spans="1:16">
      <c r="B110" s="9" t="str">
        <f t="shared" si="21"/>
        <v/>
      </c>
      <c r="C110" s="153">
        <f>IF(D93="","-",+C109+1)</f>
        <v>2024</v>
      </c>
      <c r="D110" s="154">
        <f>IF(F109+SUM(E$99:E109)=D$92,F109,D$92-SUM(E$99:E109))</f>
        <v>3205642.6459025457</v>
      </c>
      <c r="E110" s="160">
        <f t="shared" si="23"/>
        <v>102777.80952380953</v>
      </c>
      <c r="F110" s="159">
        <f t="shared" si="24"/>
        <v>3102864.836378736</v>
      </c>
      <c r="G110" s="159">
        <f t="shared" si="25"/>
        <v>3154253.7411406408</v>
      </c>
      <c r="H110" s="163">
        <f t="shared" si="26"/>
        <v>435881.46942748787</v>
      </c>
      <c r="I110" s="253">
        <f t="shared" si="27"/>
        <v>435881.46942748787</v>
      </c>
      <c r="J110" s="158">
        <f t="shared" si="22"/>
        <v>0</v>
      </c>
      <c r="K110" s="158"/>
      <c r="L110" s="334"/>
      <c r="M110" s="158">
        <f t="shared" si="28"/>
        <v>0</v>
      </c>
      <c r="N110" s="334"/>
      <c r="O110" s="158">
        <f t="shared" si="29"/>
        <v>0</v>
      </c>
      <c r="P110" s="158">
        <f t="shared" si="30"/>
        <v>0</v>
      </c>
    </row>
    <row r="111" spans="1:16">
      <c r="B111" s="9" t="str">
        <f t="shared" si="21"/>
        <v/>
      </c>
      <c r="C111" s="153">
        <f>IF(D93="","-",+C110+1)</f>
        <v>2025</v>
      </c>
      <c r="D111" s="154">
        <f>IF(F110+SUM(E$99:E110)=D$92,F110,D$92-SUM(E$99:E110))</f>
        <v>3102864.836378736</v>
      </c>
      <c r="E111" s="160">
        <f t="shared" si="23"/>
        <v>102777.80952380953</v>
      </c>
      <c r="F111" s="159">
        <f t="shared" si="24"/>
        <v>3000087.0268549263</v>
      </c>
      <c r="G111" s="159">
        <f t="shared" si="25"/>
        <v>3051475.9316168311</v>
      </c>
      <c r="H111" s="163">
        <f t="shared" si="26"/>
        <v>425027.66142126074</v>
      </c>
      <c r="I111" s="253">
        <f t="shared" si="27"/>
        <v>425027.66142126074</v>
      </c>
      <c r="J111" s="158">
        <f t="shared" si="22"/>
        <v>0</v>
      </c>
      <c r="K111" s="158"/>
      <c r="L111" s="334"/>
      <c r="M111" s="158">
        <f t="shared" si="28"/>
        <v>0</v>
      </c>
      <c r="N111" s="334"/>
      <c r="O111" s="158">
        <f t="shared" si="29"/>
        <v>0</v>
      </c>
      <c r="P111" s="158">
        <f t="shared" si="30"/>
        <v>0</v>
      </c>
    </row>
    <row r="112" spans="1:16">
      <c r="B112" s="9" t="str">
        <f t="shared" si="21"/>
        <v/>
      </c>
      <c r="C112" s="153">
        <f>IF(D93="","-",+C111+1)</f>
        <v>2026</v>
      </c>
      <c r="D112" s="154">
        <f>IF(F111+SUM(E$99:E111)=D$92,F111,D$92-SUM(E$99:E111))</f>
        <v>3000087.0268549263</v>
      </c>
      <c r="E112" s="160">
        <f t="shared" si="23"/>
        <v>102777.80952380953</v>
      </c>
      <c r="F112" s="159">
        <f t="shared" si="24"/>
        <v>2897309.2173311166</v>
      </c>
      <c r="G112" s="159">
        <f t="shared" si="25"/>
        <v>2948698.1220930214</v>
      </c>
      <c r="H112" s="163">
        <f t="shared" si="26"/>
        <v>414173.85341503361</v>
      </c>
      <c r="I112" s="253">
        <f t="shared" si="27"/>
        <v>414173.85341503361</v>
      </c>
      <c r="J112" s="158">
        <f t="shared" si="22"/>
        <v>0</v>
      </c>
      <c r="K112" s="158"/>
      <c r="L112" s="334"/>
      <c r="M112" s="158">
        <f t="shared" si="28"/>
        <v>0</v>
      </c>
      <c r="N112" s="334"/>
      <c r="O112" s="158">
        <f t="shared" si="29"/>
        <v>0</v>
      </c>
      <c r="P112" s="158">
        <f t="shared" si="30"/>
        <v>0</v>
      </c>
    </row>
    <row r="113" spans="2:16">
      <c r="B113" s="9" t="str">
        <f t="shared" si="21"/>
        <v/>
      </c>
      <c r="C113" s="153">
        <f>IF(D93="","-",+C112+1)</f>
        <v>2027</v>
      </c>
      <c r="D113" s="154">
        <f>IF(F112+SUM(E$99:E112)=D$92,F112,D$92-SUM(E$99:E112))</f>
        <v>2897309.2173311166</v>
      </c>
      <c r="E113" s="160">
        <f t="shared" si="23"/>
        <v>102777.80952380953</v>
      </c>
      <c r="F113" s="159">
        <f t="shared" si="24"/>
        <v>2794531.4078073069</v>
      </c>
      <c r="G113" s="159">
        <f t="shared" si="25"/>
        <v>2845920.3125692117</v>
      </c>
      <c r="H113" s="163">
        <f t="shared" si="26"/>
        <v>403320.04540880647</v>
      </c>
      <c r="I113" s="253">
        <f t="shared" si="27"/>
        <v>403320.04540880647</v>
      </c>
      <c r="J113" s="158">
        <f t="shared" si="22"/>
        <v>0</v>
      </c>
      <c r="K113" s="158"/>
      <c r="L113" s="334"/>
      <c r="M113" s="158">
        <f t="shared" si="28"/>
        <v>0</v>
      </c>
      <c r="N113" s="334"/>
      <c r="O113" s="158">
        <f t="shared" si="29"/>
        <v>0</v>
      </c>
      <c r="P113" s="158">
        <f t="shared" si="30"/>
        <v>0</v>
      </c>
    </row>
    <row r="114" spans="2:16">
      <c r="B114" s="9" t="str">
        <f t="shared" si="21"/>
        <v/>
      </c>
      <c r="C114" s="153">
        <f>IF(D93="","-",+C113+1)</f>
        <v>2028</v>
      </c>
      <c r="D114" s="154">
        <f>IF(F113+SUM(E$99:E113)=D$92,F113,D$92-SUM(E$99:E113))</f>
        <v>2794531.4078073069</v>
      </c>
      <c r="E114" s="160">
        <f t="shared" si="23"/>
        <v>102777.80952380953</v>
      </c>
      <c r="F114" s="159">
        <f t="shared" si="24"/>
        <v>2691753.5982834972</v>
      </c>
      <c r="G114" s="159">
        <f t="shared" si="25"/>
        <v>2743142.503045402</v>
      </c>
      <c r="H114" s="163">
        <f t="shared" si="26"/>
        <v>392466.2374025794</v>
      </c>
      <c r="I114" s="253">
        <f t="shared" si="27"/>
        <v>392466.2374025794</v>
      </c>
      <c r="J114" s="158">
        <f t="shared" si="22"/>
        <v>0</v>
      </c>
      <c r="K114" s="158"/>
      <c r="L114" s="334"/>
      <c r="M114" s="158">
        <f t="shared" si="28"/>
        <v>0</v>
      </c>
      <c r="N114" s="334"/>
      <c r="O114" s="158">
        <f t="shared" si="29"/>
        <v>0</v>
      </c>
      <c r="P114" s="158">
        <f t="shared" si="30"/>
        <v>0</v>
      </c>
    </row>
    <row r="115" spans="2:16">
      <c r="B115" s="9" t="str">
        <f t="shared" si="21"/>
        <v/>
      </c>
      <c r="C115" s="153">
        <f>IF(D93="","-",+C114+1)</f>
        <v>2029</v>
      </c>
      <c r="D115" s="154">
        <f>IF(F114+SUM(E$99:E114)=D$92,F114,D$92-SUM(E$99:E114))</f>
        <v>2691753.5982834972</v>
      </c>
      <c r="E115" s="160">
        <f t="shared" si="23"/>
        <v>102777.80952380953</v>
      </c>
      <c r="F115" s="159">
        <f t="shared" si="24"/>
        <v>2588975.7887596874</v>
      </c>
      <c r="G115" s="159">
        <f t="shared" si="25"/>
        <v>2640364.6935215923</v>
      </c>
      <c r="H115" s="163">
        <f t="shared" si="26"/>
        <v>381612.42939635227</v>
      </c>
      <c r="I115" s="253">
        <f t="shared" si="27"/>
        <v>381612.42939635227</v>
      </c>
      <c r="J115" s="158">
        <f t="shared" si="22"/>
        <v>0</v>
      </c>
      <c r="K115" s="158"/>
      <c r="L115" s="334"/>
      <c r="M115" s="158">
        <f t="shared" si="28"/>
        <v>0</v>
      </c>
      <c r="N115" s="334"/>
      <c r="O115" s="158">
        <f t="shared" si="29"/>
        <v>0</v>
      </c>
      <c r="P115" s="158">
        <f t="shared" si="30"/>
        <v>0</v>
      </c>
    </row>
    <row r="116" spans="2:16">
      <c r="B116" s="9" t="str">
        <f t="shared" si="21"/>
        <v/>
      </c>
      <c r="C116" s="153">
        <f>IF(D93="","-",+C115+1)</f>
        <v>2030</v>
      </c>
      <c r="D116" s="154">
        <f>IF(F115+SUM(E$99:E115)=D$92,F115,D$92-SUM(E$99:E115))</f>
        <v>2588975.7887596874</v>
      </c>
      <c r="E116" s="160">
        <f t="shared" si="23"/>
        <v>102777.80952380953</v>
      </c>
      <c r="F116" s="159">
        <f t="shared" si="24"/>
        <v>2486197.9792358777</v>
      </c>
      <c r="G116" s="159">
        <f t="shared" si="25"/>
        <v>2537586.8839977826</v>
      </c>
      <c r="H116" s="163">
        <f t="shared" si="26"/>
        <v>370758.62139012513</v>
      </c>
      <c r="I116" s="253">
        <f t="shared" si="27"/>
        <v>370758.62139012513</v>
      </c>
      <c r="J116" s="158">
        <f t="shared" si="22"/>
        <v>0</v>
      </c>
      <c r="K116" s="158"/>
      <c r="L116" s="334"/>
      <c r="M116" s="158">
        <f t="shared" si="28"/>
        <v>0</v>
      </c>
      <c r="N116" s="334"/>
      <c r="O116" s="158">
        <f t="shared" si="29"/>
        <v>0</v>
      </c>
      <c r="P116" s="158">
        <f t="shared" si="30"/>
        <v>0</v>
      </c>
    </row>
    <row r="117" spans="2:16">
      <c r="B117" s="9" t="str">
        <f t="shared" si="21"/>
        <v/>
      </c>
      <c r="C117" s="153">
        <f>IF(D93="","-",+C116+1)</f>
        <v>2031</v>
      </c>
      <c r="D117" s="154">
        <f>IF(F116+SUM(E$99:E116)=D$92,F116,D$92-SUM(E$99:E116))</f>
        <v>2486197.9792358777</v>
      </c>
      <c r="E117" s="160">
        <f t="shared" si="23"/>
        <v>102777.80952380953</v>
      </c>
      <c r="F117" s="159">
        <f t="shared" si="24"/>
        <v>2383420.169712068</v>
      </c>
      <c r="G117" s="159">
        <f t="shared" si="25"/>
        <v>2434809.0744739729</v>
      </c>
      <c r="H117" s="163">
        <f t="shared" si="26"/>
        <v>359904.813383898</v>
      </c>
      <c r="I117" s="253">
        <f t="shared" si="27"/>
        <v>359904.813383898</v>
      </c>
      <c r="J117" s="158">
        <f t="shared" si="22"/>
        <v>0</v>
      </c>
      <c r="K117" s="158"/>
      <c r="L117" s="334"/>
      <c r="M117" s="158">
        <f t="shared" si="28"/>
        <v>0</v>
      </c>
      <c r="N117" s="334"/>
      <c r="O117" s="158">
        <f t="shared" si="29"/>
        <v>0</v>
      </c>
      <c r="P117" s="158">
        <f t="shared" si="30"/>
        <v>0</v>
      </c>
    </row>
    <row r="118" spans="2:16">
      <c r="B118" s="9" t="str">
        <f t="shared" si="21"/>
        <v/>
      </c>
      <c r="C118" s="153">
        <f>IF(D93="","-",+C117+1)</f>
        <v>2032</v>
      </c>
      <c r="D118" s="154">
        <f>IF(F117+SUM(E$99:E117)=D$92,F117,D$92-SUM(E$99:E117))</f>
        <v>2383420.169712068</v>
      </c>
      <c r="E118" s="160">
        <f t="shared" si="23"/>
        <v>102777.80952380953</v>
      </c>
      <c r="F118" s="159">
        <f t="shared" si="24"/>
        <v>2280642.3601882583</v>
      </c>
      <c r="G118" s="159">
        <f t="shared" si="25"/>
        <v>2332031.2649501632</v>
      </c>
      <c r="H118" s="163">
        <f t="shared" si="26"/>
        <v>349051.00537767087</v>
      </c>
      <c r="I118" s="253">
        <f t="shared" si="27"/>
        <v>349051.00537767087</v>
      </c>
      <c r="J118" s="158">
        <f t="shared" si="22"/>
        <v>0</v>
      </c>
      <c r="K118" s="158"/>
      <c r="L118" s="334"/>
      <c r="M118" s="158">
        <f t="shared" si="28"/>
        <v>0</v>
      </c>
      <c r="N118" s="334"/>
      <c r="O118" s="158">
        <f t="shared" si="29"/>
        <v>0</v>
      </c>
      <c r="P118" s="158">
        <f t="shared" si="30"/>
        <v>0</v>
      </c>
    </row>
    <row r="119" spans="2:16">
      <c r="B119" s="9" t="str">
        <f t="shared" si="21"/>
        <v/>
      </c>
      <c r="C119" s="153">
        <f>IF(D93="","-",+C118+1)</f>
        <v>2033</v>
      </c>
      <c r="D119" s="154">
        <f>IF(F118+SUM(E$99:E118)=D$92,F118,D$92-SUM(E$99:E118))</f>
        <v>2280642.3601882583</v>
      </c>
      <c r="E119" s="160">
        <f t="shared" si="23"/>
        <v>102777.80952380953</v>
      </c>
      <c r="F119" s="159">
        <f t="shared" si="24"/>
        <v>2177864.5506644486</v>
      </c>
      <c r="G119" s="159">
        <f t="shared" si="25"/>
        <v>2229253.4554263535</v>
      </c>
      <c r="H119" s="163">
        <f t="shared" si="26"/>
        <v>338197.19737144373</v>
      </c>
      <c r="I119" s="253">
        <f t="shared" si="27"/>
        <v>338197.19737144373</v>
      </c>
      <c r="J119" s="158">
        <f t="shared" si="22"/>
        <v>0</v>
      </c>
      <c r="K119" s="158"/>
      <c r="L119" s="334"/>
      <c r="M119" s="158">
        <f t="shared" si="28"/>
        <v>0</v>
      </c>
      <c r="N119" s="334"/>
      <c r="O119" s="158">
        <f t="shared" si="29"/>
        <v>0</v>
      </c>
      <c r="P119" s="158">
        <f t="shared" si="30"/>
        <v>0</v>
      </c>
    </row>
    <row r="120" spans="2:16">
      <c r="B120" s="9" t="str">
        <f t="shared" si="21"/>
        <v/>
      </c>
      <c r="C120" s="153">
        <f>IF(D93="","-",+C119+1)</f>
        <v>2034</v>
      </c>
      <c r="D120" s="154">
        <f>IF(F119+SUM(E$99:E119)=D$92,F119,D$92-SUM(E$99:E119))</f>
        <v>2177864.5506644486</v>
      </c>
      <c r="E120" s="160">
        <f t="shared" si="23"/>
        <v>102777.80952380953</v>
      </c>
      <c r="F120" s="159">
        <f t="shared" si="24"/>
        <v>2075086.7411406392</v>
      </c>
      <c r="G120" s="159">
        <f t="shared" si="25"/>
        <v>2126475.6459025438</v>
      </c>
      <c r="H120" s="163">
        <f t="shared" si="26"/>
        <v>327343.3893652166</v>
      </c>
      <c r="I120" s="253">
        <f t="shared" si="27"/>
        <v>327343.3893652166</v>
      </c>
      <c r="J120" s="158">
        <f t="shared" si="22"/>
        <v>0</v>
      </c>
      <c r="K120" s="158"/>
      <c r="L120" s="334"/>
      <c r="M120" s="158">
        <f t="shared" si="28"/>
        <v>0</v>
      </c>
      <c r="N120" s="334"/>
      <c r="O120" s="158">
        <f t="shared" si="29"/>
        <v>0</v>
      </c>
      <c r="P120" s="158">
        <f t="shared" si="30"/>
        <v>0</v>
      </c>
    </row>
    <row r="121" spans="2:16">
      <c r="B121" s="9" t="str">
        <f t="shared" si="21"/>
        <v/>
      </c>
      <c r="C121" s="153">
        <f>IF(D93="","-",+C120+1)</f>
        <v>2035</v>
      </c>
      <c r="D121" s="154">
        <f>IF(F120+SUM(E$99:E120)=D$92,F120,D$92-SUM(E$99:E120))</f>
        <v>2075086.7411406392</v>
      </c>
      <c r="E121" s="160">
        <f t="shared" si="23"/>
        <v>102777.80952380953</v>
      </c>
      <c r="F121" s="159">
        <f t="shared" si="24"/>
        <v>1972308.9316168297</v>
      </c>
      <c r="G121" s="159">
        <f t="shared" si="25"/>
        <v>2023697.8363787346</v>
      </c>
      <c r="H121" s="163">
        <f t="shared" si="26"/>
        <v>316489.58135898958</v>
      </c>
      <c r="I121" s="253">
        <f t="shared" si="27"/>
        <v>316489.58135898958</v>
      </c>
      <c r="J121" s="158">
        <f t="shared" si="22"/>
        <v>0</v>
      </c>
      <c r="K121" s="158"/>
      <c r="L121" s="334"/>
      <c r="M121" s="158">
        <f t="shared" si="28"/>
        <v>0</v>
      </c>
      <c r="N121" s="334"/>
      <c r="O121" s="158">
        <f t="shared" si="29"/>
        <v>0</v>
      </c>
      <c r="P121" s="158">
        <f t="shared" si="30"/>
        <v>0</v>
      </c>
    </row>
    <row r="122" spans="2:16">
      <c r="B122" s="9" t="str">
        <f t="shared" si="21"/>
        <v/>
      </c>
      <c r="C122" s="153">
        <f>IF(D93="","-",+C121+1)</f>
        <v>2036</v>
      </c>
      <c r="D122" s="154">
        <f>IF(F121+SUM(E$99:E121)=D$92,F121,D$92-SUM(E$99:E121))</f>
        <v>1972308.9316168297</v>
      </c>
      <c r="E122" s="160">
        <f t="shared" si="23"/>
        <v>102777.80952380953</v>
      </c>
      <c r="F122" s="159">
        <f t="shared" si="24"/>
        <v>1869531.1220930202</v>
      </c>
      <c r="G122" s="159">
        <f t="shared" si="25"/>
        <v>1920920.0268549249</v>
      </c>
      <c r="H122" s="163">
        <f t="shared" si="26"/>
        <v>305635.77335276245</v>
      </c>
      <c r="I122" s="253">
        <f t="shared" si="27"/>
        <v>305635.77335276245</v>
      </c>
      <c r="J122" s="158">
        <f t="shared" si="22"/>
        <v>0</v>
      </c>
      <c r="K122" s="158"/>
      <c r="L122" s="334"/>
      <c r="M122" s="158">
        <f t="shared" si="28"/>
        <v>0</v>
      </c>
      <c r="N122" s="334"/>
      <c r="O122" s="158">
        <f t="shared" si="29"/>
        <v>0</v>
      </c>
      <c r="P122" s="158">
        <f t="shared" si="30"/>
        <v>0</v>
      </c>
    </row>
    <row r="123" spans="2:16">
      <c r="B123" s="9" t="str">
        <f t="shared" si="21"/>
        <v/>
      </c>
      <c r="C123" s="153">
        <f>IF(D93="","-",+C122+1)</f>
        <v>2037</v>
      </c>
      <c r="D123" s="154">
        <f>IF(F122+SUM(E$99:E122)=D$92,F122,D$92-SUM(E$99:E122))</f>
        <v>1869531.1220930202</v>
      </c>
      <c r="E123" s="160">
        <f t="shared" si="23"/>
        <v>102777.80952380953</v>
      </c>
      <c r="F123" s="159">
        <f t="shared" si="24"/>
        <v>1766753.3125692108</v>
      </c>
      <c r="G123" s="159">
        <f t="shared" si="25"/>
        <v>1818142.2173311156</v>
      </c>
      <c r="H123" s="163">
        <f t="shared" si="26"/>
        <v>294781.96534653538</v>
      </c>
      <c r="I123" s="253">
        <f t="shared" si="27"/>
        <v>294781.96534653538</v>
      </c>
      <c r="J123" s="158">
        <f t="shared" si="22"/>
        <v>0</v>
      </c>
      <c r="K123" s="158"/>
      <c r="L123" s="334"/>
      <c r="M123" s="158">
        <f t="shared" si="28"/>
        <v>0</v>
      </c>
      <c r="N123" s="334"/>
      <c r="O123" s="158">
        <f t="shared" si="29"/>
        <v>0</v>
      </c>
      <c r="P123" s="158">
        <f t="shared" si="30"/>
        <v>0</v>
      </c>
    </row>
    <row r="124" spans="2:16">
      <c r="B124" s="9" t="str">
        <f t="shared" si="21"/>
        <v/>
      </c>
      <c r="C124" s="153">
        <f>IF(D93="","-",+C123+1)</f>
        <v>2038</v>
      </c>
      <c r="D124" s="154">
        <f>IF(F123+SUM(E$99:E123)=D$92,F123,D$92-SUM(E$99:E123))</f>
        <v>1766753.3125692108</v>
      </c>
      <c r="E124" s="160">
        <f t="shared" si="23"/>
        <v>102777.80952380953</v>
      </c>
      <c r="F124" s="159">
        <f t="shared" si="24"/>
        <v>1663975.5030454013</v>
      </c>
      <c r="G124" s="159">
        <f t="shared" si="25"/>
        <v>1715364.4078073059</v>
      </c>
      <c r="H124" s="163">
        <f t="shared" si="26"/>
        <v>283928.15734030824</v>
      </c>
      <c r="I124" s="253">
        <f t="shared" si="27"/>
        <v>283928.15734030824</v>
      </c>
      <c r="J124" s="158">
        <f t="shared" si="22"/>
        <v>0</v>
      </c>
      <c r="K124" s="158"/>
      <c r="L124" s="334"/>
      <c r="M124" s="158">
        <f t="shared" si="28"/>
        <v>0</v>
      </c>
      <c r="N124" s="334"/>
      <c r="O124" s="158">
        <f t="shared" si="29"/>
        <v>0</v>
      </c>
      <c r="P124" s="158">
        <f t="shared" si="30"/>
        <v>0</v>
      </c>
    </row>
    <row r="125" spans="2:16">
      <c r="B125" s="9" t="str">
        <f t="shared" si="21"/>
        <v/>
      </c>
      <c r="C125" s="153">
        <f>IF(D93="","-",+C124+1)</f>
        <v>2039</v>
      </c>
      <c r="D125" s="154">
        <f>IF(F124+SUM(E$99:E124)=D$92,F124,D$92-SUM(E$99:E124))</f>
        <v>1663975.5030454013</v>
      </c>
      <c r="E125" s="160">
        <f t="shared" si="23"/>
        <v>102777.80952380953</v>
      </c>
      <c r="F125" s="159">
        <f t="shared" si="24"/>
        <v>1561197.6935215918</v>
      </c>
      <c r="G125" s="159">
        <f t="shared" si="25"/>
        <v>1612586.5982834967</v>
      </c>
      <c r="H125" s="163">
        <f t="shared" si="26"/>
        <v>273074.34933408117</v>
      </c>
      <c r="I125" s="253">
        <f t="shared" si="27"/>
        <v>273074.34933408117</v>
      </c>
      <c r="J125" s="158">
        <f t="shared" si="22"/>
        <v>0</v>
      </c>
      <c r="K125" s="158"/>
      <c r="L125" s="334"/>
      <c r="M125" s="158">
        <f t="shared" si="28"/>
        <v>0</v>
      </c>
      <c r="N125" s="334"/>
      <c r="O125" s="158">
        <f t="shared" si="29"/>
        <v>0</v>
      </c>
      <c r="P125" s="158">
        <f t="shared" si="30"/>
        <v>0</v>
      </c>
    </row>
    <row r="126" spans="2:16">
      <c r="B126" s="9" t="str">
        <f t="shared" si="21"/>
        <v/>
      </c>
      <c r="C126" s="153">
        <f>IF(D93="","-",+C125+1)</f>
        <v>2040</v>
      </c>
      <c r="D126" s="154">
        <f>IF(F125+SUM(E$99:E125)=D$92,F125,D$92-SUM(E$99:E125))</f>
        <v>1561197.6935215918</v>
      </c>
      <c r="E126" s="160">
        <f t="shared" si="23"/>
        <v>102777.80952380953</v>
      </c>
      <c r="F126" s="159">
        <f t="shared" si="24"/>
        <v>1458419.8839977824</v>
      </c>
      <c r="G126" s="159">
        <f t="shared" si="25"/>
        <v>1509808.788759687</v>
      </c>
      <c r="H126" s="163">
        <f t="shared" si="26"/>
        <v>262220.54132785404</v>
      </c>
      <c r="I126" s="253">
        <f t="shared" si="27"/>
        <v>262220.54132785404</v>
      </c>
      <c r="J126" s="158">
        <f t="shared" si="22"/>
        <v>0</v>
      </c>
      <c r="K126" s="158"/>
      <c r="L126" s="334"/>
      <c r="M126" s="158">
        <f t="shared" si="28"/>
        <v>0</v>
      </c>
      <c r="N126" s="334"/>
      <c r="O126" s="158">
        <f t="shared" si="29"/>
        <v>0</v>
      </c>
      <c r="P126" s="158">
        <f t="shared" si="30"/>
        <v>0</v>
      </c>
    </row>
    <row r="127" spans="2:16">
      <c r="B127" s="9" t="str">
        <f t="shared" si="21"/>
        <v/>
      </c>
      <c r="C127" s="153">
        <f>IF(D93="","-",+C126+1)</f>
        <v>2041</v>
      </c>
      <c r="D127" s="154">
        <f>IF(F126+SUM(E$99:E126)=D$92,F126,D$92-SUM(E$99:E126))</f>
        <v>1458419.8839977824</v>
      </c>
      <c r="E127" s="160">
        <f t="shared" si="23"/>
        <v>102777.80952380953</v>
      </c>
      <c r="F127" s="159">
        <f t="shared" si="24"/>
        <v>1355642.0744739729</v>
      </c>
      <c r="G127" s="159">
        <f t="shared" si="25"/>
        <v>1407030.9792358777</v>
      </c>
      <c r="H127" s="163">
        <f t="shared" si="26"/>
        <v>251366.73332162699</v>
      </c>
      <c r="I127" s="253">
        <f t="shared" si="27"/>
        <v>251366.73332162699</v>
      </c>
      <c r="J127" s="158">
        <f t="shared" si="22"/>
        <v>0</v>
      </c>
      <c r="K127" s="158"/>
      <c r="L127" s="334"/>
      <c r="M127" s="158">
        <f t="shared" si="28"/>
        <v>0</v>
      </c>
      <c r="N127" s="334"/>
      <c r="O127" s="158">
        <f t="shared" si="29"/>
        <v>0</v>
      </c>
      <c r="P127" s="158">
        <f t="shared" si="30"/>
        <v>0</v>
      </c>
    </row>
    <row r="128" spans="2:16">
      <c r="B128" s="9" t="str">
        <f t="shared" si="21"/>
        <v/>
      </c>
      <c r="C128" s="153">
        <f>IF(D93="","-",+C127+1)</f>
        <v>2042</v>
      </c>
      <c r="D128" s="154">
        <f>IF(F127+SUM(E$99:E127)=D$92,F127,D$92-SUM(E$99:E127))</f>
        <v>1355642.0744739729</v>
      </c>
      <c r="E128" s="160">
        <f t="shared" si="23"/>
        <v>102777.80952380953</v>
      </c>
      <c r="F128" s="159">
        <f t="shared" si="24"/>
        <v>1252864.2649501634</v>
      </c>
      <c r="G128" s="159">
        <f t="shared" si="25"/>
        <v>1304253.169712068</v>
      </c>
      <c r="H128" s="163">
        <f t="shared" si="26"/>
        <v>240512.92531539986</v>
      </c>
      <c r="I128" s="253">
        <f t="shared" si="27"/>
        <v>240512.92531539986</v>
      </c>
      <c r="J128" s="158">
        <f t="shared" si="22"/>
        <v>0</v>
      </c>
      <c r="K128" s="158"/>
      <c r="L128" s="334"/>
      <c r="M128" s="158">
        <f t="shared" si="28"/>
        <v>0</v>
      </c>
      <c r="N128" s="334"/>
      <c r="O128" s="158">
        <f t="shared" si="29"/>
        <v>0</v>
      </c>
      <c r="P128" s="158">
        <f t="shared" si="30"/>
        <v>0</v>
      </c>
    </row>
    <row r="129" spans="2:16">
      <c r="B129" s="9" t="str">
        <f t="shared" si="21"/>
        <v/>
      </c>
      <c r="C129" s="153">
        <f>IF(D93="","-",+C128+1)</f>
        <v>2043</v>
      </c>
      <c r="D129" s="154">
        <f>IF(F128+SUM(E$99:E128)=D$92,F128,D$92-SUM(E$99:E128))</f>
        <v>1252864.2649501634</v>
      </c>
      <c r="E129" s="160">
        <f t="shared" si="23"/>
        <v>102777.80952380953</v>
      </c>
      <c r="F129" s="159">
        <f t="shared" si="24"/>
        <v>1150086.455426354</v>
      </c>
      <c r="G129" s="159">
        <f t="shared" si="25"/>
        <v>1201475.3601882588</v>
      </c>
      <c r="H129" s="163">
        <f t="shared" si="26"/>
        <v>229659.11730917278</v>
      </c>
      <c r="I129" s="253">
        <f t="shared" si="27"/>
        <v>229659.11730917278</v>
      </c>
      <c r="J129" s="158">
        <f t="shared" si="22"/>
        <v>0</v>
      </c>
      <c r="K129" s="158"/>
      <c r="L129" s="334"/>
      <c r="M129" s="158">
        <f t="shared" si="28"/>
        <v>0</v>
      </c>
      <c r="N129" s="334"/>
      <c r="O129" s="158">
        <f t="shared" si="29"/>
        <v>0</v>
      </c>
      <c r="P129" s="158">
        <f t="shared" si="30"/>
        <v>0</v>
      </c>
    </row>
    <row r="130" spans="2:16">
      <c r="B130" s="9" t="str">
        <f t="shared" si="21"/>
        <v/>
      </c>
      <c r="C130" s="153">
        <f>IF(D93="","-",+C129+1)</f>
        <v>2044</v>
      </c>
      <c r="D130" s="154">
        <f>IF(F129+SUM(E$99:E129)=D$92,F129,D$92-SUM(E$99:E129))</f>
        <v>1150086.455426354</v>
      </c>
      <c r="E130" s="160">
        <f t="shared" si="23"/>
        <v>102777.80952380953</v>
      </c>
      <c r="F130" s="159">
        <f t="shared" si="24"/>
        <v>1047308.6459025445</v>
      </c>
      <c r="G130" s="159">
        <f t="shared" si="25"/>
        <v>1098697.5506644491</v>
      </c>
      <c r="H130" s="163">
        <f t="shared" si="26"/>
        <v>218805.30930294568</v>
      </c>
      <c r="I130" s="253">
        <f t="shared" si="27"/>
        <v>218805.30930294568</v>
      </c>
      <c r="J130" s="158">
        <f t="shared" si="22"/>
        <v>0</v>
      </c>
      <c r="K130" s="158"/>
      <c r="L130" s="334"/>
      <c r="M130" s="158">
        <f t="shared" si="28"/>
        <v>0</v>
      </c>
      <c r="N130" s="334"/>
      <c r="O130" s="158">
        <f t="shared" si="29"/>
        <v>0</v>
      </c>
      <c r="P130" s="158">
        <f t="shared" si="30"/>
        <v>0</v>
      </c>
    </row>
    <row r="131" spans="2:16">
      <c r="B131" s="9" t="str">
        <f t="shared" si="21"/>
        <v/>
      </c>
      <c r="C131" s="153">
        <f>IF(D93="","-",+C130+1)</f>
        <v>2045</v>
      </c>
      <c r="D131" s="154">
        <f>IF(F130+SUM(E$99:E130)=D$92,F130,D$92-SUM(E$99:E130))</f>
        <v>1047308.6459025445</v>
      </c>
      <c r="E131" s="160">
        <f t="shared" si="23"/>
        <v>102777.80952380953</v>
      </c>
      <c r="F131" s="159">
        <f t="shared" si="24"/>
        <v>944530.83637873502</v>
      </c>
      <c r="G131" s="159">
        <f t="shared" si="25"/>
        <v>995919.74114063976</v>
      </c>
      <c r="H131" s="163">
        <f t="shared" si="26"/>
        <v>207951.50129671858</v>
      </c>
      <c r="I131" s="253">
        <f t="shared" si="27"/>
        <v>207951.50129671858</v>
      </c>
      <c r="J131" s="158">
        <f t="shared" si="22"/>
        <v>0</v>
      </c>
      <c r="K131" s="158"/>
      <c r="L131" s="334"/>
      <c r="M131" s="158">
        <f t="shared" ref="M131:M154" si="31">IF(L541&lt;&gt;0,+H541-L541,0)</f>
        <v>0</v>
      </c>
      <c r="N131" s="334"/>
      <c r="O131" s="158">
        <f t="shared" ref="O131:O154" si="32">IF(N541&lt;&gt;0,+I541-N541,0)</f>
        <v>0</v>
      </c>
      <c r="P131" s="158">
        <f t="shared" ref="P131:P154" si="33">+O541-M541</f>
        <v>0</v>
      </c>
    </row>
    <row r="132" spans="2:16">
      <c r="B132" s="9" t="str">
        <f t="shared" si="21"/>
        <v/>
      </c>
      <c r="C132" s="153">
        <f>IF(D93="","-",+C131+1)</f>
        <v>2046</v>
      </c>
      <c r="D132" s="154">
        <f>IF(F131+SUM(E$99:E131)=D$92,F131,D$92-SUM(E$99:E131))</f>
        <v>944530.83637873502</v>
      </c>
      <c r="E132" s="160">
        <f t="shared" si="23"/>
        <v>102777.80952380953</v>
      </c>
      <c r="F132" s="159">
        <f t="shared" si="24"/>
        <v>841753.02685492556</v>
      </c>
      <c r="G132" s="159">
        <f t="shared" si="25"/>
        <v>893141.93161683029</v>
      </c>
      <c r="H132" s="163">
        <f t="shared" si="26"/>
        <v>197097.69329049147</v>
      </c>
      <c r="I132" s="253">
        <f t="shared" si="27"/>
        <v>197097.69329049147</v>
      </c>
      <c r="J132" s="158">
        <f t="shared" si="22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</row>
    <row r="133" spans="2:16">
      <c r="B133" s="9" t="str">
        <f t="shared" si="21"/>
        <v/>
      </c>
      <c r="C133" s="153">
        <f>IF(D93="","-",+C132+1)</f>
        <v>2047</v>
      </c>
      <c r="D133" s="154">
        <f>IF(F132+SUM(E$99:E132)=D$92,F132,D$92-SUM(E$99:E132))</f>
        <v>841753.02685492556</v>
      </c>
      <c r="E133" s="160">
        <f t="shared" si="23"/>
        <v>102777.80952380953</v>
      </c>
      <c r="F133" s="159">
        <f t="shared" si="24"/>
        <v>738975.21733111609</v>
      </c>
      <c r="G133" s="159">
        <f t="shared" si="25"/>
        <v>790364.12209302082</v>
      </c>
      <c r="H133" s="163">
        <f t="shared" si="26"/>
        <v>186243.8852842644</v>
      </c>
      <c r="I133" s="253">
        <f t="shared" si="27"/>
        <v>186243.8852842644</v>
      </c>
      <c r="J133" s="158">
        <f t="shared" si="22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</row>
    <row r="134" spans="2:16">
      <c r="B134" s="9" t="str">
        <f t="shared" si="21"/>
        <v/>
      </c>
      <c r="C134" s="153">
        <f>IF(D93="","-",+C133+1)</f>
        <v>2048</v>
      </c>
      <c r="D134" s="154">
        <f>IF(F133+SUM(E$99:E133)=D$92,F133,D$92-SUM(E$99:E133))</f>
        <v>738975.21733111609</v>
      </c>
      <c r="E134" s="160">
        <f t="shared" si="23"/>
        <v>102777.80952380953</v>
      </c>
      <c r="F134" s="159">
        <f t="shared" si="24"/>
        <v>636197.40780730662</v>
      </c>
      <c r="G134" s="159">
        <f t="shared" si="25"/>
        <v>687586.31256921135</v>
      </c>
      <c r="H134" s="163">
        <f t="shared" si="26"/>
        <v>175390.07727803729</v>
      </c>
      <c r="I134" s="253">
        <f t="shared" si="27"/>
        <v>175390.07727803729</v>
      </c>
      <c r="J134" s="158">
        <f t="shared" si="22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</row>
    <row r="135" spans="2:16">
      <c r="B135" s="9" t="str">
        <f t="shared" si="21"/>
        <v/>
      </c>
      <c r="C135" s="153">
        <f>IF(D93="","-",+C134+1)</f>
        <v>2049</v>
      </c>
      <c r="D135" s="154">
        <f>IF(F134+SUM(E$99:E134)=D$92,F134,D$92-SUM(E$99:E134))</f>
        <v>636197.40780730662</v>
      </c>
      <c r="E135" s="160">
        <f t="shared" si="23"/>
        <v>102777.80952380953</v>
      </c>
      <c r="F135" s="159">
        <f t="shared" si="24"/>
        <v>533419.59828349715</v>
      </c>
      <c r="G135" s="159">
        <f t="shared" si="25"/>
        <v>584808.50304540189</v>
      </c>
      <c r="H135" s="163">
        <f t="shared" si="26"/>
        <v>164536.26927181019</v>
      </c>
      <c r="I135" s="253">
        <f t="shared" si="27"/>
        <v>164536.26927181019</v>
      </c>
      <c r="J135" s="158">
        <f t="shared" si="22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</row>
    <row r="136" spans="2:16">
      <c r="B136" s="9" t="str">
        <f t="shared" si="21"/>
        <v/>
      </c>
      <c r="C136" s="153">
        <f>IF(D93="","-",+C135+1)</f>
        <v>2050</v>
      </c>
      <c r="D136" s="154">
        <f>IF(F135+SUM(E$99:E135)=D$92,F135,D$92-SUM(E$99:E135))</f>
        <v>533419.59828349715</v>
      </c>
      <c r="E136" s="160">
        <f t="shared" si="23"/>
        <v>102777.80952380953</v>
      </c>
      <c r="F136" s="159">
        <f t="shared" si="24"/>
        <v>430641.78875968762</v>
      </c>
      <c r="G136" s="159">
        <f t="shared" si="25"/>
        <v>482030.69352159242</v>
      </c>
      <c r="H136" s="163">
        <f t="shared" si="26"/>
        <v>153682.46126558312</v>
      </c>
      <c r="I136" s="253">
        <f t="shared" si="27"/>
        <v>153682.46126558312</v>
      </c>
      <c r="J136" s="158">
        <f t="shared" si="22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</row>
    <row r="137" spans="2:16">
      <c r="B137" s="9" t="str">
        <f t="shared" si="21"/>
        <v/>
      </c>
      <c r="C137" s="153">
        <f>IF(D93="","-",+C136+1)</f>
        <v>2051</v>
      </c>
      <c r="D137" s="154">
        <f>IF(F136+SUM(E$99:E136)=D$92,F136,D$92-SUM(E$99:E136))</f>
        <v>430641.78875968762</v>
      </c>
      <c r="E137" s="160">
        <f t="shared" si="23"/>
        <v>102777.80952380953</v>
      </c>
      <c r="F137" s="159">
        <f t="shared" si="24"/>
        <v>327863.9792358781</v>
      </c>
      <c r="G137" s="159">
        <f t="shared" si="25"/>
        <v>379252.88399778283</v>
      </c>
      <c r="H137" s="163">
        <f t="shared" si="26"/>
        <v>142828.65325935598</v>
      </c>
      <c r="I137" s="253">
        <f t="shared" si="27"/>
        <v>142828.65325935598</v>
      </c>
      <c r="J137" s="158">
        <f t="shared" si="22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</row>
    <row r="138" spans="2:16">
      <c r="B138" s="9" t="str">
        <f t="shared" si="21"/>
        <v/>
      </c>
      <c r="C138" s="153">
        <f>IF(D93="","-",+C137+1)</f>
        <v>2052</v>
      </c>
      <c r="D138" s="154">
        <f>IF(F137+SUM(E$99:E137)=D$92,F137,D$92-SUM(E$99:E137))</f>
        <v>327863.9792358781</v>
      </c>
      <c r="E138" s="160">
        <f t="shared" si="23"/>
        <v>102777.80952380953</v>
      </c>
      <c r="F138" s="159">
        <f t="shared" si="24"/>
        <v>225086.16971206857</v>
      </c>
      <c r="G138" s="159">
        <f t="shared" si="25"/>
        <v>276475.07447397336</v>
      </c>
      <c r="H138" s="163">
        <f t="shared" si="26"/>
        <v>131974.84525312888</v>
      </c>
      <c r="I138" s="253">
        <f t="shared" si="27"/>
        <v>131974.84525312888</v>
      </c>
      <c r="J138" s="158">
        <f t="shared" si="22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</row>
    <row r="139" spans="2:16">
      <c r="B139" s="9" t="str">
        <f t="shared" si="21"/>
        <v/>
      </c>
      <c r="C139" s="153">
        <f>IF(D93="","-",+C138+1)</f>
        <v>2053</v>
      </c>
      <c r="D139" s="154">
        <f>IF(F138+SUM(E$99:E138)=D$92,F138,D$92-SUM(E$99:E138))</f>
        <v>225086.16971206857</v>
      </c>
      <c r="E139" s="160">
        <f t="shared" si="23"/>
        <v>102777.80952380953</v>
      </c>
      <c r="F139" s="159">
        <f t="shared" si="24"/>
        <v>122308.36018825904</v>
      </c>
      <c r="G139" s="159">
        <f t="shared" si="25"/>
        <v>173697.26495016381</v>
      </c>
      <c r="H139" s="163">
        <f t="shared" si="26"/>
        <v>121121.03724690179</v>
      </c>
      <c r="I139" s="253">
        <f t="shared" si="27"/>
        <v>121121.03724690179</v>
      </c>
      <c r="J139" s="158">
        <f t="shared" si="22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</row>
    <row r="140" spans="2:16">
      <c r="B140" s="9" t="str">
        <f t="shared" si="21"/>
        <v/>
      </c>
      <c r="C140" s="153">
        <f>IF(D93="","-",+C139+1)</f>
        <v>2054</v>
      </c>
      <c r="D140" s="154">
        <f>IF(F139+SUM(E$99:E139)=D$92,F139,D$92-SUM(E$99:E139))</f>
        <v>122308.36018825904</v>
      </c>
      <c r="E140" s="160">
        <f t="shared" si="23"/>
        <v>102777.80952380953</v>
      </c>
      <c r="F140" s="159">
        <f t="shared" si="24"/>
        <v>19530.550664449518</v>
      </c>
      <c r="G140" s="159">
        <f t="shared" si="25"/>
        <v>70919.455426354281</v>
      </c>
      <c r="H140" s="163">
        <f t="shared" si="26"/>
        <v>110267.22924067469</v>
      </c>
      <c r="I140" s="253">
        <f t="shared" si="27"/>
        <v>110267.22924067469</v>
      </c>
      <c r="J140" s="158">
        <f t="shared" si="22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</row>
    <row r="141" spans="2:16">
      <c r="B141" s="9" t="str">
        <f t="shared" si="21"/>
        <v/>
      </c>
      <c r="C141" s="153">
        <f>IF(D93="","-",+C140+1)</f>
        <v>2055</v>
      </c>
      <c r="D141" s="154">
        <f>IF(F140+SUM(E$99:E140)=D$92,F140,D$92-SUM(E$99:E140))</f>
        <v>19530.550664449518</v>
      </c>
      <c r="E141" s="160">
        <f t="shared" si="23"/>
        <v>19530.550664449518</v>
      </c>
      <c r="F141" s="159">
        <f t="shared" si="24"/>
        <v>0</v>
      </c>
      <c r="G141" s="159">
        <f t="shared" si="25"/>
        <v>9765.275332224759</v>
      </c>
      <c r="H141" s="163">
        <f t="shared" si="26"/>
        <v>20561.808521325318</v>
      </c>
      <c r="I141" s="253">
        <f t="shared" si="27"/>
        <v>20561.808521325318</v>
      </c>
      <c r="J141" s="158">
        <f t="shared" si="22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</row>
    <row r="142" spans="2:16">
      <c r="B142" s="9" t="str">
        <f t="shared" si="21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23"/>
        <v>0</v>
      </c>
      <c r="F142" s="159">
        <f t="shared" si="24"/>
        <v>0</v>
      </c>
      <c r="G142" s="159">
        <f t="shared" si="25"/>
        <v>0</v>
      </c>
      <c r="H142" s="163">
        <f t="shared" si="26"/>
        <v>0</v>
      </c>
      <c r="I142" s="253">
        <f t="shared" si="27"/>
        <v>0</v>
      </c>
      <c r="J142" s="158">
        <f t="shared" si="22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</row>
    <row r="143" spans="2:16">
      <c r="B143" s="9" t="str">
        <f t="shared" si="21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23"/>
        <v>0</v>
      </c>
      <c r="F143" s="159">
        <f t="shared" si="24"/>
        <v>0</v>
      </c>
      <c r="G143" s="159">
        <f t="shared" si="25"/>
        <v>0</v>
      </c>
      <c r="H143" s="163">
        <f t="shared" si="26"/>
        <v>0</v>
      </c>
      <c r="I143" s="253">
        <f t="shared" si="27"/>
        <v>0</v>
      </c>
      <c r="J143" s="158">
        <f t="shared" si="22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</row>
    <row r="144" spans="2:16">
      <c r="B144" s="9" t="str">
        <f t="shared" si="21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23"/>
        <v>0</v>
      </c>
      <c r="F144" s="159">
        <f t="shared" si="24"/>
        <v>0</v>
      </c>
      <c r="G144" s="159">
        <f t="shared" si="25"/>
        <v>0</v>
      </c>
      <c r="H144" s="163">
        <f t="shared" si="26"/>
        <v>0</v>
      </c>
      <c r="I144" s="253">
        <f t="shared" si="27"/>
        <v>0</v>
      </c>
      <c r="J144" s="158">
        <f t="shared" si="22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</row>
    <row r="145" spans="2:16">
      <c r="B145" s="9" t="str">
        <f t="shared" si="21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23"/>
        <v>0</v>
      </c>
      <c r="F145" s="159">
        <f t="shared" si="24"/>
        <v>0</v>
      </c>
      <c r="G145" s="159">
        <f t="shared" si="25"/>
        <v>0</v>
      </c>
      <c r="H145" s="163">
        <f t="shared" si="26"/>
        <v>0</v>
      </c>
      <c r="I145" s="253">
        <f t="shared" si="27"/>
        <v>0</v>
      </c>
      <c r="J145" s="158">
        <f t="shared" si="22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</row>
    <row r="146" spans="2:16">
      <c r="B146" s="9" t="str">
        <f t="shared" si="21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23"/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2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</row>
    <row r="147" spans="2:16">
      <c r="B147" s="9" t="str">
        <f t="shared" si="21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23"/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2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</row>
    <row r="148" spans="2:16">
      <c r="B148" s="9" t="str">
        <f t="shared" si="21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23"/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2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</row>
    <row r="149" spans="2:16">
      <c r="B149" s="9" t="str">
        <f t="shared" si="21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23"/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2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</row>
    <row r="150" spans="2:16">
      <c r="B150" s="9" t="str">
        <f t="shared" si="21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23"/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2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</row>
    <row r="151" spans="2:16">
      <c r="B151" s="9" t="str">
        <f t="shared" si="21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23"/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2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</row>
    <row r="152" spans="2:16">
      <c r="B152" s="9" t="str">
        <f t="shared" si="21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23"/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2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</row>
    <row r="153" spans="2:16">
      <c r="B153" s="9" t="str">
        <f t="shared" si="21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23"/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2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</row>
    <row r="154" spans="2:16" ht="13.5" thickBot="1">
      <c r="B154" s="9" t="str">
        <f t="shared" si="21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23"/>
        <v>0</v>
      </c>
      <c r="F154" s="159">
        <f t="shared" si="24"/>
        <v>0</v>
      </c>
      <c r="G154" s="159">
        <f t="shared" si="25"/>
        <v>0</v>
      </c>
      <c r="H154" s="163">
        <f t="shared" si="26"/>
        <v>0</v>
      </c>
      <c r="I154" s="253">
        <f t="shared" si="27"/>
        <v>0</v>
      </c>
      <c r="J154" s="158">
        <f t="shared" si="22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</row>
    <row r="155" spans="2:16">
      <c r="C155" s="154" t="s">
        <v>73</v>
      </c>
      <c r="D155" s="111"/>
      <c r="E155" s="111">
        <f>SUM(E99:E154)</f>
        <v>4316668</v>
      </c>
      <c r="F155" s="111"/>
      <c r="G155" s="111"/>
      <c r="H155" s="111">
        <f>SUM(H99:H154)</f>
        <v>14190066.265098147</v>
      </c>
      <c r="I155" s="111">
        <f>SUM(I99:I154)</f>
        <v>14190066.265098147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9" priority="1" stopIfTrue="1" operator="equal">
      <formula>$I$10</formula>
    </cfRule>
  </conditionalFormatting>
  <conditionalFormatting sqref="C99:C154">
    <cfRule type="cellIs" dxfId="8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P162"/>
  <sheetViews>
    <sheetView view="pageBreakPreview" zoomScale="80" zoomScaleNormal="100" zoomScaleSheetLayoutView="80" workbookViewId="0">
      <selection activeCell="D17" sqref="D17:H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40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1075714.8431861391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1075714.8431861391</v>
      </c>
      <c r="O6" s="1"/>
      <c r="P6" s="1"/>
    </row>
    <row r="7" spans="1:16" ht="13.5" thickBot="1">
      <c r="C7" s="121" t="s">
        <v>44</v>
      </c>
      <c r="D7" s="386" t="s">
        <v>300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299</v>
      </c>
      <c r="E9" s="401" t="s">
        <v>314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9637037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235049.68292682926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9550200</v>
      </c>
      <c r="E17" s="415">
        <v>151590.47619047618</v>
      </c>
      <c r="F17" s="409">
        <v>9398609.5238095243</v>
      </c>
      <c r="G17" s="415">
        <v>1419561.6638908591</v>
      </c>
      <c r="H17" s="416">
        <v>1419561.6638908591</v>
      </c>
      <c r="I17" s="404">
        <v>0</v>
      </c>
      <c r="J17" s="156"/>
      <c r="K17" s="256">
        <f t="shared" ref="K17:K22" si="0">G17</f>
        <v>1419561.6638908591</v>
      </c>
      <c r="L17" s="172">
        <f t="shared" ref="L17:L22" si="1">IF(K17&lt;&gt;0,+G17-K17,0)</f>
        <v>0</v>
      </c>
      <c r="M17" s="256">
        <f t="shared" ref="M17:M22" si="2">H17</f>
        <v>1419561.6638908591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9398609.5238095243</v>
      </c>
      <c r="E18" s="410">
        <v>229453.26190476189</v>
      </c>
      <c r="F18" s="409">
        <v>9169156.2619047631</v>
      </c>
      <c r="G18" s="410">
        <v>1437075.1624886242</v>
      </c>
      <c r="H18" s="416">
        <v>1437075.1624886242</v>
      </c>
      <c r="I18" s="156">
        <v>0</v>
      </c>
      <c r="J18" s="156"/>
      <c r="K18" s="258">
        <f t="shared" si="0"/>
        <v>1437075.1624886242</v>
      </c>
      <c r="L18" s="257">
        <f t="shared" si="1"/>
        <v>0</v>
      </c>
      <c r="M18" s="258">
        <f t="shared" si="2"/>
        <v>1437075.1624886242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9255993.2619047612</v>
      </c>
      <c r="E19" s="410">
        <v>229453.26190476189</v>
      </c>
      <c r="F19" s="409">
        <v>9026540</v>
      </c>
      <c r="G19" s="410">
        <v>1403625.3596120297</v>
      </c>
      <c r="H19" s="416">
        <v>1403625.3596120297</v>
      </c>
      <c r="I19" s="156">
        <f>H19-G19</f>
        <v>0</v>
      </c>
      <c r="J19" s="156"/>
      <c r="K19" s="258">
        <f t="shared" si="0"/>
        <v>1403625.3596120297</v>
      </c>
      <c r="L19" s="257">
        <f t="shared" si="1"/>
        <v>0</v>
      </c>
      <c r="M19" s="258">
        <f t="shared" si="2"/>
        <v>1403625.3596120297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2017</v>
      </c>
      <c r="D20" s="409">
        <v>9026540</v>
      </c>
      <c r="E20" s="410">
        <v>224117.13953488372</v>
      </c>
      <c r="F20" s="409">
        <v>8802422.8604651168</v>
      </c>
      <c r="G20" s="410">
        <v>1328554.8298028773</v>
      </c>
      <c r="H20" s="416">
        <v>1328554.8298028773</v>
      </c>
      <c r="I20" s="156">
        <v>0</v>
      </c>
      <c r="J20" s="156"/>
      <c r="K20" s="258">
        <f t="shared" si="0"/>
        <v>1328554.8298028773</v>
      </c>
      <c r="L20" s="257">
        <f t="shared" si="1"/>
        <v>0</v>
      </c>
      <c r="M20" s="258">
        <f t="shared" si="2"/>
        <v>1328554.8298028773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2018</v>
      </c>
      <c r="D21" s="409">
        <v>8802422.8604651168</v>
      </c>
      <c r="E21" s="410">
        <v>235049.68292682926</v>
      </c>
      <c r="F21" s="409">
        <v>8567373.1775382869</v>
      </c>
      <c r="G21" s="410">
        <v>1338848.9709356753</v>
      </c>
      <c r="H21" s="416">
        <v>1338848.9709356753</v>
      </c>
      <c r="I21" s="156">
        <f t="shared" ref="I21:I72" si="6">H21-G21</f>
        <v>0</v>
      </c>
      <c r="J21" s="156"/>
      <c r="K21" s="258">
        <f t="shared" si="0"/>
        <v>1338848.9709356753</v>
      </c>
      <c r="L21" s="257">
        <f t="shared" si="1"/>
        <v>0</v>
      </c>
      <c r="M21" s="258">
        <f t="shared" si="2"/>
        <v>1338848.9709356753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2019</v>
      </c>
      <c r="D22" s="409">
        <v>8567373.1775382869</v>
      </c>
      <c r="E22" s="410">
        <v>235049.68292682926</v>
      </c>
      <c r="F22" s="409">
        <v>8332323.4946114579</v>
      </c>
      <c r="G22" s="410">
        <v>1308975.5432807168</v>
      </c>
      <c r="H22" s="416">
        <v>1308975.5432807168</v>
      </c>
      <c r="I22" s="156">
        <f t="shared" si="6"/>
        <v>0</v>
      </c>
      <c r="J22" s="156"/>
      <c r="K22" s="258">
        <f t="shared" si="0"/>
        <v>1308975.5432807168</v>
      </c>
      <c r="L22" s="257">
        <f t="shared" si="1"/>
        <v>0</v>
      </c>
      <c r="M22" s="258">
        <f t="shared" si="2"/>
        <v>1308975.5432807168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2020</v>
      </c>
      <c r="D23" s="159">
        <f>IF(F22+SUM(E$17:E22)=D$10,F22,D$10-SUM(E$17:E22))</f>
        <v>8332323.4946114579</v>
      </c>
      <c r="E23" s="160">
        <f t="shared" ref="E23:E72" si="7">IF(+$I$14&lt;F22,$I$14,D23)</f>
        <v>235049.68292682926</v>
      </c>
      <c r="F23" s="159">
        <f t="shared" ref="F23:F72" si="8">+D23-E23</f>
        <v>8097273.8116846289</v>
      </c>
      <c r="G23" s="161">
        <f t="shared" ref="G23:G51" si="9">+I$12*((D23+F23)/2)+E23</f>
        <v>1075714.8431861391</v>
      </c>
      <c r="H23" s="142">
        <f t="shared" ref="H23:H51" si="10">+I$13*((D23+F23)/2)+E23</f>
        <v>1075714.8431861391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2021</v>
      </c>
      <c r="D24" s="159">
        <f>IF(F23+SUM(E$17:E23)=D$10,F23,D$10-SUM(E$17:E23))</f>
        <v>8097273.8116846289</v>
      </c>
      <c r="E24" s="160">
        <f t="shared" si="7"/>
        <v>235049.68292682926</v>
      </c>
      <c r="F24" s="159">
        <f t="shared" si="8"/>
        <v>7862224.1287578</v>
      </c>
      <c r="G24" s="161">
        <f t="shared" si="9"/>
        <v>1051660.9268688036</v>
      </c>
      <c r="H24" s="142">
        <f t="shared" si="10"/>
        <v>1051660.9268688036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2022</v>
      </c>
      <c r="D25" s="159">
        <f>IF(F24+SUM(E$17:E24)=D$10,F24,D$10-SUM(E$17:E24))</f>
        <v>7862224.1287578</v>
      </c>
      <c r="E25" s="160">
        <f t="shared" si="7"/>
        <v>235049.68292682926</v>
      </c>
      <c r="F25" s="159">
        <f t="shared" si="8"/>
        <v>7627174.445830971</v>
      </c>
      <c r="G25" s="161">
        <f t="shared" si="9"/>
        <v>1027607.0105514682</v>
      </c>
      <c r="H25" s="142">
        <f t="shared" si="10"/>
        <v>1027607.0105514682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2023</v>
      </c>
      <c r="D26" s="159">
        <f>IF(F25+SUM(E$17:E25)=D$10,F25,D$10-SUM(E$17:E25))</f>
        <v>7627174.445830971</v>
      </c>
      <c r="E26" s="160">
        <f t="shared" si="7"/>
        <v>235049.68292682926</v>
      </c>
      <c r="F26" s="159">
        <f t="shared" si="8"/>
        <v>7392124.762904142</v>
      </c>
      <c r="G26" s="161">
        <f t="shared" si="9"/>
        <v>1003553.0942341329</v>
      </c>
      <c r="H26" s="142">
        <f t="shared" si="10"/>
        <v>1003553.0942341329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2024</v>
      </c>
      <c r="D27" s="159">
        <f>IF(F26+SUM(E$17:E26)=D$10,F26,D$10-SUM(E$17:E26))</f>
        <v>7392124.762904142</v>
      </c>
      <c r="E27" s="160">
        <f t="shared" si="7"/>
        <v>235049.68292682926</v>
      </c>
      <c r="F27" s="159">
        <f t="shared" si="8"/>
        <v>7157075.0799773131</v>
      </c>
      <c r="G27" s="161">
        <f t="shared" si="9"/>
        <v>979499.17791679758</v>
      </c>
      <c r="H27" s="142">
        <f t="shared" si="10"/>
        <v>979499.17791679758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2025</v>
      </c>
      <c r="D28" s="159">
        <f>IF(F27+SUM(E$17:E27)=D$10,F27,D$10-SUM(E$17:E27))</f>
        <v>7157075.0799773131</v>
      </c>
      <c r="E28" s="160">
        <f t="shared" si="7"/>
        <v>235049.68292682926</v>
      </c>
      <c r="F28" s="159">
        <f t="shared" si="8"/>
        <v>6922025.3970504841</v>
      </c>
      <c r="G28" s="161">
        <f t="shared" si="9"/>
        <v>955445.26159946201</v>
      </c>
      <c r="H28" s="142">
        <f t="shared" si="10"/>
        <v>955445.26159946201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2026</v>
      </c>
      <c r="D29" s="159">
        <f>IF(F28+SUM(E$17:E28)=D$10,F28,D$10-SUM(E$17:E28))</f>
        <v>6922025.3970504841</v>
      </c>
      <c r="E29" s="160">
        <f t="shared" si="7"/>
        <v>235049.68292682926</v>
      </c>
      <c r="F29" s="159">
        <f t="shared" si="8"/>
        <v>6686975.7141236551</v>
      </c>
      <c r="G29" s="161">
        <f t="shared" si="9"/>
        <v>931391.34528212668</v>
      </c>
      <c r="H29" s="142">
        <f t="shared" si="10"/>
        <v>931391.34528212668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2027</v>
      </c>
      <c r="D30" s="159">
        <f>IF(F29+SUM(E$17:E29)=D$10,F29,D$10-SUM(E$17:E29))</f>
        <v>6686975.7141236551</v>
      </c>
      <c r="E30" s="160">
        <f t="shared" si="7"/>
        <v>235049.68292682926</v>
      </c>
      <c r="F30" s="159">
        <f t="shared" si="8"/>
        <v>6451926.0311968261</v>
      </c>
      <c r="G30" s="161">
        <f t="shared" si="9"/>
        <v>907337.42896479112</v>
      </c>
      <c r="H30" s="142">
        <f t="shared" si="10"/>
        <v>907337.42896479112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2028</v>
      </c>
      <c r="D31" s="159">
        <f>IF(F30+SUM(E$17:E30)=D$10,F30,D$10-SUM(E$17:E30))</f>
        <v>6451926.0311968261</v>
      </c>
      <c r="E31" s="160">
        <f t="shared" si="7"/>
        <v>235049.68292682926</v>
      </c>
      <c r="F31" s="159">
        <f t="shared" si="8"/>
        <v>6216876.3482699972</v>
      </c>
      <c r="G31" s="161">
        <f t="shared" si="9"/>
        <v>883283.51264745579</v>
      </c>
      <c r="H31" s="142">
        <f t="shared" si="10"/>
        <v>883283.51264745579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2029</v>
      </c>
      <c r="D32" s="159">
        <f>IF(F31+SUM(E$17:E31)=D$10,F31,D$10-SUM(E$17:E31))</f>
        <v>6216876.3482699972</v>
      </c>
      <c r="E32" s="160">
        <f t="shared" si="7"/>
        <v>235049.68292682926</v>
      </c>
      <c r="F32" s="159">
        <f t="shared" si="8"/>
        <v>5981826.6653431682</v>
      </c>
      <c r="G32" s="161">
        <f t="shared" si="9"/>
        <v>859229.59633012046</v>
      </c>
      <c r="H32" s="142">
        <f t="shared" si="10"/>
        <v>859229.59633012046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2030</v>
      </c>
      <c r="D33" s="159">
        <f>IF(F32+SUM(E$17:E32)=D$10,F32,D$10-SUM(E$17:E32))</f>
        <v>5981826.6653431682</v>
      </c>
      <c r="E33" s="160">
        <f t="shared" si="7"/>
        <v>235049.68292682926</v>
      </c>
      <c r="F33" s="159">
        <f t="shared" si="8"/>
        <v>5746776.9824163392</v>
      </c>
      <c r="G33" s="161">
        <f t="shared" si="9"/>
        <v>835175.68001278513</v>
      </c>
      <c r="H33" s="142">
        <f t="shared" si="10"/>
        <v>835175.68001278513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2031</v>
      </c>
      <c r="D34" s="159">
        <f>IF(F33+SUM(E$17:E33)=D$10,F33,D$10-SUM(E$17:E33))</f>
        <v>5746776.9824163392</v>
      </c>
      <c r="E34" s="160">
        <f t="shared" si="7"/>
        <v>235049.68292682926</v>
      </c>
      <c r="F34" s="159">
        <f t="shared" si="8"/>
        <v>5511727.2994895102</v>
      </c>
      <c r="G34" s="161">
        <f t="shared" si="9"/>
        <v>811121.76369544957</v>
      </c>
      <c r="H34" s="142">
        <f t="shared" si="10"/>
        <v>811121.76369544957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2032</v>
      </c>
      <c r="D35" s="159">
        <f>IF(F34+SUM(E$17:E34)=D$10,F34,D$10-SUM(E$17:E34))</f>
        <v>5511727.2994895102</v>
      </c>
      <c r="E35" s="160">
        <f t="shared" si="7"/>
        <v>235049.68292682926</v>
      </c>
      <c r="F35" s="159">
        <f t="shared" si="8"/>
        <v>5276677.6165626813</v>
      </c>
      <c r="G35" s="161">
        <f t="shared" si="9"/>
        <v>787067.84737811424</v>
      </c>
      <c r="H35" s="142">
        <f t="shared" si="10"/>
        <v>787067.84737811424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2033</v>
      </c>
      <c r="D36" s="159">
        <f>IF(F35+SUM(E$17:E35)=D$10,F35,D$10-SUM(E$17:E35))</f>
        <v>5276677.6165626813</v>
      </c>
      <c r="E36" s="160">
        <f t="shared" si="7"/>
        <v>235049.68292682926</v>
      </c>
      <c r="F36" s="159">
        <f t="shared" si="8"/>
        <v>5041627.9336358523</v>
      </c>
      <c r="G36" s="161">
        <f t="shared" si="9"/>
        <v>763013.93106077868</v>
      </c>
      <c r="H36" s="142">
        <f t="shared" si="10"/>
        <v>763013.93106077868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2034</v>
      </c>
      <c r="D37" s="159">
        <f>IF(F36+SUM(E$17:E36)=D$10,F36,D$10-SUM(E$17:E36))</f>
        <v>5041627.9336358523</v>
      </c>
      <c r="E37" s="160">
        <f t="shared" si="7"/>
        <v>235049.68292682926</v>
      </c>
      <c r="F37" s="159">
        <f t="shared" si="8"/>
        <v>4806578.2507090233</v>
      </c>
      <c r="G37" s="161">
        <f t="shared" si="9"/>
        <v>738960.01474344346</v>
      </c>
      <c r="H37" s="142">
        <f t="shared" si="10"/>
        <v>738960.01474344346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2035</v>
      </c>
      <c r="D38" s="159">
        <f>IF(F37+SUM(E$17:E37)=D$10,F37,D$10-SUM(E$17:E37))</f>
        <v>4806578.2507090233</v>
      </c>
      <c r="E38" s="160">
        <f t="shared" si="7"/>
        <v>235049.68292682926</v>
      </c>
      <c r="F38" s="159">
        <f t="shared" si="8"/>
        <v>4571528.5677821944</v>
      </c>
      <c r="G38" s="161">
        <f t="shared" si="9"/>
        <v>714906.09842610802</v>
      </c>
      <c r="H38" s="142">
        <f t="shared" si="10"/>
        <v>714906.09842610802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2036</v>
      </c>
      <c r="D39" s="159">
        <f>IF(F38+SUM(E$17:E38)=D$10,F38,D$10-SUM(E$17:E38))</f>
        <v>4571528.5677821944</v>
      </c>
      <c r="E39" s="160">
        <f t="shared" si="7"/>
        <v>235049.68292682926</v>
      </c>
      <c r="F39" s="159">
        <f t="shared" si="8"/>
        <v>4336478.8848553654</v>
      </c>
      <c r="G39" s="161">
        <f t="shared" si="9"/>
        <v>690852.18210877269</v>
      </c>
      <c r="H39" s="142">
        <f t="shared" si="10"/>
        <v>690852.18210877269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2037</v>
      </c>
      <c r="D40" s="159">
        <f>IF(F39+SUM(E$17:E39)=D$10,F39,D$10-SUM(E$17:E39))</f>
        <v>4336478.8848553654</v>
      </c>
      <c r="E40" s="160">
        <f t="shared" si="7"/>
        <v>235049.68292682926</v>
      </c>
      <c r="F40" s="159">
        <f t="shared" si="8"/>
        <v>4101429.2019285359</v>
      </c>
      <c r="G40" s="161">
        <f t="shared" si="9"/>
        <v>666798.26579143712</v>
      </c>
      <c r="H40" s="142">
        <f t="shared" si="10"/>
        <v>666798.26579143712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2038</v>
      </c>
      <c r="D41" s="159">
        <f>IF(F40+SUM(E$17:E40)=D$10,F40,D$10-SUM(E$17:E40))</f>
        <v>4101429.2019285359</v>
      </c>
      <c r="E41" s="160">
        <f t="shared" si="7"/>
        <v>235049.68292682926</v>
      </c>
      <c r="F41" s="159">
        <f t="shared" si="8"/>
        <v>3866379.5190017065</v>
      </c>
      <c r="G41" s="161">
        <f t="shared" si="9"/>
        <v>642744.34947410179</v>
      </c>
      <c r="H41" s="142">
        <f t="shared" si="10"/>
        <v>642744.34947410179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2039</v>
      </c>
      <c r="D42" s="159">
        <f>IF(F41+SUM(E$17:E41)=D$10,F41,D$10-SUM(E$17:E41))</f>
        <v>3866379.5190017065</v>
      </c>
      <c r="E42" s="160">
        <f t="shared" si="7"/>
        <v>235049.68292682926</v>
      </c>
      <c r="F42" s="159">
        <f t="shared" si="8"/>
        <v>3631329.8360748771</v>
      </c>
      <c r="G42" s="161">
        <f t="shared" si="9"/>
        <v>618690.43315676623</v>
      </c>
      <c r="H42" s="142">
        <f t="shared" si="10"/>
        <v>618690.43315676623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2040</v>
      </c>
      <c r="D43" s="159">
        <f>IF(F42+SUM(E$17:E42)=D$10,F42,D$10-SUM(E$17:E42))</f>
        <v>3631329.8360748771</v>
      </c>
      <c r="E43" s="160">
        <f t="shared" si="7"/>
        <v>235049.68292682926</v>
      </c>
      <c r="F43" s="159">
        <f t="shared" si="8"/>
        <v>3396280.1531480476</v>
      </c>
      <c r="G43" s="161">
        <f t="shared" si="9"/>
        <v>594636.5168394309</v>
      </c>
      <c r="H43" s="142">
        <f t="shared" si="10"/>
        <v>594636.5168394309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2041</v>
      </c>
      <c r="D44" s="159">
        <f>IF(F43+SUM(E$17:E43)=D$10,F43,D$10-SUM(E$17:E43))</f>
        <v>3396280.1531480476</v>
      </c>
      <c r="E44" s="160">
        <f t="shared" si="7"/>
        <v>235049.68292682926</v>
      </c>
      <c r="F44" s="159">
        <f t="shared" si="8"/>
        <v>3161230.4702212182</v>
      </c>
      <c r="G44" s="161">
        <f t="shared" si="9"/>
        <v>570582.60052209534</v>
      </c>
      <c r="H44" s="142">
        <f t="shared" si="10"/>
        <v>570582.60052209534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2042</v>
      </c>
      <c r="D45" s="159">
        <f>IF(F44+SUM(E$17:E44)=D$10,F44,D$10-SUM(E$17:E44))</f>
        <v>3161230.4702212182</v>
      </c>
      <c r="E45" s="160">
        <f t="shared" si="7"/>
        <v>235049.68292682926</v>
      </c>
      <c r="F45" s="159">
        <f t="shared" si="8"/>
        <v>2926180.7872943887</v>
      </c>
      <c r="G45" s="161">
        <f t="shared" si="9"/>
        <v>546528.68420476001</v>
      </c>
      <c r="H45" s="142">
        <f t="shared" si="10"/>
        <v>546528.68420476001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2043</v>
      </c>
      <c r="D46" s="159">
        <f>IF(F45+SUM(E$17:E45)=D$10,F45,D$10-SUM(E$17:E45))</f>
        <v>2926180.7872943887</v>
      </c>
      <c r="E46" s="160">
        <f t="shared" si="7"/>
        <v>235049.68292682926</v>
      </c>
      <c r="F46" s="159">
        <f t="shared" si="8"/>
        <v>2691131.1043675593</v>
      </c>
      <c r="G46" s="161">
        <f t="shared" si="9"/>
        <v>522474.76788742444</v>
      </c>
      <c r="H46" s="142">
        <f t="shared" si="10"/>
        <v>522474.76788742444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2044</v>
      </c>
      <c r="D47" s="159">
        <f>IF(F46+SUM(E$17:E46)=D$10,F46,D$10-SUM(E$17:E46))</f>
        <v>2691131.1043675593</v>
      </c>
      <c r="E47" s="160">
        <f t="shared" si="7"/>
        <v>235049.68292682926</v>
      </c>
      <c r="F47" s="159">
        <f t="shared" si="8"/>
        <v>2456081.4214407299</v>
      </c>
      <c r="G47" s="161">
        <f t="shared" si="9"/>
        <v>498420.851570089</v>
      </c>
      <c r="H47" s="142">
        <f t="shared" si="10"/>
        <v>498420.851570089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2045</v>
      </c>
      <c r="D48" s="159">
        <f>IF(F47+SUM(E$17:E47)=D$10,F47,D$10-SUM(E$17:E47))</f>
        <v>2456081.4214407299</v>
      </c>
      <c r="E48" s="160">
        <f t="shared" si="7"/>
        <v>235049.68292682926</v>
      </c>
      <c r="F48" s="159">
        <f t="shared" si="8"/>
        <v>2221031.7385139004</v>
      </c>
      <c r="G48" s="161">
        <f t="shared" si="9"/>
        <v>474366.93525275355</v>
      </c>
      <c r="H48" s="142">
        <f t="shared" si="10"/>
        <v>474366.93525275355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6">
      <c r="B49" s="9" t="str">
        <f t="shared" si="5"/>
        <v/>
      </c>
      <c r="C49" s="153">
        <f>IF(D11="","-",+C48+1)</f>
        <v>2046</v>
      </c>
      <c r="D49" s="159">
        <f>IF(F48+SUM(E$17:E48)=D$10,F48,D$10-SUM(E$17:E48))</f>
        <v>2221031.7385139004</v>
      </c>
      <c r="E49" s="160">
        <f t="shared" si="7"/>
        <v>235049.68292682926</v>
      </c>
      <c r="F49" s="159">
        <f t="shared" si="8"/>
        <v>1985982.0555870712</v>
      </c>
      <c r="G49" s="161">
        <f t="shared" si="9"/>
        <v>450313.01893541811</v>
      </c>
      <c r="H49" s="142">
        <f t="shared" si="10"/>
        <v>450313.01893541811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6">
      <c r="B50" s="9" t="str">
        <f t="shared" si="5"/>
        <v/>
      </c>
      <c r="C50" s="153">
        <f>IF(D11="","-",+C49+1)</f>
        <v>2047</v>
      </c>
      <c r="D50" s="159">
        <f>IF(F49+SUM(E$17:E49)=D$10,F49,D$10-SUM(E$17:E49))</f>
        <v>1985982.0555870712</v>
      </c>
      <c r="E50" s="160">
        <f t="shared" si="7"/>
        <v>235049.68292682926</v>
      </c>
      <c r="F50" s="159">
        <f t="shared" si="8"/>
        <v>1750932.372660242</v>
      </c>
      <c r="G50" s="161">
        <f t="shared" si="9"/>
        <v>426259.10261808266</v>
      </c>
      <c r="H50" s="142">
        <f t="shared" si="10"/>
        <v>426259.10261808266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6">
      <c r="B51" s="9" t="str">
        <f t="shared" si="5"/>
        <v/>
      </c>
      <c r="C51" s="153">
        <f>IF(D11="","-",+C50+1)</f>
        <v>2048</v>
      </c>
      <c r="D51" s="159">
        <f>IF(F50+SUM(E$17:E50)=D$10,F50,D$10-SUM(E$17:E50))</f>
        <v>1750932.372660242</v>
      </c>
      <c r="E51" s="160">
        <f t="shared" si="7"/>
        <v>235049.68292682926</v>
      </c>
      <c r="F51" s="159">
        <f t="shared" si="8"/>
        <v>1515882.6897334128</v>
      </c>
      <c r="G51" s="161">
        <f t="shared" si="9"/>
        <v>402205.18630074721</v>
      </c>
      <c r="H51" s="142">
        <f t="shared" si="10"/>
        <v>402205.18630074721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6">
      <c r="B52" s="9" t="str">
        <f t="shared" si="5"/>
        <v/>
      </c>
      <c r="C52" s="153">
        <f>IF(D11="","-",+C51+1)</f>
        <v>2049</v>
      </c>
      <c r="D52" s="159">
        <f>IF(F51+SUM(E$17:E51)=D$10,F51,D$10-SUM(E$17:E51))</f>
        <v>1515882.6897334128</v>
      </c>
      <c r="E52" s="160">
        <f t="shared" si="7"/>
        <v>235049.68292682926</v>
      </c>
      <c r="F52" s="159">
        <f t="shared" si="8"/>
        <v>1280833.0068065836</v>
      </c>
      <c r="G52" s="161">
        <f t="shared" ref="G52:G72" si="14">+I$12*((D52+F52)/2)+E52</f>
        <v>378151.26998341177</v>
      </c>
      <c r="H52" s="142">
        <f t="shared" ref="H52:H72" si="15">+I$13*((D52+F52)/2)+E52</f>
        <v>378151.26998341177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6">
      <c r="B53" s="9" t="str">
        <f t="shared" si="5"/>
        <v/>
      </c>
      <c r="C53" s="153">
        <f>IF(D11="","-",+C52+1)</f>
        <v>2050</v>
      </c>
      <c r="D53" s="159">
        <f>IF(F52+SUM(E$17:E52)=D$10,F52,D$10-SUM(E$17:E52))</f>
        <v>1280833.0068065836</v>
      </c>
      <c r="E53" s="160">
        <f t="shared" si="7"/>
        <v>235049.68292682926</v>
      </c>
      <c r="F53" s="159">
        <f t="shared" si="8"/>
        <v>1045783.3238797544</v>
      </c>
      <c r="G53" s="161">
        <f t="shared" si="14"/>
        <v>354097.35366607638</v>
      </c>
      <c r="H53" s="142">
        <f t="shared" si="15"/>
        <v>354097.35366607638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6">
      <c r="B54" s="9" t="str">
        <f t="shared" si="5"/>
        <v/>
      </c>
      <c r="C54" s="153">
        <f>IF(D11="","-",+C53+1)</f>
        <v>2051</v>
      </c>
      <c r="D54" s="159">
        <f>IF(F53+SUM(E$17:E53)=D$10,F53,D$10-SUM(E$17:E53))</f>
        <v>1045783.3238797544</v>
      </c>
      <c r="E54" s="160">
        <f t="shared" si="7"/>
        <v>235049.68292682926</v>
      </c>
      <c r="F54" s="159">
        <f t="shared" si="8"/>
        <v>810733.6409529252</v>
      </c>
      <c r="G54" s="161">
        <f t="shared" si="14"/>
        <v>330043.43734874093</v>
      </c>
      <c r="H54" s="142">
        <f t="shared" si="15"/>
        <v>330043.43734874093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6">
      <c r="B55" s="9" t="str">
        <f t="shared" si="5"/>
        <v/>
      </c>
      <c r="C55" s="153">
        <f>IF(D11="","-",+C54+1)</f>
        <v>2052</v>
      </c>
      <c r="D55" s="159">
        <f>IF(F54+SUM(E$17:E54)=D$10,F54,D$10-SUM(E$17:E54))</f>
        <v>810733.6409529252</v>
      </c>
      <c r="E55" s="160">
        <f t="shared" si="7"/>
        <v>235049.68292682926</v>
      </c>
      <c r="F55" s="159">
        <f t="shared" si="8"/>
        <v>575683.95802609599</v>
      </c>
      <c r="G55" s="161">
        <f t="shared" si="14"/>
        <v>305989.52103140554</v>
      </c>
      <c r="H55" s="142">
        <f t="shared" si="15"/>
        <v>305989.52103140554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6">
      <c r="B56" s="9" t="str">
        <f t="shared" si="5"/>
        <v/>
      </c>
      <c r="C56" s="153">
        <f>IF(D11="","-",+C55+1)</f>
        <v>2053</v>
      </c>
      <c r="D56" s="159">
        <f>IF(F55+SUM(E$17:E55)=D$10,F55,D$10-SUM(E$17:E55))</f>
        <v>575683.95802609599</v>
      </c>
      <c r="E56" s="160">
        <f t="shared" si="7"/>
        <v>235049.68292682926</v>
      </c>
      <c r="F56" s="159">
        <f t="shared" si="8"/>
        <v>340634.27509926673</v>
      </c>
      <c r="G56" s="161">
        <f t="shared" si="14"/>
        <v>281935.6047140701</v>
      </c>
      <c r="H56" s="142">
        <f t="shared" si="15"/>
        <v>281935.6047140701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6">
      <c r="B57" s="9" t="str">
        <f t="shared" si="5"/>
        <v/>
      </c>
      <c r="C57" s="153">
        <f>IF(D11="","-",+C56+1)</f>
        <v>2054</v>
      </c>
      <c r="D57" s="159">
        <f>IF(F56+SUM(E$17:E56)=D$10,F56,D$10-SUM(E$17:E56))</f>
        <v>340634.27509926673</v>
      </c>
      <c r="E57" s="160">
        <f t="shared" si="7"/>
        <v>235049.68292682926</v>
      </c>
      <c r="F57" s="159">
        <f t="shared" si="8"/>
        <v>105584.59217243746</v>
      </c>
      <c r="G57" s="161">
        <f t="shared" si="14"/>
        <v>257881.68839673465</v>
      </c>
      <c r="H57" s="142">
        <f t="shared" si="15"/>
        <v>257881.68839673465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6">
      <c r="B58" s="9" t="str">
        <f t="shared" si="5"/>
        <v/>
      </c>
      <c r="C58" s="153">
        <f>IF(D11="","-",+C57+1)</f>
        <v>2055</v>
      </c>
      <c r="D58" s="159">
        <f>IF(F57+SUM(E$17:E57)=D$10,F57,D$10-SUM(E$17:E57))</f>
        <v>105584.59217243746</v>
      </c>
      <c r="E58" s="160">
        <f t="shared" si="7"/>
        <v>105584.59217243746</v>
      </c>
      <c r="F58" s="159">
        <f t="shared" si="8"/>
        <v>0</v>
      </c>
      <c r="G58" s="161">
        <f t="shared" si="14"/>
        <v>110987.1158280563</v>
      </c>
      <c r="H58" s="142">
        <f t="shared" si="15"/>
        <v>110987.1158280563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</row>
    <row r="59" spans="2:16">
      <c r="B59" s="9" t="str">
        <f t="shared" si="5"/>
        <v/>
      </c>
      <c r="C59" s="153">
        <f>IF(D11="","-",+C58+1)</f>
        <v>2056</v>
      </c>
      <c r="D59" s="159">
        <f>IF(F58+SUM(E$17:E58)=D$10,F58,D$10-SUM(E$17:E58))</f>
        <v>0</v>
      </c>
      <c r="E59" s="160">
        <f t="shared" si="7"/>
        <v>0</v>
      </c>
      <c r="F59" s="159">
        <f t="shared" si="8"/>
        <v>0</v>
      </c>
      <c r="G59" s="161">
        <f t="shared" si="14"/>
        <v>0</v>
      </c>
      <c r="H59" s="142">
        <f t="shared" si="15"/>
        <v>0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6">
      <c r="B60" s="9" t="str">
        <f t="shared" si="5"/>
        <v/>
      </c>
      <c r="C60" s="153">
        <f>IF(D11="","-",+C59+1)</f>
        <v>2057</v>
      </c>
      <c r="D60" s="159">
        <f>IF(F59+SUM(E$17:E59)=D$10,F59,D$10-SUM(E$17:E59))</f>
        <v>0</v>
      </c>
      <c r="E60" s="160">
        <f t="shared" si="7"/>
        <v>0</v>
      </c>
      <c r="F60" s="159">
        <f t="shared" si="8"/>
        <v>0</v>
      </c>
      <c r="G60" s="161">
        <f t="shared" si="14"/>
        <v>0</v>
      </c>
      <c r="H60" s="142">
        <f t="shared" si="15"/>
        <v>0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6">
      <c r="B61" s="9" t="str">
        <f t="shared" si="5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6">
      <c r="B62" s="9" t="str">
        <f t="shared" si="5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6">
      <c r="B63" s="9" t="str">
        <f t="shared" si="5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6">
      <c r="B64" s="9" t="str">
        <f t="shared" si="5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9637037.0000000037</v>
      </c>
      <c r="F73" s="111"/>
      <c r="G73" s="111">
        <f>SUM(G17:G72)</f>
        <v>31685567.948539127</v>
      </c>
      <c r="H73" s="111">
        <f>SUM(H17:H72)</f>
        <v>31685567.948539127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40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1338848.9709356753</v>
      </c>
      <c r="N87" s="198">
        <f>IF(J92&lt;D11,0,VLOOKUP(J92,C17:O72,11))</f>
        <v>1338848.9709356753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1146768.2622772851</v>
      </c>
      <c r="N88" s="200">
        <f>IF(J92&lt;D11,0,VLOOKUP(J92,C99:P154,7))</f>
        <v>1146768.2622772851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 xml:space="preserve">Rock Hill to Carthage 69 kV Rebuild 11.4 Miles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-192080.70865839021</v>
      </c>
      <c r="N89" s="203">
        <f>+N88-N87</f>
        <v>-192080.70865839021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TP20100102</v>
      </c>
      <c r="E91" s="401" t="s">
        <v>314</v>
      </c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f>IF(D11=I10,0,D10)</f>
        <v>9637037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229453.26190476189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2014</v>
      </c>
      <c r="D99" s="409">
        <v>0</v>
      </c>
      <c r="E99" s="410">
        <v>152968.84126984127</v>
      </c>
      <c r="F99" s="411">
        <v>9484068.1587301586</v>
      </c>
      <c r="G99" s="412">
        <v>4742034.0793650793</v>
      </c>
      <c r="H99" s="413">
        <v>797522.51965819846</v>
      </c>
      <c r="I99" s="414">
        <v>797522.51965819846</v>
      </c>
      <c r="J99" s="422">
        <v>0</v>
      </c>
      <c r="K99" s="158"/>
      <c r="L99" s="258">
        <f>H99</f>
        <v>797522.51965819846</v>
      </c>
      <c r="M99" s="257">
        <f>IF(L99&lt;&gt;0,+H99-L99,0)</f>
        <v>0</v>
      </c>
      <c r="N99" s="258">
        <f>I99</f>
        <v>797522.51965819846</v>
      </c>
      <c r="O99" s="158">
        <f>IF(N99&lt;&gt;0,+I99-N99,0)</f>
        <v>0</v>
      </c>
      <c r="P99" s="158">
        <f>+O99-M99</f>
        <v>0</v>
      </c>
    </row>
    <row r="100" spans="1:16">
      <c r="B100" s="9" t="str">
        <f>IF(D100=F99,"","IU")</f>
        <v/>
      </c>
      <c r="C100" s="153">
        <f>IF(D93="","-",+C99+1)</f>
        <v>2015</v>
      </c>
      <c r="D100" s="409">
        <v>9484068.1587301586</v>
      </c>
      <c r="E100" s="410">
        <v>229453.26190476189</v>
      </c>
      <c r="F100" s="411">
        <v>9254614.8968253974</v>
      </c>
      <c r="G100" s="411">
        <v>9369341.527777778</v>
      </c>
      <c r="H100" s="413">
        <v>1464040.8814475967</v>
      </c>
      <c r="I100" s="414">
        <v>1464040.8814475967</v>
      </c>
      <c r="J100" s="158">
        <f>+I100-H100</f>
        <v>0</v>
      </c>
      <c r="K100" s="158"/>
      <c r="L100" s="258">
        <f>H100</f>
        <v>1464040.8814475967</v>
      </c>
      <c r="M100" s="257">
        <f>IF(L100&lt;&gt;0,+H100-L100,0)</f>
        <v>0</v>
      </c>
      <c r="N100" s="258">
        <f>I100</f>
        <v>1464040.8814475967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6">IF(D101=F100,"","IU")</f>
        <v/>
      </c>
      <c r="C101" s="153">
        <f>IF(D93="","-",+C100+1)</f>
        <v>2016</v>
      </c>
      <c r="D101" s="409">
        <v>9254614.8968253974</v>
      </c>
      <c r="E101" s="410">
        <v>224117.13953488372</v>
      </c>
      <c r="F101" s="411">
        <v>9030497.7572905142</v>
      </c>
      <c r="G101" s="411">
        <v>9142556.3270579558</v>
      </c>
      <c r="H101" s="413">
        <v>1384764.5581805804</v>
      </c>
      <c r="I101" s="414">
        <v>1384764.5581805804</v>
      </c>
      <c r="J101" s="158">
        <v>0</v>
      </c>
      <c r="K101" s="158"/>
      <c r="L101" s="258">
        <f>H101</f>
        <v>1384764.5581805804</v>
      </c>
      <c r="M101" s="257">
        <f>IF(L101&lt;&gt;0,+H101-L101,0)</f>
        <v>0</v>
      </c>
      <c r="N101" s="258">
        <f>I101</f>
        <v>1384764.5581805804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6"/>
        <v/>
      </c>
      <c r="C102" s="153">
        <f>IF(D93="","-",+C101+1)</f>
        <v>2017</v>
      </c>
      <c r="D102" s="409">
        <v>9030497.7572905142</v>
      </c>
      <c r="E102" s="410">
        <v>229453.26190476189</v>
      </c>
      <c r="F102" s="411">
        <v>8801044.495385753</v>
      </c>
      <c r="G102" s="411">
        <v>8915771.1263381336</v>
      </c>
      <c r="H102" s="413">
        <v>1312464.9769978134</v>
      </c>
      <c r="I102" s="414">
        <v>1312464.9769978134</v>
      </c>
      <c r="J102" s="158">
        <f t="shared" ref="J102:J154" si="17">+I102-H102</f>
        <v>0</v>
      </c>
      <c r="K102" s="158"/>
      <c r="L102" s="258">
        <f>H102</f>
        <v>1312464.9769978134</v>
      </c>
      <c r="M102" s="257">
        <f>IF(L102&lt;&gt;0,+H102-L102,0)</f>
        <v>0</v>
      </c>
      <c r="N102" s="258">
        <f>I102</f>
        <v>1312464.9769978134</v>
      </c>
      <c r="O102" s="158">
        <f>IF(N102&lt;&gt;0,+I102-N102,0)</f>
        <v>0</v>
      </c>
      <c r="P102" s="158">
        <f>+O102-M102</f>
        <v>0</v>
      </c>
    </row>
    <row r="103" spans="1:16">
      <c r="B103" s="9" t="str">
        <f t="shared" si="16"/>
        <v/>
      </c>
      <c r="C103" s="153">
        <f>IF(D93="","-",+C102+1)</f>
        <v>2018</v>
      </c>
      <c r="D103" s="154">
        <f>IF(F102+SUM(E$99:E102)=D$92,F102,D$92-SUM(E$99:E102))</f>
        <v>8801044.495385753</v>
      </c>
      <c r="E103" s="160">
        <f t="shared" ref="E103:E154" si="18">IF(+$J$96&lt;F102,$J$96,D103)</f>
        <v>229453.26190476189</v>
      </c>
      <c r="F103" s="159">
        <f t="shared" ref="F103:F154" si="19">+D103-E103</f>
        <v>8571591.2334809918</v>
      </c>
      <c r="G103" s="159">
        <f t="shared" ref="G103:G154" si="20">+(F103+D103)/2</f>
        <v>8686317.8644333724</v>
      </c>
      <c r="H103" s="163">
        <f t="shared" ref="H103:H154" si="21">+J$94*G103+E103</f>
        <v>1146768.2622772851</v>
      </c>
      <c r="I103" s="253">
        <f t="shared" ref="I103:I154" si="22">+J$95*G103+E103</f>
        <v>1146768.2622772851</v>
      </c>
      <c r="J103" s="158">
        <f t="shared" si="17"/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</row>
    <row r="104" spans="1:16">
      <c r="B104" s="9" t="str">
        <f t="shared" si="16"/>
        <v/>
      </c>
      <c r="C104" s="153">
        <f>IF(D93="","-",+C103+1)</f>
        <v>2019</v>
      </c>
      <c r="D104" s="154">
        <f>IF(F103+SUM(E$99:E103)=D$92,F103,D$92-SUM(E$99:E103))</f>
        <v>8571591.2334809918</v>
      </c>
      <c r="E104" s="160">
        <f t="shared" si="18"/>
        <v>229453.26190476189</v>
      </c>
      <c r="F104" s="159">
        <f t="shared" si="19"/>
        <v>8342137.9715762297</v>
      </c>
      <c r="G104" s="159">
        <f t="shared" si="20"/>
        <v>8456864.6025286112</v>
      </c>
      <c r="H104" s="163">
        <f t="shared" si="21"/>
        <v>1122536.9455888332</v>
      </c>
      <c r="I104" s="253">
        <f t="shared" si="22"/>
        <v>1122536.9455888332</v>
      </c>
      <c r="J104" s="158">
        <f t="shared" si="17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</row>
    <row r="105" spans="1:16">
      <c r="B105" s="9" t="str">
        <f t="shared" si="16"/>
        <v/>
      </c>
      <c r="C105" s="153">
        <f>IF(D93="","-",+C104+1)</f>
        <v>2020</v>
      </c>
      <c r="D105" s="154">
        <f>IF(F104+SUM(E$99:E104)=D$92,F104,D$92-SUM(E$99:E104))</f>
        <v>8342137.9715762297</v>
      </c>
      <c r="E105" s="160">
        <f t="shared" si="18"/>
        <v>229453.26190476189</v>
      </c>
      <c r="F105" s="159">
        <f t="shared" si="19"/>
        <v>8112684.7096714675</v>
      </c>
      <c r="G105" s="159">
        <f t="shared" si="20"/>
        <v>8227411.3406238481</v>
      </c>
      <c r="H105" s="163">
        <f t="shared" si="21"/>
        <v>1098305.6289003808</v>
      </c>
      <c r="I105" s="253">
        <f t="shared" si="22"/>
        <v>1098305.6289003808</v>
      </c>
      <c r="J105" s="158">
        <f t="shared" si="17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</row>
    <row r="106" spans="1:16">
      <c r="B106" s="9" t="str">
        <f t="shared" si="16"/>
        <v/>
      </c>
      <c r="C106" s="153">
        <f>IF(D93="","-",+C105+1)</f>
        <v>2021</v>
      </c>
      <c r="D106" s="154">
        <f>IF(F105+SUM(E$99:E105)=D$92,F105,D$92-SUM(E$99:E105))</f>
        <v>8112684.7096714675</v>
      </c>
      <c r="E106" s="160">
        <f t="shared" si="18"/>
        <v>229453.26190476189</v>
      </c>
      <c r="F106" s="159">
        <f t="shared" si="19"/>
        <v>7883231.4477667054</v>
      </c>
      <c r="G106" s="159">
        <f t="shared" si="20"/>
        <v>7997958.0787190869</v>
      </c>
      <c r="H106" s="163">
        <f t="shared" si="21"/>
        <v>1074074.3122119289</v>
      </c>
      <c r="I106" s="253">
        <f t="shared" si="22"/>
        <v>1074074.3122119289</v>
      </c>
      <c r="J106" s="158">
        <f t="shared" si="17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</row>
    <row r="107" spans="1:16">
      <c r="B107" s="9" t="str">
        <f t="shared" si="16"/>
        <v/>
      </c>
      <c r="C107" s="153">
        <f>IF(D93="","-",+C106+1)</f>
        <v>2022</v>
      </c>
      <c r="D107" s="154">
        <f>IF(F106+SUM(E$99:E106)=D$92,F106,D$92-SUM(E$99:E106))</f>
        <v>7883231.4477667054</v>
      </c>
      <c r="E107" s="160">
        <f t="shared" si="18"/>
        <v>229453.26190476189</v>
      </c>
      <c r="F107" s="159">
        <f t="shared" si="19"/>
        <v>7653778.1858619433</v>
      </c>
      <c r="G107" s="159">
        <f t="shared" si="20"/>
        <v>7768504.8168143239</v>
      </c>
      <c r="H107" s="163">
        <f t="shared" si="21"/>
        <v>1049842.995523477</v>
      </c>
      <c r="I107" s="253">
        <f t="shared" si="22"/>
        <v>1049842.995523477</v>
      </c>
      <c r="J107" s="158">
        <f t="shared" si="17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</row>
    <row r="108" spans="1:16">
      <c r="B108" s="9" t="str">
        <f t="shared" si="16"/>
        <v/>
      </c>
      <c r="C108" s="153">
        <f>IF(D93="","-",+C107+1)</f>
        <v>2023</v>
      </c>
      <c r="D108" s="154">
        <f>IF(F107+SUM(E$99:E107)=D$92,F107,D$92-SUM(E$99:E107))</f>
        <v>7653778.1858619433</v>
      </c>
      <c r="E108" s="160">
        <f t="shared" si="18"/>
        <v>229453.26190476189</v>
      </c>
      <c r="F108" s="159">
        <f t="shared" si="19"/>
        <v>7424324.9239571812</v>
      </c>
      <c r="G108" s="159">
        <f t="shared" si="20"/>
        <v>7539051.5549095627</v>
      </c>
      <c r="H108" s="163">
        <f t="shared" si="21"/>
        <v>1025611.6788350249</v>
      </c>
      <c r="I108" s="253">
        <f t="shared" si="22"/>
        <v>1025611.6788350249</v>
      </c>
      <c r="J108" s="158">
        <f t="shared" si="17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</row>
    <row r="109" spans="1:16">
      <c r="B109" s="9" t="str">
        <f t="shared" si="16"/>
        <v/>
      </c>
      <c r="C109" s="153">
        <f>IF(D93="","-",+C108+1)</f>
        <v>2024</v>
      </c>
      <c r="D109" s="154">
        <f>IF(F108+SUM(E$99:E108)=D$92,F108,D$92-SUM(E$99:E108))</f>
        <v>7424324.9239571812</v>
      </c>
      <c r="E109" s="160">
        <f t="shared" si="18"/>
        <v>229453.26190476189</v>
      </c>
      <c r="F109" s="159">
        <f t="shared" si="19"/>
        <v>7194871.662052419</v>
      </c>
      <c r="G109" s="159">
        <f t="shared" si="20"/>
        <v>7309598.2930047996</v>
      </c>
      <c r="H109" s="163">
        <f t="shared" si="21"/>
        <v>1001380.3621465728</v>
      </c>
      <c r="I109" s="253">
        <f t="shared" si="22"/>
        <v>1001380.3621465728</v>
      </c>
      <c r="J109" s="158">
        <f t="shared" si="17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</row>
    <row r="110" spans="1:16">
      <c r="B110" s="9" t="str">
        <f t="shared" si="16"/>
        <v/>
      </c>
      <c r="C110" s="153">
        <f>IF(D93="","-",+C109+1)</f>
        <v>2025</v>
      </c>
      <c r="D110" s="154">
        <f>IF(F109+SUM(E$99:E109)=D$92,F109,D$92-SUM(E$99:E109))</f>
        <v>7194871.662052419</v>
      </c>
      <c r="E110" s="160">
        <f t="shared" si="18"/>
        <v>229453.26190476189</v>
      </c>
      <c r="F110" s="159">
        <f t="shared" si="19"/>
        <v>6965418.4001476569</v>
      </c>
      <c r="G110" s="159">
        <f t="shared" si="20"/>
        <v>7080145.0311000384</v>
      </c>
      <c r="H110" s="163">
        <f t="shared" si="21"/>
        <v>977149.04545812088</v>
      </c>
      <c r="I110" s="253">
        <f t="shared" si="22"/>
        <v>977149.04545812088</v>
      </c>
      <c r="J110" s="158">
        <f t="shared" si="17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</row>
    <row r="111" spans="1:16">
      <c r="B111" s="9" t="str">
        <f t="shared" si="16"/>
        <v/>
      </c>
      <c r="C111" s="153">
        <f>IF(D93="","-",+C110+1)</f>
        <v>2026</v>
      </c>
      <c r="D111" s="154">
        <f>IF(F110+SUM(E$99:E110)=D$92,F110,D$92-SUM(E$99:E110))</f>
        <v>6965418.4001476569</v>
      </c>
      <c r="E111" s="160">
        <f t="shared" si="18"/>
        <v>229453.26190476189</v>
      </c>
      <c r="F111" s="159">
        <f t="shared" si="19"/>
        <v>6735965.1382428948</v>
      </c>
      <c r="G111" s="159">
        <f t="shared" si="20"/>
        <v>6850691.7691952754</v>
      </c>
      <c r="H111" s="163">
        <f t="shared" si="21"/>
        <v>952917.72876966873</v>
      </c>
      <c r="I111" s="253">
        <f t="shared" si="22"/>
        <v>952917.72876966873</v>
      </c>
      <c r="J111" s="158">
        <f t="shared" si="17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</row>
    <row r="112" spans="1:16">
      <c r="B112" s="9" t="str">
        <f t="shared" si="16"/>
        <v/>
      </c>
      <c r="C112" s="153">
        <f>IF(D93="","-",+C111+1)</f>
        <v>2027</v>
      </c>
      <c r="D112" s="154">
        <f>IF(F111+SUM(E$99:E111)=D$92,F111,D$92-SUM(E$99:E111))</f>
        <v>6735965.1382428948</v>
      </c>
      <c r="E112" s="160">
        <f t="shared" si="18"/>
        <v>229453.26190476189</v>
      </c>
      <c r="F112" s="159">
        <f t="shared" si="19"/>
        <v>6506511.8763381327</v>
      </c>
      <c r="G112" s="159">
        <f t="shared" si="20"/>
        <v>6621238.5072905142</v>
      </c>
      <c r="H112" s="163">
        <f t="shared" si="21"/>
        <v>928686.41208121669</v>
      </c>
      <c r="I112" s="253">
        <f t="shared" si="22"/>
        <v>928686.41208121669</v>
      </c>
      <c r="J112" s="158">
        <f t="shared" si="17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</row>
    <row r="113" spans="2:16">
      <c r="B113" s="9" t="str">
        <f t="shared" si="16"/>
        <v/>
      </c>
      <c r="C113" s="153">
        <f>IF(D93="","-",+C112+1)</f>
        <v>2028</v>
      </c>
      <c r="D113" s="154">
        <f>IF(F112+SUM(E$99:E112)=D$92,F112,D$92-SUM(E$99:E112))</f>
        <v>6506511.8763381327</v>
      </c>
      <c r="E113" s="160">
        <f t="shared" si="18"/>
        <v>229453.26190476189</v>
      </c>
      <c r="F113" s="159">
        <f t="shared" si="19"/>
        <v>6277058.6144333705</v>
      </c>
      <c r="G113" s="159">
        <f t="shared" si="20"/>
        <v>6391785.2453857511</v>
      </c>
      <c r="H113" s="163">
        <f t="shared" si="21"/>
        <v>904455.09539276455</v>
      </c>
      <c r="I113" s="253">
        <f t="shared" si="22"/>
        <v>904455.09539276455</v>
      </c>
      <c r="J113" s="158">
        <f t="shared" si="17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</row>
    <row r="114" spans="2:16">
      <c r="B114" s="9" t="str">
        <f t="shared" si="16"/>
        <v/>
      </c>
      <c r="C114" s="153">
        <f>IF(D93="","-",+C113+1)</f>
        <v>2029</v>
      </c>
      <c r="D114" s="154">
        <f>IF(F113+SUM(E$99:E113)=D$92,F113,D$92-SUM(E$99:E113))</f>
        <v>6277058.6144333705</v>
      </c>
      <c r="E114" s="160">
        <f t="shared" si="18"/>
        <v>229453.26190476189</v>
      </c>
      <c r="F114" s="159">
        <f t="shared" si="19"/>
        <v>6047605.3525286084</v>
      </c>
      <c r="G114" s="159">
        <f t="shared" si="20"/>
        <v>6162331.9834809899</v>
      </c>
      <c r="H114" s="163">
        <f t="shared" si="21"/>
        <v>880223.77870431263</v>
      </c>
      <c r="I114" s="253">
        <f t="shared" si="22"/>
        <v>880223.77870431263</v>
      </c>
      <c r="J114" s="158">
        <f t="shared" si="17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</row>
    <row r="115" spans="2:16">
      <c r="B115" s="9" t="str">
        <f t="shared" si="16"/>
        <v/>
      </c>
      <c r="C115" s="153">
        <f>IF(D93="","-",+C114+1)</f>
        <v>2030</v>
      </c>
      <c r="D115" s="154">
        <f>IF(F114+SUM(E$99:E114)=D$92,F114,D$92-SUM(E$99:E114))</f>
        <v>6047605.3525286084</v>
      </c>
      <c r="E115" s="160">
        <f t="shared" si="18"/>
        <v>229453.26190476189</v>
      </c>
      <c r="F115" s="159">
        <f t="shared" si="19"/>
        <v>5818152.0906238463</v>
      </c>
      <c r="G115" s="159">
        <f t="shared" si="20"/>
        <v>5932878.7215762269</v>
      </c>
      <c r="H115" s="163">
        <f t="shared" si="21"/>
        <v>855992.46201586048</v>
      </c>
      <c r="I115" s="253">
        <f t="shared" si="22"/>
        <v>855992.46201586048</v>
      </c>
      <c r="J115" s="158">
        <f t="shared" si="17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</row>
    <row r="116" spans="2:16">
      <c r="B116" s="9" t="str">
        <f t="shared" si="16"/>
        <v/>
      </c>
      <c r="C116" s="153">
        <f>IF(D93="","-",+C115+1)</f>
        <v>2031</v>
      </c>
      <c r="D116" s="154">
        <f>IF(F115+SUM(E$99:E115)=D$92,F115,D$92-SUM(E$99:E115))</f>
        <v>5818152.0906238463</v>
      </c>
      <c r="E116" s="160">
        <f t="shared" si="18"/>
        <v>229453.26190476189</v>
      </c>
      <c r="F116" s="159">
        <f t="shared" si="19"/>
        <v>5588698.8287190842</v>
      </c>
      <c r="G116" s="159">
        <f t="shared" si="20"/>
        <v>5703425.4596714657</v>
      </c>
      <c r="H116" s="163">
        <f t="shared" si="21"/>
        <v>831761.14532740857</v>
      </c>
      <c r="I116" s="253">
        <f t="shared" si="22"/>
        <v>831761.14532740857</v>
      </c>
      <c r="J116" s="158">
        <f t="shared" si="17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</row>
    <row r="117" spans="2:16">
      <c r="B117" s="9" t="str">
        <f t="shared" si="16"/>
        <v/>
      </c>
      <c r="C117" s="153">
        <f>IF(D93="","-",+C116+1)</f>
        <v>2032</v>
      </c>
      <c r="D117" s="154">
        <f>IF(F116+SUM(E$99:E116)=D$92,F116,D$92-SUM(E$99:E116))</f>
        <v>5588698.8287190842</v>
      </c>
      <c r="E117" s="160">
        <f t="shared" si="18"/>
        <v>229453.26190476189</v>
      </c>
      <c r="F117" s="159">
        <f t="shared" si="19"/>
        <v>5359245.566814322</v>
      </c>
      <c r="G117" s="159">
        <f t="shared" si="20"/>
        <v>5473972.1977667026</v>
      </c>
      <c r="H117" s="163">
        <f t="shared" si="21"/>
        <v>807529.82863895642</v>
      </c>
      <c r="I117" s="253">
        <f t="shared" si="22"/>
        <v>807529.82863895642</v>
      </c>
      <c r="J117" s="158">
        <f t="shared" si="17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</row>
    <row r="118" spans="2:16">
      <c r="B118" s="9" t="str">
        <f t="shared" si="16"/>
        <v/>
      </c>
      <c r="C118" s="153">
        <f>IF(D93="","-",+C117+1)</f>
        <v>2033</v>
      </c>
      <c r="D118" s="154">
        <f>IF(F117+SUM(E$99:E117)=D$92,F117,D$92-SUM(E$99:E117))</f>
        <v>5359245.566814322</v>
      </c>
      <c r="E118" s="160">
        <f t="shared" si="18"/>
        <v>229453.26190476189</v>
      </c>
      <c r="F118" s="159">
        <f t="shared" si="19"/>
        <v>5129792.3049095599</v>
      </c>
      <c r="G118" s="159">
        <f t="shared" si="20"/>
        <v>5244518.9358619414</v>
      </c>
      <c r="H118" s="163">
        <f t="shared" si="21"/>
        <v>783298.5119505045</v>
      </c>
      <c r="I118" s="253">
        <f t="shared" si="22"/>
        <v>783298.5119505045</v>
      </c>
      <c r="J118" s="158">
        <f t="shared" si="17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</row>
    <row r="119" spans="2:16">
      <c r="B119" s="9" t="str">
        <f t="shared" si="16"/>
        <v/>
      </c>
      <c r="C119" s="153">
        <f>IF(D93="","-",+C118+1)</f>
        <v>2034</v>
      </c>
      <c r="D119" s="154">
        <f>IF(F118+SUM(E$99:E118)=D$92,F118,D$92-SUM(E$99:E118))</f>
        <v>5129792.3049095599</v>
      </c>
      <c r="E119" s="160">
        <f t="shared" si="18"/>
        <v>229453.26190476189</v>
      </c>
      <c r="F119" s="159">
        <f t="shared" si="19"/>
        <v>4900339.0430047978</v>
      </c>
      <c r="G119" s="159">
        <f t="shared" si="20"/>
        <v>5015065.6739571784</v>
      </c>
      <c r="H119" s="163">
        <f t="shared" si="21"/>
        <v>759067.19526205235</v>
      </c>
      <c r="I119" s="253">
        <f t="shared" si="22"/>
        <v>759067.19526205235</v>
      </c>
      <c r="J119" s="158">
        <f t="shared" si="17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</row>
    <row r="120" spans="2:16">
      <c r="B120" s="9" t="str">
        <f t="shared" si="16"/>
        <v/>
      </c>
      <c r="C120" s="153">
        <f>IF(D93="","-",+C119+1)</f>
        <v>2035</v>
      </c>
      <c r="D120" s="154">
        <f>IF(F119+SUM(E$99:E119)=D$92,F119,D$92-SUM(E$99:E119))</f>
        <v>4900339.0430047978</v>
      </c>
      <c r="E120" s="160">
        <f t="shared" si="18"/>
        <v>229453.26190476189</v>
      </c>
      <c r="F120" s="159">
        <f t="shared" si="19"/>
        <v>4670885.7811000356</v>
      </c>
      <c r="G120" s="159">
        <f t="shared" si="20"/>
        <v>4785612.4120524172</v>
      </c>
      <c r="H120" s="163">
        <f t="shared" si="21"/>
        <v>734835.87857360044</v>
      </c>
      <c r="I120" s="253">
        <f t="shared" si="22"/>
        <v>734835.87857360044</v>
      </c>
      <c r="J120" s="158">
        <f t="shared" si="17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</row>
    <row r="121" spans="2:16">
      <c r="B121" s="9" t="str">
        <f t="shared" si="16"/>
        <v/>
      </c>
      <c r="C121" s="153">
        <f>IF(D93="","-",+C120+1)</f>
        <v>2036</v>
      </c>
      <c r="D121" s="154">
        <f>IF(F120+SUM(E$99:E120)=D$92,F120,D$92-SUM(E$99:E120))</f>
        <v>4670885.7811000356</v>
      </c>
      <c r="E121" s="160">
        <f t="shared" si="18"/>
        <v>229453.26190476189</v>
      </c>
      <c r="F121" s="159">
        <f t="shared" si="19"/>
        <v>4441432.5191952735</v>
      </c>
      <c r="G121" s="159">
        <f t="shared" si="20"/>
        <v>4556159.1501476541</v>
      </c>
      <c r="H121" s="163">
        <f t="shared" si="21"/>
        <v>710604.56188514829</v>
      </c>
      <c r="I121" s="253">
        <f t="shared" si="22"/>
        <v>710604.56188514829</v>
      </c>
      <c r="J121" s="158">
        <f t="shared" si="17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</row>
    <row r="122" spans="2:16">
      <c r="B122" s="9" t="str">
        <f t="shared" si="16"/>
        <v/>
      </c>
      <c r="C122" s="153">
        <f>IF(D93="","-",+C121+1)</f>
        <v>2037</v>
      </c>
      <c r="D122" s="154">
        <f>IF(F121+SUM(E$99:E121)=D$92,F121,D$92-SUM(E$99:E121))</f>
        <v>4441432.5191952735</v>
      </c>
      <c r="E122" s="160">
        <f t="shared" si="18"/>
        <v>229453.26190476189</v>
      </c>
      <c r="F122" s="159">
        <f t="shared" si="19"/>
        <v>4211979.2572905114</v>
      </c>
      <c r="G122" s="159">
        <f t="shared" si="20"/>
        <v>4326705.8882428929</v>
      </c>
      <c r="H122" s="163">
        <f t="shared" si="21"/>
        <v>686373.24519669625</v>
      </c>
      <c r="I122" s="253">
        <f t="shared" si="22"/>
        <v>686373.24519669625</v>
      </c>
      <c r="J122" s="158">
        <f t="shared" si="17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</row>
    <row r="123" spans="2:16">
      <c r="B123" s="9" t="str">
        <f t="shared" si="16"/>
        <v/>
      </c>
      <c r="C123" s="153">
        <f>IF(D93="","-",+C122+1)</f>
        <v>2038</v>
      </c>
      <c r="D123" s="154">
        <f>IF(F122+SUM(E$99:E122)=D$92,F122,D$92-SUM(E$99:E122))</f>
        <v>4211979.2572905114</v>
      </c>
      <c r="E123" s="160">
        <f t="shared" si="18"/>
        <v>229453.26190476189</v>
      </c>
      <c r="F123" s="159">
        <f t="shared" si="19"/>
        <v>3982525.9953857493</v>
      </c>
      <c r="G123" s="159">
        <f t="shared" si="20"/>
        <v>4097252.6263381303</v>
      </c>
      <c r="H123" s="163">
        <f t="shared" si="21"/>
        <v>662141.92850824422</v>
      </c>
      <c r="I123" s="253">
        <f t="shared" si="22"/>
        <v>662141.92850824422</v>
      </c>
      <c r="J123" s="158">
        <f t="shared" si="17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</row>
    <row r="124" spans="2:16">
      <c r="B124" s="9" t="str">
        <f t="shared" si="16"/>
        <v/>
      </c>
      <c r="C124" s="153">
        <f>IF(D93="","-",+C123+1)</f>
        <v>2039</v>
      </c>
      <c r="D124" s="154">
        <f>IF(F123+SUM(E$99:E123)=D$92,F123,D$92-SUM(E$99:E123))</f>
        <v>3982525.9953857493</v>
      </c>
      <c r="E124" s="160">
        <f t="shared" si="18"/>
        <v>229453.26190476189</v>
      </c>
      <c r="F124" s="159">
        <f t="shared" si="19"/>
        <v>3753072.7334809871</v>
      </c>
      <c r="G124" s="159">
        <f t="shared" si="20"/>
        <v>3867799.3644333682</v>
      </c>
      <c r="H124" s="163">
        <f t="shared" si="21"/>
        <v>637910.61181979207</v>
      </c>
      <c r="I124" s="253">
        <f t="shared" si="22"/>
        <v>637910.61181979207</v>
      </c>
      <c r="J124" s="158">
        <f t="shared" si="17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</row>
    <row r="125" spans="2:16">
      <c r="B125" s="9" t="str">
        <f t="shared" si="16"/>
        <v/>
      </c>
      <c r="C125" s="153">
        <f>IF(D93="","-",+C124+1)</f>
        <v>2040</v>
      </c>
      <c r="D125" s="154">
        <f>IF(F124+SUM(E$99:E124)=D$92,F124,D$92-SUM(E$99:E124))</f>
        <v>3753072.7334809871</v>
      </c>
      <c r="E125" s="160">
        <f t="shared" si="18"/>
        <v>229453.26190476189</v>
      </c>
      <c r="F125" s="159">
        <f t="shared" si="19"/>
        <v>3523619.471576225</v>
      </c>
      <c r="G125" s="159">
        <f t="shared" si="20"/>
        <v>3638346.1025286061</v>
      </c>
      <c r="H125" s="163">
        <f t="shared" si="21"/>
        <v>613679.29513134004</v>
      </c>
      <c r="I125" s="253">
        <f t="shared" si="22"/>
        <v>613679.29513134004</v>
      </c>
      <c r="J125" s="158">
        <f t="shared" si="17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</row>
    <row r="126" spans="2:16">
      <c r="B126" s="9" t="str">
        <f t="shared" si="16"/>
        <v/>
      </c>
      <c r="C126" s="153">
        <f>IF(D93="","-",+C125+1)</f>
        <v>2041</v>
      </c>
      <c r="D126" s="154">
        <f>IF(F125+SUM(E$99:E125)=D$92,F125,D$92-SUM(E$99:E125))</f>
        <v>3523619.471576225</v>
      </c>
      <c r="E126" s="160">
        <f t="shared" si="18"/>
        <v>229453.26190476189</v>
      </c>
      <c r="F126" s="159">
        <f t="shared" si="19"/>
        <v>3294166.2096714629</v>
      </c>
      <c r="G126" s="159">
        <f t="shared" si="20"/>
        <v>3408892.8406238439</v>
      </c>
      <c r="H126" s="163">
        <f t="shared" si="21"/>
        <v>589447.97844288801</v>
      </c>
      <c r="I126" s="253">
        <f t="shared" si="22"/>
        <v>589447.97844288801</v>
      </c>
      <c r="J126" s="158">
        <f t="shared" si="17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</row>
    <row r="127" spans="2:16">
      <c r="B127" s="9" t="str">
        <f t="shared" si="16"/>
        <v/>
      </c>
      <c r="C127" s="153">
        <f>IF(D93="","-",+C126+1)</f>
        <v>2042</v>
      </c>
      <c r="D127" s="154">
        <f>IF(F126+SUM(E$99:E126)=D$92,F126,D$92-SUM(E$99:E126))</f>
        <v>3294166.2096714629</v>
      </c>
      <c r="E127" s="160">
        <f t="shared" si="18"/>
        <v>229453.26190476189</v>
      </c>
      <c r="F127" s="159">
        <f t="shared" si="19"/>
        <v>3064712.9477667008</v>
      </c>
      <c r="G127" s="159">
        <f t="shared" si="20"/>
        <v>3179439.5787190818</v>
      </c>
      <c r="H127" s="163">
        <f t="shared" si="21"/>
        <v>565216.66175443598</v>
      </c>
      <c r="I127" s="253">
        <f t="shared" si="22"/>
        <v>565216.66175443598</v>
      </c>
      <c r="J127" s="158">
        <f t="shared" si="17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</row>
    <row r="128" spans="2:16">
      <c r="B128" s="9" t="str">
        <f t="shared" si="16"/>
        <v/>
      </c>
      <c r="C128" s="153">
        <f>IF(D93="","-",+C127+1)</f>
        <v>2043</v>
      </c>
      <c r="D128" s="154">
        <f>IF(F127+SUM(E$99:E127)=D$92,F127,D$92-SUM(E$99:E127))</f>
        <v>3064712.9477667008</v>
      </c>
      <c r="E128" s="160">
        <f t="shared" si="18"/>
        <v>229453.26190476189</v>
      </c>
      <c r="F128" s="159">
        <f t="shared" si="19"/>
        <v>2835259.6858619386</v>
      </c>
      <c r="G128" s="159">
        <f t="shared" si="20"/>
        <v>2949986.3168143197</v>
      </c>
      <c r="H128" s="163">
        <f t="shared" si="21"/>
        <v>540985.34506598394</v>
      </c>
      <c r="I128" s="253">
        <f t="shared" si="22"/>
        <v>540985.34506598394</v>
      </c>
      <c r="J128" s="158">
        <f t="shared" si="17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</row>
    <row r="129" spans="2:16">
      <c r="B129" s="9" t="str">
        <f t="shared" si="16"/>
        <v/>
      </c>
      <c r="C129" s="153">
        <f>IF(D93="","-",+C128+1)</f>
        <v>2044</v>
      </c>
      <c r="D129" s="154">
        <f>IF(F128+SUM(E$99:E128)=D$92,F128,D$92-SUM(E$99:E128))</f>
        <v>2835259.6858619386</v>
      </c>
      <c r="E129" s="160">
        <f t="shared" si="18"/>
        <v>229453.26190476189</v>
      </c>
      <c r="F129" s="159">
        <f t="shared" si="19"/>
        <v>2605806.4239571765</v>
      </c>
      <c r="G129" s="159">
        <f t="shared" si="20"/>
        <v>2720533.0549095576</v>
      </c>
      <c r="H129" s="163">
        <f t="shared" si="21"/>
        <v>516754.02837753185</v>
      </c>
      <c r="I129" s="253">
        <f t="shared" si="22"/>
        <v>516754.02837753185</v>
      </c>
      <c r="J129" s="158">
        <f t="shared" si="17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</row>
    <row r="130" spans="2:16">
      <c r="B130" s="9" t="str">
        <f t="shared" si="16"/>
        <v/>
      </c>
      <c r="C130" s="153">
        <f>IF(D93="","-",+C129+1)</f>
        <v>2045</v>
      </c>
      <c r="D130" s="154">
        <f>IF(F129+SUM(E$99:E129)=D$92,F129,D$92-SUM(E$99:E129))</f>
        <v>2605806.4239571765</v>
      </c>
      <c r="E130" s="160">
        <f t="shared" si="18"/>
        <v>229453.26190476189</v>
      </c>
      <c r="F130" s="159">
        <f t="shared" si="19"/>
        <v>2376353.1620524144</v>
      </c>
      <c r="G130" s="159">
        <f t="shared" si="20"/>
        <v>2491079.7930047954</v>
      </c>
      <c r="H130" s="163">
        <f t="shared" si="21"/>
        <v>492522.71168907982</v>
      </c>
      <c r="I130" s="253">
        <f t="shared" si="22"/>
        <v>492522.71168907982</v>
      </c>
      <c r="J130" s="158">
        <f t="shared" si="17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</row>
    <row r="131" spans="2:16">
      <c r="B131" s="9" t="str">
        <f t="shared" si="16"/>
        <v/>
      </c>
      <c r="C131" s="153">
        <f>IF(D93="","-",+C130+1)</f>
        <v>2046</v>
      </c>
      <c r="D131" s="154">
        <f>IF(F130+SUM(E$99:E130)=D$92,F130,D$92-SUM(E$99:E130))</f>
        <v>2376353.1620524144</v>
      </c>
      <c r="E131" s="160">
        <f t="shared" si="18"/>
        <v>229453.26190476189</v>
      </c>
      <c r="F131" s="159">
        <f t="shared" si="19"/>
        <v>2146899.9001476523</v>
      </c>
      <c r="G131" s="159">
        <f t="shared" si="20"/>
        <v>2261626.5311000333</v>
      </c>
      <c r="H131" s="163">
        <f t="shared" si="21"/>
        <v>468291.39500062779</v>
      </c>
      <c r="I131" s="253">
        <f t="shared" si="22"/>
        <v>468291.39500062779</v>
      </c>
      <c r="J131" s="158">
        <f t="shared" si="17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6"/>
        <v/>
      </c>
      <c r="C132" s="153">
        <f>IF(D93="","-",+C131+1)</f>
        <v>2047</v>
      </c>
      <c r="D132" s="154">
        <f>IF(F131+SUM(E$99:E131)=D$92,F131,D$92-SUM(E$99:E131))</f>
        <v>2146899.9001476523</v>
      </c>
      <c r="E132" s="160">
        <f t="shared" si="18"/>
        <v>229453.26190476189</v>
      </c>
      <c r="F132" s="159">
        <f t="shared" si="19"/>
        <v>1917446.6382428904</v>
      </c>
      <c r="G132" s="159">
        <f t="shared" si="20"/>
        <v>2032173.2691952712</v>
      </c>
      <c r="H132" s="163">
        <f t="shared" si="21"/>
        <v>444060.0783121757</v>
      </c>
      <c r="I132" s="253">
        <f t="shared" si="22"/>
        <v>444060.0783121757</v>
      </c>
      <c r="J132" s="158">
        <f t="shared" si="17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6"/>
        <v/>
      </c>
      <c r="C133" s="153">
        <f>IF(D93="","-",+C132+1)</f>
        <v>2048</v>
      </c>
      <c r="D133" s="154">
        <f>IF(F132+SUM(E$99:E132)=D$92,F132,D$92-SUM(E$99:E132))</f>
        <v>1917446.6382428904</v>
      </c>
      <c r="E133" s="160">
        <f t="shared" si="18"/>
        <v>229453.26190476189</v>
      </c>
      <c r="F133" s="159">
        <f t="shared" si="19"/>
        <v>1687993.3763381285</v>
      </c>
      <c r="G133" s="159">
        <f t="shared" si="20"/>
        <v>1802720.0072905095</v>
      </c>
      <c r="H133" s="163">
        <f t="shared" si="21"/>
        <v>419828.76162372372</v>
      </c>
      <c r="I133" s="253">
        <f t="shared" si="22"/>
        <v>419828.76162372372</v>
      </c>
      <c r="J133" s="158">
        <f t="shared" si="17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6"/>
        <v/>
      </c>
      <c r="C134" s="153">
        <f>IF(D93="","-",+C133+1)</f>
        <v>2049</v>
      </c>
      <c r="D134" s="154">
        <f>IF(F133+SUM(E$99:E133)=D$92,F133,D$92-SUM(E$99:E133))</f>
        <v>1687993.3763381285</v>
      </c>
      <c r="E134" s="160">
        <f t="shared" si="18"/>
        <v>229453.26190476189</v>
      </c>
      <c r="F134" s="159">
        <f t="shared" si="19"/>
        <v>1458540.1144333666</v>
      </c>
      <c r="G134" s="159">
        <f t="shared" si="20"/>
        <v>1573266.7453857474</v>
      </c>
      <c r="H134" s="163">
        <f t="shared" si="21"/>
        <v>395597.44493527169</v>
      </c>
      <c r="I134" s="253">
        <f t="shared" si="22"/>
        <v>395597.44493527169</v>
      </c>
      <c r="J134" s="158">
        <f t="shared" si="17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6"/>
        <v/>
      </c>
      <c r="C135" s="153">
        <f>IF(D93="","-",+C134+1)</f>
        <v>2050</v>
      </c>
      <c r="D135" s="154">
        <f>IF(F134+SUM(E$99:E134)=D$92,F134,D$92-SUM(E$99:E134))</f>
        <v>1458540.1144333666</v>
      </c>
      <c r="E135" s="160">
        <f t="shared" si="18"/>
        <v>229453.26190476189</v>
      </c>
      <c r="F135" s="159">
        <f t="shared" si="19"/>
        <v>1229086.8525286047</v>
      </c>
      <c r="G135" s="159">
        <f t="shared" si="20"/>
        <v>1343813.4834809857</v>
      </c>
      <c r="H135" s="163">
        <f t="shared" si="21"/>
        <v>371366.12824681972</v>
      </c>
      <c r="I135" s="253">
        <f t="shared" si="22"/>
        <v>371366.12824681972</v>
      </c>
      <c r="J135" s="158">
        <f t="shared" si="17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6"/>
        <v/>
      </c>
      <c r="C136" s="153">
        <f>IF(D93="","-",+C135+1)</f>
        <v>2051</v>
      </c>
      <c r="D136" s="154">
        <f>IF(F135+SUM(E$99:E135)=D$92,F135,D$92-SUM(E$99:E135))</f>
        <v>1229086.8525286047</v>
      </c>
      <c r="E136" s="160">
        <f t="shared" si="18"/>
        <v>229453.26190476189</v>
      </c>
      <c r="F136" s="159">
        <f t="shared" si="19"/>
        <v>999633.59062384279</v>
      </c>
      <c r="G136" s="159">
        <f t="shared" si="20"/>
        <v>1114360.2215762236</v>
      </c>
      <c r="H136" s="163">
        <f t="shared" si="21"/>
        <v>347134.81155836763</v>
      </c>
      <c r="I136" s="253">
        <f t="shared" si="22"/>
        <v>347134.81155836763</v>
      </c>
      <c r="J136" s="158">
        <f t="shared" si="17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6"/>
        <v/>
      </c>
      <c r="C137" s="153">
        <f>IF(D93="","-",+C136+1)</f>
        <v>2052</v>
      </c>
      <c r="D137" s="154">
        <f>IF(F136+SUM(E$99:E136)=D$92,F136,D$92-SUM(E$99:E136))</f>
        <v>999633.59062384279</v>
      </c>
      <c r="E137" s="160">
        <f t="shared" si="18"/>
        <v>229453.26190476189</v>
      </c>
      <c r="F137" s="159">
        <f t="shared" si="19"/>
        <v>770180.32871908089</v>
      </c>
      <c r="G137" s="159">
        <f t="shared" si="20"/>
        <v>884906.95967146184</v>
      </c>
      <c r="H137" s="163">
        <f t="shared" si="21"/>
        <v>322903.49486991565</v>
      </c>
      <c r="I137" s="253">
        <f t="shared" si="22"/>
        <v>322903.49486991565</v>
      </c>
      <c r="J137" s="158">
        <f t="shared" si="17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6"/>
        <v/>
      </c>
      <c r="C138" s="153">
        <f>IF(D93="","-",+C137+1)</f>
        <v>2053</v>
      </c>
      <c r="D138" s="154">
        <f>IF(F137+SUM(E$99:E137)=D$92,F137,D$92-SUM(E$99:E137))</f>
        <v>770180.32871908089</v>
      </c>
      <c r="E138" s="160">
        <f t="shared" si="18"/>
        <v>229453.26190476189</v>
      </c>
      <c r="F138" s="159">
        <f t="shared" si="19"/>
        <v>540727.066814319</v>
      </c>
      <c r="G138" s="159">
        <f t="shared" si="20"/>
        <v>655453.69776669994</v>
      </c>
      <c r="H138" s="163">
        <f t="shared" si="21"/>
        <v>298672.17818146362</v>
      </c>
      <c r="I138" s="253">
        <f t="shared" si="22"/>
        <v>298672.17818146362</v>
      </c>
      <c r="J138" s="158">
        <f t="shared" si="17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6"/>
        <v/>
      </c>
      <c r="C139" s="153">
        <f>IF(D93="","-",+C138+1)</f>
        <v>2054</v>
      </c>
      <c r="D139" s="154">
        <f>IF(F138+SUM(E$99:E138)=D$92,F138,D$92-SUM(E$99:E138))</f>
        <v>540727.066814319</v>
      </c>
      <c r="E139" s="160">
        <f t="shared" si="18"/>
        <v>229453.26190476189</v>
      </c>
      <c r="F139" s="159">
        <f t="shared" si="19"/>
        <v>311273.8049095571</v>
      </c>
      <c r="G139" s="159">
        <f t="shared" si="20"/>
        <v>426000.43586193805</v>
      </c>
      <c r="H139" s="163">
        <f t="shared" si="21"/>
        <v>274440.86149301159</v>
      </c>
      <c r="I139" s="253">
        <f t="shared" si="22"/>
        <v>274440.86149301159</v>
      </c>
      <c r="J139" s="158">
        <f t="shared" si="17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6"/>
        <v/>
      </c>
      <c r="C140" s="153">
        <f>IF(D93="","-",+C139+1)</f>
        <v>2055</v>
      </c>
      <c r="D140" s="154">
        <f>IF(F139+SUM(E$99:E139)=D$92,F139,D$92-SUM(E$99:E139))</f>
        <v>311273.8049095571</v>
      </c>
      <c r="E140" s="160">
        <f t="shared" si="18"/>
        <v>229453.26190476189</v>
      </c>
      <c r="F140" s="159">
        <f t="shared" si="19"/>
        <v>81820.54300479521</v>
      </c>
      <c r="G140" s="159">
        <f t="shared" si="20"/>
        <v>196547.17395717616</v>
      </c>
      <c r="H140" s="163">
        <f t="shared" si="21"/>
        <v>250209.54480455955</v>
      </c>
      <c r="I140" s="253">
        <f t="shared" si="22"/>
        <v>250209.54480455955</v>
      </c>
      <c r="J140" s="158">
        <f t="shared" si="17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6"/>
        <v/>
      </c>
      <c r="C141" s="153">
        <f>IF(D93="","-",+C140+1)</f>
        <v>2056</v>
      </c>
      <c r="D141" s="154">
        <f>IF(F140+SUM(E$99:E140)=D$92,F140,D$92-SUM(E$99:E140))</f>
        <v>81820.54300479521</v>
      </c>
      <c r="E141" s="160">
        <f t="shared" si="18"/>
        <v>81820.54300479521</v>
      </c>
      <c r="F141" s="159">
        <f t="shared" si="19"/>
        <v>0</v>
      </c>
      <c r="G141" s="159">
        <f t="shared" si="20"/>
        <v>40910.271502397605</v>
      </c>
      <c r="H141" s="163">
        <f t="shared" si="21"/>
        <v>86140.855282581033</v>
      </c>
      <c r="I141" s="253">
        <f t="shared" si="22"/>
        <v>86140.855282581033</v>
      </c>
      <c r="J141" s="158">
        <f t="shared" si="17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6"/>
        <v/>
      </c>
      <c r="C142" s="153">
        <f>IF(D93="","-",+C141+1)</f>
        <v>2057</v>
      </c>
      <c r="D142" s="154">
        <f>IF(F141+SUM(E$99:E141)=D$92,F141,D$92-SUM(E$99:E141))</f>
        <v>0</v>
      </c>
      <c r="E142" s="160">
        <f t="shared" si="18"/>
        <v>0</v>
      </c>
      <c r="F142" s="159">
        <f t="shared" si="19"/>
        <v>0</v>
      </c>
      <c r="G142" s="159">
        <f t="shared" si="20"/>
        <v>0</v>
      </c>
      <c r="H142" s="163">
        <f t="shared" si="21"/>
        <v>0</v>
      </c>
      <c r="I142" s="253">
        <f t="shared" si="22"/>
        <v>0</v>
      </c>
      <c r="J142" s="158">
        <f t="shared" si="17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6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8"/>
        <v>0</v>
      </c>
      <c r="F143" s="159">
        <f t="shared" si="19"/>
        <v>0</v>
      </c>
      <c r="G143" s="159">
        <f t="shared" si="20"/>
        <v>0</v>
      </c>
      <c r="H143" s="163">
        <f t="shared" si="21"/>
        <v>0</v>
      </c>
      <c r="I143" s="253">
        <f t="shared" si="22"/>
        <v>0</v>
      </c>
      <c r="J143" s="158">
        <f t="shared" si="17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6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8"/>
        <v>0</v>
      </c>
      <c r="F144" s="159">
        <f t="shared" si="19"/>
        <v>0</v>
      </c>
      <c r="G144" s="159">
        <f t="shared" si="20"/>
        <v>0</v>
      </c>
      <c r="H144" s="163">
        <f t="shared" si="21"/>
        <v>0</v>
      </c>
      <c r="I144" s="253">
        <f t="shared" si="22"/>
        <v>0</v>
      </c>
      <c r="J144" s="158">
        <f t="shared" si="17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6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8"/>
        <v>0</v>
      </c>
      <c r="F145" s="159">
        <f t="shared" si="19"/>
        <v>0</v>
      </c>
      <c r="G145" s="159">
        <f t="shared" si="20"/>
        <v>0</v>
      </c>
      <c r="H145" s="163">
        <f t="shared" si="21"/>
        <v>0</v>
      </c>
      <c r="I145" s="253">
        <f t="shared" si="22"/>
        <v>0</v>
      </c>
      <c r="J145" s="158">
        <f t="shared" si="17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6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8"/>
        <v>0</v>
      </c>
      <c r="F146" s="159">
        <f t="shared" si="19"/>
        <v>0</v>
      </c>
      <c r="G146" s="159">
        <f t="shared" si="20"/>
        <v>0</v>
      </c>
      <c r="H146" s="163">
        <f t="shared" si="21"/>
        <v>0</v>
      </c>
      <c r="I146" s="253">
        <f t="shared" si="22"/>
        <v>0</v>
      </c>
      <c r="J146" s="158">
        <f t="shared" si="17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6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8"/>
        <v>0</v>
      </c>
      <c r="F147" s="159">
        <f t="shared" si="19"/>
        <v>0</v>
      </c>
      <c r="G147" s="159">
        <f t="shared" si="20"/>
        <v>0</v>
      </c>
      <c r="H147" s="163">
        <f t="shared" si="21"/>
        <v>0</v>
      </c>
      <c r="I147" s="253">
        <f t="shared" si="22"/>
        <v>0</v>
      </c>
      <c r="J147" s="158">
        <f t="shared" si="17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6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8"/>
        <v>0</v>
      </c>
      <c r="F148" s="159">
        <f t="shared" si="19"/>
        <v>0</v>
      </c>
      <c r="G148" s="159">
        <f t="shared" si="20"/>
        <v>0</v>
      </c>
      <c r="H148" s="163">
        <f t="shared" si="21"/>
        <v>0</v>
      </c>
      <c r="I148" s="253">
        <f t="shared" si="22"/>
        <v>0</v>
      </c>
      <c r="J148" s="158">
        <f t="shared" si="17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6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8"/>
        <v>0</v>
      </c>
      <c r="F149" s="159">
        <f t="shared" si="19"/>
        <v>0</v>
      </c>
      <c r="G149" s="159">
        <f t="shared" si="20"/>
        <v>0</v>
      </c>
      <c r="H149" s="163">
        <f t="shared" si="21"/>
        <v>0</v>
      </c>
      <c r="I149" s="253">
        <f t="shared" si="22"/>
        <v>0</v>
      </c>
      <c r="J149" s="158">
        <f t="shared" si="17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6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8"/>
        <v>0</v>
      </c>
      <c r="F150" s="159">
        <f t="shared" si="19"/>
        <v>0</v>
      </c>
      <c r="G150" s="159">
        <f t="shared" si="20"/>
        <v>0</v>
      </c>
      <c r="H150" s="163">
        <f t="shared" si="21"/>
        <v>0</v>
      </c>
      <c r="I150" s="253">
        <f t="shared" si="22"/>
        <v>0</v>
      </c>
      <c r="J150" s="158">
        <f t="shared" si="17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6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8"/>
        <v>0</v>
      </c>
      <c r="F151" s="159">
        <f t="shared" si="19"/>
        <v>0</v>
      </c>
      <c r="G151" s="159">
        <f t="shared" si="20"/>
        <v>0</v>
      </c>
      <c r="H151" s="163">
        <f t="shared" si="21"/>
        <v>0</v>
      </c>
      <c r="I151" s="253">
        <f t="shared" si="22"/>
        <v>0</v>
      </c>
      <c r="J151" s="158">
        <f t="shared" si="17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6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8"/>
        <v>0</v>
      </c>
      <c r="F152" s="159">
        <f t="shared" si="19"/>
        <v>0</v>
      </c>
      <c r="G152" s="159">
        <f t="shared" si="20"/>
        <v>0</v>
      </c>
      <c r="H152" s="163">
        <f t="shared" si="21"/>
        <v>0</v>
      </c>
      <c r="I152" s="253">
        <f t="shared" si="22"/>
        <v>0</v>
      </c>
      <c r="J152" s="158">
        <f t="shared" si="17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6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8"/>
        <v>0</v>
      </c>
      <c r="F153" s="159">
        <f t="shared" si="19"/>
        <v>0</v>
      </c>
      <c r="G153" s="159">
        <f t="shared" si="20"/>
        <v>0</v>
      </c>
      <c r="H153" s="163">
        <f t="shared" si="21"/>
        <v>0</v>
      </c>
      <c r="I153" s="253">
        <f t="shared" si="22"/>
        <v>0</v>
      </c>
      <c r="J153" s="158">
        <f t="shared" si="17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6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8"/>
        <v>0</v>
      </c>
      <c r="F154" s="159">
        <f t="shared" si="19"/>
        <v>0</v>
      </c>
      <c r="G154" s="159">
        <f t="shared" si="20"/>
        <v>0</v>
      </c>
      <c r="H154" s="163">
        <f t="shared" si="21"/>
        <v>0</v>
      </c>
      <c r="I154" s="253">
        <f t="shared" si="22"/>
        <v>0</v>
      </c>
      <c r="J154" s="158">
        <f t="shared" si="17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9637036.9999999981</v>
      </c>
      <c r="F155" s="111"/>
      <c r="G155" s="111"/>
      <c r="H155" s="111">
        <f>SUM(H99:H154)</f>
        <v>31587512.126121823</v>
      </c>
      <c r="I155" s="111">
        <f>SUM(I99:I154)</f>
        <v>31587512.126121823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7" priority="1" stopIfTrue="1" operator="equal">
      <formula>$I$10</formula>
    </cfRule>
  </conditionalFormatting>
  <conditionalFormatting sqref="C99:C154">
    <cfRule type="cellIs" dxfId="8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P162"/>
  <sheetViews>
    <sheetView view="pageBreakPreview" zoomScale="81" zoomScaleNormal="100" zoomScaleSheetLayoutView="81" workbookViewId="0">
      <selection activeCell="I14" sqref="I1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41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551339.71950731217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551339.71950731217</v>
      </c>
      <c r="O6" s="1"/>
      <c r="P6" s="1"/>
    </row>
    <row r="7" spans="1:16" ht="13.5" thickBot="1">
      <c r="C7" s="121" t="s">
        <v>44</v>
      </c>
      <c r="D7" s="386" t="s">
        <v>302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301</v>
      </c>
      <c r="E9" s="401" t="s">
        <v>312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4866028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118683.60975609756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3846600</v>
      </c>
      <c r="E17" s="415">
        <v>0</v>
      </c>
      <c r="F17" s="409">
        <v>3846600</v>
      </c>
      <c r="G17" s="415">
        <v>518946.76103442931</v>
      </c>
      <c r="H17" s="416">
        <v>518946.76103442931</v>
      </c>
      <c r="I17" s="404">
        <v>0</v>
      </c>
      <c r="J17" s="156"/>
      <c r="K17" s="256">
        <f t="shared" ref="K17:K22" si="0">G17</f>
        <v>518946.76103442931</v>
      </c>
      <c r="L17" s="172">
        <f t="shared" ref="L17:L22" si="1">IF(K17&lt;&gt;0,+G17-K17,0)</f>
        <v>0</v>
      </c>
      <c r="M17" s="256">
        <f t="shared" ref="M17:M22" si="2">H17</f>
        <v>518946.76103442931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3846600</v>
      </c>
      <c r="E18" s="410">
        <v>114166.66666666667</v>
      </c>
      <c r="F18" s="409">
        <v>3732433.3333333335</v>
      </c>
      <c r="G18" s="410">
        <v>605746.05598620465</v>
      </c>
      <c r="H18" s="416">
        <v>605746.05598620465</v>
      </c>
      <c r="I18" s="156">
        <v>0</v>
      </c>
      <c r="J18" s="156"/>
      <c r="K18" s="258">
        <f t="shared" si="0"/>
        <v>605746.05598620465</v>
      </c>
      <c r="L18" s="257">
        <f t="shared" si="1"/>
        <v>0</v>
      </c>
      <c r="M18" s="258">
        <f t="shared" si="2"/>
        <v>605746.05598620465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4680833.333333333</v>
      </c>
      <c r="E19" s="410">
        <v>114166.66666666667</v>
      </c>
      <c r="F19" s="409">
        <v>4566666.666666666</v>
      </c>
      <c r="G19" s="410">
        <v>708198.5525863939</v>
      </c>
      <c r="H19" s="416">
        <v>708198.5525863939</v>
      </c>
      <c r="I19" s="156">
        <f>H19-G19</f>
        <v>0</v>
      </c>
      <c r="J19" s="156"/>
      <c r="K19" s="258">
        <f t="shared" si="0"/>
        <v>708198.5525863939</v>
      </c>
      <c r="L19" s="257">
        <f t="shared" si="1"/>
        <v>0</v>
      </c>
      <c r="M19" s="258">
        <f t="shared" si="2"/>
        <v>708198.5525863939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2017</v>
      </c>
      <c r="D20" s="409">
        <v>4637694.666666667</v>
      </c>
      <c r="E20" s="410">
        <v>113163.44186046511</v>
      </c>
      <c r="F20" s="409">
        <v>4524531.2248062016</v>
      </c>
      <c r="G20" s="410">
        <v>680729.13149070973</v>
      </c>
      <c r="H20" s="416">
        <v>680729.13149070973</v>
      </c>
      <c r="I20" s="156">
        <v>0</v>
      </c>
      <c r="J20" s="156"/>
      <c r="K20" s="258">
        <f t="shared" si="0"/>
        <v>680729.13149070973</v>
      </c>
      <c r="L20" s="257">
        <f t="shared" si="1"/>
        <v>0</v>
      </c>
      <c r="M20" s="258">
        <f t="shared" si="2"/>
        <v>680729.13149070973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2018</v>
      </c>
      <c r="D21" s="409">
        <v>4524531.2248062016</v>
      </c>
      <c r="E21" s="410">
        <v>118683.60975609756</v>
      </c>
      <c r="F21" s="409">
        <v>4405847.6150501044</v>
      </c>
      <c r="G21" s="410">
        <v>686182.83562586328</v>
      </c>
      <c r="H21" s="416">
        <v>686182.83562586328</v>
      </c>
      <c r="I21" s="156">
        <f t="shared" ref="I21:I72" si="6">H21-G21</f>
        <v>0</v>
      </c>
      <c r="J21" s="156"/>
      <c r="K21" s="258">
        <f t="shared" si="0"/>
        <v>686182.83562586328</v>
      </c>
      <c r="L21" s="257">
        <f t="shared" si="1"/>
        <v>0</v>
      </c>
      <c r="M21" s="258">
        <f t="shared" si="2"/>
        <v>686182.83562586328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2019</v>
      </c>
      <c r="D22" s="409">
        <v>4405847.6150501044</v>
      </c>
      <c r="E22" s="410">
        <v>118683.60975609756</v>
      </c>
      <c r="F22" s="409">
        <v>4287164.0052940072</v>
      </c>
      <c r="G22" s="410">
        <v>671098.84918635897</v>
      </c>
      <c r="H22" s="416">
        <v>671098.84918635897</v>
      </c>
      <c r="I22" s="156">
        <f t="shared" si="6"/>
        <v>0</v>
      </c>
      <c r="J22" s="156"/>
      <c r="K22" s="258">
        <f t="shared" si="0"/>
        <v>671098.84918635897</v>
      </c>
      <c r="L22" s="257">
        <f t="shared" si="1"/>
        <v>0</v>
      </c>
      <c r="M22" s="258">
        <f t="shared" si="2"/>
        <v>671098.84918635897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2020</v>
      </c>
      <c r="D23" s="159">
        <f>IF(F22+SUM(E$17:E22)=D$10,F22,D$10-SUM(E$17:E22))</f>
        <v>4287164.0052940072</v>
      </c>
      <c r="E23" s="160">
        <f t="shared" ref="E23:E72" si="7">IF(+$I$14&lt;F22,$I$14,D23)</f>
        <v>118683.60975609756</v>
      </c>
      <c r="F23" s="159">
        <f t="shared" ref="F23:F72" si="8">+D23-E23</f>
        <v>4168480.3955379096</v>
      </c>
      <c r="G23" s="161">
        <f t="shared" ref="G23:G51" si="9">+I$12*((D23+F23)/2)+E23</f>
        <v>551339.71950731217</v>
      </c>
      <c r="H23" s="142">
        <f t="shared" ref="H23:H51" si="10">+I$13*((D23+F23)/2)+E23</f>
        <v>551339.71950731217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2021</v>
      </c>
      <c r="D24" s="159">
        <f>IF(F23+SUM(E$17:E23)=D$10,F23,D$10-SUM(E$17:E23))</f>
        <v>4168480.3955379096</v>
      </c>
      <c r="E24" s="160">
        <f t="shared" si="7"/>
        <v>118683.60975609756</v>
      </c>
      <c r="F24" s="159">
        <f t="shared" si="8"/>
        <v>4049796.7857818119</v>
      </c>
      <c r="G24" s="161">
        <f t="shared" si="9"/>
        <v>539194.17826784076</v>
      </c>
      <c r="H24" s="142">
        <f t="shared" si="10"/>
        <v>539194.17826784076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2022</v>
      </c>
      <c r="D25" s="159">
        <f>IF(F24+SUM(E$17:E24)=D$10,F24,D$10-SUM(E$17:E24))</f>
        <v>4049796.7857818119</v>
      </c>
      <c r="E25" s="160">
        <f t="shared" si="7"/>
        <v>118683.60975609756</v>
      </c>
      <c r="F25" s="159">
        <f t="shared" si="8"/>
        <v>3931113.1760257143</v>
      </c>
      <c r="G25" s="161">
        <f t="shared" si="9"/>
        <v>527048.63702836947</v>
      </c>
      <c r="H25" s="142">
        <f t="shared" si="10"/>
        <v>527048.63702836947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2023</v>
      </c>
      <c r="D26" s="159">
        <f>IF(F25+SUM(E$17:E25)=D$10,F25,D$10-SUM(E$17:E25))</f>
        <v>3931113.1760257143</v>
      </c>
      <c r="E26" s="160">
        <f t="shared" si="7"/>
        <v>118683.60975609756</v>
      </c>
      <c r="F26" s="159">
        <f t="shared" si="8"/>
        <v>3812429.5662696166</v>
      </c>
      <c r="G26" s="161">
        <f t="shared" si="9"/>
        <v>514903.09578889806</v>
      </c>
      <c r="H26" s="142">
        <f t="shared" si="10"/>
        <v>514903.09578889806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2024</v>
      </c>
      <c r="D27" s="159">
        <f>IF(F26+SUM(E$17:E26)=D$10,F26,D$10-SUM(E$17:E26))</f>
        <v>3812429.5662696166</v>
      </c>
      <c r="E27" s="160">
        <f t="shared" si="7"/>
        <v>118683.60975609756</v>
      </c>
      <c r="F27" s="159">
        <f t="shared" si="8"/>
        <v>3693745.9565135189</v>
      </c>
      <c r="G27" s="161">
        <f t="shared" si="9"/>
        <v>502757.55454942677</v>
      </c>
      <c r="H27" s="142">
        <f t="shared" si="10"/>
        <v>502757.55454942677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2025</v>
      </c>
      <c r="D28" s="159">
        <f>IF(F27+SUM(E$17:E27)=D$10,F27,D$10-SUM(E$17:E27))</f>
        <v>3693745.9565135189</v>
      </c>
      <c r="E28" s="160">
        <f t="shared" si="7"/>
        <v>118683.60975609756</v>
      </c>
      <c r="F28" s="159">
        <f t="shared" si="8"/>
        <v>3575062.3467574213</v>
      </c>
      <c r="G28" s="161">
        <f t="shared" si="9"/>
        <v>490612.01330995536</v>
      </c>
      <c r="H28" s="142">
        <f t="shared" si="10"/>
        <v>490612.01330995536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2026</v>
      </c>
      <c r="D29" s="159">
        <f>IF(F28+SUM(E$17:E28)=D$10,F28,D$10-SUM(E$17:E28))</f>
        <v>3575062.3467574213</v>
      </c>
      <c r="E29" s="160">
        <f t="shared" si="7"/>
        <v>118683.60975609756</v>
      </c>
      <c r="F29" s="159">
        <f t="shared" si="8"/>
        <v>3456378.7370013236</v>
      </c>
      <c r="G29" s="161">
        <f t="shared" si="9"/>
        <v>478466.47207048407</v>
      </c>
      <c r="H29" s="142">
        <f t="shared" si="10"/>
        <v>478466.47207048407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2027</v>
      </c>
      <c r="D30" s="159">
        <f>IF(F29+SUM(E$17:E29)=D$10,F29,D$10-SUM(E$17:E29))</f>
        <v>3456378.7370013236</v>
      </c>
      <c r="E30" s="160">
        <f t="shared" si="7"/>
        <v>118683.60975609756</v>
      </c>
      <c r="F30" s="159">
        <f t="shared" si="8"/>
        <v>3337695.1272452259</v>
      </c>
      <c r="G30" s="161">
        <f t="shared" si="9"/>
        <v>466320.93083101267</v>
      </c>
      <c r="H30" s="142">
        <f t="shared" si="10"/>
        <v>466320.93083101267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2028</v>
      </c>
      <c r="D31" s="159">
        <f>IF(F30+SUM(E$17:E30)=D$10,F30,D$10-SUM(E$17:E30))</f>
        <v>3337695.1272452259</v>
      </c>
      <c r="E31" s="160">
        <f t="shared" si="7"/>
        <v>118683.60975609756</v>
      </c>
      <c r="F31" s="159">
        <f t="shared" si="8"/>
        <v>3219011.5174891283</v>
      </c>
      <c r="G31" s="161">
        <f t="shared" si="9"/>
        <v>454175.38959154137</v>
      </c>
      <c r="H31" s="142">
        <f t="shared" si="10"/>
        <v>454175.38959154137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2029</v>
      </c>
      <c r="D32" s="159">
        <f>IF(F31+SUM(E$17:E31)=D$10,F31,D$10-SUM(E$17:E31))</f>
        <v>3219011.5174891283</v>
      </c>
      <c r="E32" s="160">
        <f t="shared" si="7"/>
        <v>118683.60975609756</v>
      </c>
      <c r="F32" s="159">
        <f t="shared" si="8"/>
        <v>3100327.9077330306</v>
      </c>
      <c r="G32" s="161">
        <f t="shared" si="9"/>
        <v>442029.84835207002</v>
      </c>
      <c r="H32" s="142">
        <f t="shared" si="10"/>
        <v>442029.84835207002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2030</v>
      </c>
      <c r="D33" s="159">
        <f>IF(F32+SUM(E$17:E32)=D$10,F32,D$10-SUM(E$17:E32))</f>
        <v>3100327.9077330306</v>
      </c>
      <c r="E33" s="160">
        <f t="shared" si="7"/>
        <v>118683.60975609756</v>
      </c>
      <c r="F33" s="159">
        <f t="shared" si="8"/>
        <v>2981644.297976933</v>
      </c>
      <c r="G33" s="161">
        <f t="shared" si="9"/>
        <v>429884.30711259868</v>
      </c>
      <c r="H33" s="142">
        <f t="shared" si="10"/>
        <v>429884.30711259868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2031</v>
      </c>
      <c r="D34" s="159">
        <f>IF(F33+SUM(E$17:E33)=D$10,F33,D$10-SUM(E$17:E33))</f>
        <v>2981644.297976933</v>
      </c>
      <c r="E34" s="160">
        <f t="shared" si="7"/>
        <v>118683.60975609756</v>
      </c>
      <c r="F34" s="159">
        <f t="shared" si="8"/>
        <v>2862960.6882208353</v>
      </c>
      <c r="G34" s="161">
        <f t="shared" si="9"/>
        <v>417738.76587312733</v>
      </c>
      <c r="H34" s="142">
        <f t="shared" si="10"/>
        <v>417738.76587312733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2032</v>
      </c>
      <c r="D35" s="159">
        <f>IF(F34+SUM(E$17:E34)=D$10,F34,D$10-SUM(E$17:E34))</f>
        <v>2862960.6882208353</v>
      </c>
      <c r="E35" s="160">
        <f t="shared" si="7"/>
        <v>118683.60975609756</v>
      </c>
      <c r="F35" s="159">
        <f t="shared" si="8"/>
        <v>2744277.0784647376</v>
      </c>
      <c r="G35" s="161">
        <f t="shared" si="9"/>
        <v>405593.22463365603</v>
      </c>
      <c r="H35" s="142">
        <f t="shared" si="10"/>
        <v>405593.22463365603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2033</v>
      </c>
      <c r="D36" s="159">
        <f>IF(F35+SUM(E$17:E35)=D$10,F35,D$10-SUM(E$17:E35))</f>
        <v>2744277.0784647376</v>
      </c>
      <c r="E36" s="160">
        <f t="shared" si="7"/>
        <v>118683.60975609756</v>
      </c>
      <c r="F36" s="159">
        <f t="shared" si="8"/>
        <v>2625593.46870864</v>
      </c>
      <c r="G36" s="161">
        <f t="shared" si="9"/>
        <v>393447.68339418463</v>
      </c>
      <c r="H36" s="142">
        <f t="shared" si="10"/>
        <v>393447.68339418463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2034</v>
      </c>
      <c r="D37" s="159">
        <f>IF(F36+SUM(E$17:E36)=D$10,F36,D$10-SUM(E$17:E36))</f>
        <v>2625593.46870864</v>
      </c>
      <c r="E37" s="160">
        <f t="shared" si="7"/>
        <v>118683.60975609756</v>
      </c>
      <c r="F37" s="159">
        <f t="shared" si="8"/>
        <v>2506909.8589525423</v>
      </c>
      <c r="G37" s="161">
        <f t="shared" si="9"/>
        <v>381302.14215471334</v>
      </c>
      <c r="H37" s="142">
        <f t="shared" si="10"/>
        <v>381302.14215471334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2035</v>
      </c>
      <c r="D38" s="159">
        <f>IF(F37+SUM(E$17:E37)=D$10,F37,D$10-SUM(E$17:E37))</f>
        <v>2506909.8589525423</v>
      </c>
      <c r="E38" s="160">
        <f t="shared" si="7"/>
        <v>118683.60975609756</v>
      </c>
      <c r="F38" s="159">
        <f t="shared" si="8"/>
        <v>2388226.2491964446</v>
      </c>
      <c r="G38" s="161">
        <f t="shared" si="9"/>
        <v>369156.60091524193</v>
      </c>
      <c r="H38" s="142">
        <f t="shared" si="10"/>
        <v>369156.60091524193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2036</v>
      </c>
      <c r="D39" s="159">
        <f>IF(F38+SUM(E$17:E38)=D$10,F38,D$10-SUM(E$17:E38))</f>
        <v>2388226.2491964446</v>
      </c>
      <c r="E39" s="160">
        <f t="shared" si="7"/>
        <v>118683.60975609756</v>
      </c>
      <c r="F39" s="159">
        <f t="shared" si="8"/>
        <v>2269542.639440347</v>
      </c>
      <c r="G39" s="161">
        <f t="shared" si="9"/>
        <v>357011.05967577064</v>
      </c>
      <c r="H39" s="142">
        <f t="shared" si="10"/>
        <v>357011.05967577064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2037</v>
      </c>
      <c r="D40" s="159">
        <f>IF(F39+SUM(E$17:E39)=D$10,F39,D$10-SUM(E$17:E39))</f>
        <v>2269542.639440347</v>
      </c>
      <c r="E40" s="160">
        <f t="shared" si="7"/>
        <v>118683.60975609756</v>
      </c>
      <c r="F40" s="159">
        <f t="shared" si="8"/>
        <v>2150859.0296842493</v>
      </c>
      <c r="G40" s="161">
        <f t="shared" si="9"/>
        <v>344865.51843629923</v>
      </c>
      <c r="H40" s="142">
        <f t="shared" si="10"/>
        <v>344865.51843629923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2038</v>
      </c>
      <c r="D41" s="159">
        <f>IF(F40+SUM(E$17:E40)=D$10,F40,D$10-SUM(E$17:E40))</f>
        <v>2150859.0296842493</v>
      </c>
      <c r="E41" s="160">
        <f t="shared" si="7"/>
        <v>118683.60975609756</v>
      </c>
      <c r="F41" s="159">
        <f t="shared" si="8"/>
        <v>2032175.4199281516</v>
      </c>
      <c r="G41" s="161">
        <f t="shared" si="9"/>
        <v>332719.97719682794</v>
      </c>
      <c r="H41" s="142">
        <f t="shared" si="10"/>
        <v>332719.97719682794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2039</v>
      </c>
      <c r="D42" s="159">
        <f>IF(F41+SUM(E$17:E41)=D$10,F41,D$10-SUM(E$17:E41))</f>
        <v>2032175.4199281516</v>
      </c>
      <c r="E42" s="160">
        <f t="shared" si="7"/>
        <v>118683.60975609756</v>
      </c>
      <c r="F42" s="159">
        <f t="shared" si="8"/>
        <v>1913491.810172054</v>
      </c>
      <c r="G42" s="161">
        <f t="shared" si="9"/>
        <v>320574.43595735659</v>
      </c>
      <c r="H42" s="142">
        <f t="shared" si="10"/>
        <v>320574.43595735659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2040</v>
      </c>
      <c r="D43" s="159">
        <f>IF(F42+SUM(E$17:E42)=D$10,F42,D$10-SUM(E$17:E42))</f>
        <v>1913491.810172054</v>
      </c>
      <c r="E43" s="160">
        <f t="shared" si="7"/>
        <v>118683.60975609756</v>
      </c>
      <c r="F43" s="159">
        <f t="shared" si="8"/>
        <v>1794808.2004159563</v>
      </c>
      <c r="G43" s="161">
        <f t="shared" si="9"/>
        <v>308428.89471788524</v>
      </c>
      <c r="H43" s="142">
        <f t="shared" si="10"/>
        <v>308428.89471788524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2041</v>
      </c>
      <c r="D44" s="159">
        <f>IF(F43+SUM(E$17:E43)=D$10,F43,D$10-SUM(E$17:E43))</f>
        <v>1794808.2004159563</v>
      </c>
      <c r="E44" s="160">
        <f t="shared" si="7"/>
        <v>118683.60975609756</v>
      </c>
      <c r="F44" s="159">
        <f t="shared" si="8"/>
        <v>1676124.5906598587</v>
      </c>
      <c r="G44" s="161">
        <f t="shared" si="9"/>
        <v>296283.35347841389</v>
      </c>
      <c r="H44" s="142">
        <f t="shared" si="10"/>
        <v>296283.35347841389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2042</v>
      </c>
      <c r="D45" s="159">
        <f>IF(F44+SUM(E$17:E44)=D$10,F44,D$10-SUM(E$17:E44))</f>
        <v>1676124.5906598587</v>
      </c>
      <c r="E45" s="160">
        <f t="shared" si="7"/>
        <v>118683.60975609756</v>
      </c>
      <c r="F45" s="159">
        <f t="shared" si="8"/>
        <v>1557440.980903761</v>
      </c>
      <c r="G45" s="161">
        <f t="shared" si="9"/>
        <v>284137.81223894254</v>
      </c>
      <c r="H45" s="142">
        <f t="shared" si="10"/>
        <v>284137.81223894254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2043</v>
      </c>
      <c r="D46" s="159">
        <f>IF(F45+SUM(E$17:E45)=D$10,F45,D$10-SUM(E$17:E45))</f>
        <v>1557440.980903761</v>
      </c>
      <c r="E46" s="160">
        <f t="shared" si="7"/>
        <v>118683.60975609756</v>
      </c>
      <c r="F46" s="159">
        <f t="shared" si="8"/>
        <v>1438757.3711476633</v>
      </c>
      <c r="G46" s="161">
        <f t="shared" si="9"/>
        <v>271992.27099947119</v>
      </c>
      <c r="H46" s="142">
        <f t="shared" si="10"/>
        <v>271992.27099947119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2044</v>
      </c>
      <c r="D47" s="159">
        <f>IF(F46+SUM(E$17:E46)=D$10,F46,D$10-SUM(E$17:E46))</f>
        <v>1438757.3711476633</v>
      </c>
      <c r="E47" s="160">
        <f t="shared" si="7"/>
        <v>118683.60975609756</v>
      </c>
      <c r="F47" s="159">
        <f t="shared" si="8"/>
        <v>1320073.7613915657</v>
      </c>
      <c r="G47" s="161">
        <f t="shared" si="9"/>
        <v>259846.72975999984</v>
      </c>
      <c r="H47" s="142">
        <f t="shared" si="10"/>
        <v>259846.72975999984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2045</v>
      </c>
      <c r="D48" s="159">
        <f>IF(F47+SUM(E$17:E47)=D$10,F47,D$10-SUM(E$17:E47))</f>
        <v>1320073.7613915657</v>
      </c>
      <c r="E48" s="160">
        <f t="shared" si="7"/>
        <v>118683.60975609756</v>
      </c>
      <c r="F48" s="159">
        <f t="shared" si="8"/>
        <v>1201390.151635468</v>
      </c>
      <c r="G48" s="161">
        <f t="shared" si="9"/>
        <v>247701.18852052849</v>
      </c>
      <c r="H48" s="142">
        <f t="shared" si="10"/>
        <v>247701.18852052849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6">
      <c r="B49" s="9" t="str">
        <f t="shared" si="5"/>
        <v/>
      </c>
      <c r="C49" s="153">
        <f>IF(D11="","-",+C48+1)</f>
        <v>2046</v>
      </c>
      <c r="D49" s="159">
        <f>IF(F48+SUM(E$17:E48)=D$10,F48,D$10-SUM(E$17:E48))</f>
        <v>1201390.151635468</v>
      </c>
      <c r="E49" s="160">
        <f t="shared" si="7"/>
        <v>118683.60975609756</v>
      </c>
      <c r="F49" s="159">
        <f t="shared" si="8"/>
        <v>1082706.5418793703</v>
      </c>
      <c r="G49" s="161">
        <f t="shared" si="9"/>
        <v>235555.64728105714</v>
      </c>
      <c r="H49" s="142">
        <f t="shared" si="10"/>
        <v>235555.64728105714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6">
      <c r="B50" s="9" t="str">
        <f t="shared" si="5"/>
        <v/>
      </c>
      <c r="C50" s="153">
        <f>IF(D11="","-",+C49+1)</f>
        <v>2047</v>
      </c>
      <c r="D50" s="159">
        <f>IF(F49+SUM(E$17:E49)=D$10,F49,D$10-SUM(E$17:E49))</f>
        <v>1082706.5418793703</v>
      </c>
      <c r="E50" s="160">
        <f t="shared" si="7"/>
        <v>118683.60975609756</v>
      </c>
      <c r="F50" s="159">
        <f t="shared" si="8"/>
        <v>964022.9321232728</v>
      </c>
      <c r="G50" s="161">
        <f t="shared" si="9"/>
        <v>223410.10604158579</v>
      </c>
      <c r="H50" s="142">
        <f t="shared" si="10"/>
        <v>223410.10604158579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6">
      <c r="B51" s="9" t="str">
        <f t="shared" si="5"/>
        <v/>
      </c>
      <c r="C51" s="153">
        <f>IF(D11="","-",+C50+1)</f>
        <v>2048</v>
      </c>
      <c r="D51" s="159">
        <f>IF(F50+SUM(E$17:E50)=D$10,F50,D$10-SUM(E$17:E50))</f>
        <v>964022.9321232728</v>
      </c>
      <c r="E51" s="160">
        <f t="shared" si="7"/>
        <v>118683.60975609756</v>
      </c>
      <c r="F51" s="159">
        <f t="shared" si="8"/>
        <v>845339.32236717525</v>
      </c>
      <c r="G51" s="161">
        <f t="shared" si="9"/>
        <v>211264.5648021145</v>
      </c>
      <c r="H51" s="142">
        <f t="shared" si="10"/>
        <v>211264.5648021145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6">
      <c r="B52" s="9" t="str">
        <f t="shared" si="5"/>
        <v/>
      </c>
      <c r="C52" s="153">
        <f>IF(D11="","-",+C51+1)</f>
        <v>2049</v>
      </c>
      <c r="D52" s="159">
        <f>IF(F51+SUM(E$17:E51)=D$10,F51,D$10-SUM(E$17:E51))</f>
        <v>845339.32236717525</v>
      </c>
      <c r="E52" s="160">
        <f t="shared" si="7"/>
        <v>118683.60975609756</v>
      </c>
      <c r="F52" s="159">
        <f t="shared" si="8"/>
        <v>726655.7126110777</v>
      </c>
      <c r="G52" s="161">
        <f t="shared" ref="G52:G72" si="14">+I$12*((D52+F52)/2)+E52</f>
        <v>199119.02356264315</v>
      </c>
      <c r="H52" s="142">
        <f t="shared" ref="H52:H72" si="15">+I$13*((D52+F52)/2)+E52</f>
        <v>199119.02356264315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6">
      <c r="B53" s="9" t="str">
        <f t="shared" si="5"/>
        <v/>
      </c>
      <c r="C53" s="153">
        <f>IF(D11="","-",+C52+1)</f>
        <v>2050</v>
      </c>
      <c r="D53" s="159">
        <f>IF(F52+SUM(E$17:E52)=D$10,F52,D$10-SUM(E$17:E52))</f>
        <v>726655.7126110777</v>
      </c>
      <c r="E53" s="160">
        <f t="shared" si="7"/>
        <v>118683.60975609756</v>
      </c>
      <c r="F53" s="159">
        <f t="shared" si="8"/>
        <v>607972.10285498016</v>
      </c>
      <c r="G53" s="161">
        <f t="shared" si="14"/>
        <v>186973.4823231718</v>
      </c>
      <c r="H53" s="142">
        <f t="shared" si="15"/>
        <v>186973.4823231718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6">
      <c r="B54" s="9" t="str">
        <f t="shared" si="5"/>
        <v/>
      </c>
      <c r="C54" s="153">
        <f>IF(D11="","-",+C53+1)</f>
        <v>2051</v>
      </c>
      <c r="D54" s="159">
        <f>IF(F53+SUM(E$17:E53)=D$10,F53,D$10-SUM(E$17:E53))</f>
        <v>607972.10285498016</v>
      </c>
      <c r="E54" s="160">
        <f t="shared" si="7"/>
        <v>118683.60975609756</v>
      </c>
      <c r="F54" s="159">
        <f t="shared" si="8"/>
        <v>489288.49309888261</v>
      </c>
      <c r="G54" s="161">
        <f t="shared" si="14"/>
        <v>174827.94108370045</v>
      </c>
      <c r="H54" s="142">
        <f t="shared" si="15"/>
        <v>174827.94108370045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6">
      <c r="B55" s="9" t="str">
        <f t="shared" si="5"/>
        <v/>
      </c>
      <c r="C55" s="153">
        <f>IF(D11="","-",+C54+1)</f>
        <v>2052</v>
      </c>
      <c r="D55" s="159">
        <f>IF(F54+SUM(E$17:E54)=D$10,F54,D$10-SUM(E$17:E54))</f>
        <v>489288.49309888261</v>
      </c>
      <c r="E55" s="160">
        <f t="shared" si="7"/>
        <v>118683.60975609756</v>
      </c>
      <c r="F55" s="159">
        <f t="shared" si="8"/>
        <v>370604.88334278506</v>
      </c>
      <c r="G55" s="161">
        <f t="shared" si="14"/>
        <v>162682.39984422913</v>
      </c>
      <c r="H55" s="142">
        <f t="shared" si="15"/>
        <v>162682.39984422913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6">
      <c r="B56" s="9" t="str">
        <f t="shared" si="5"/>
        <v/>
      </c>
      <c r="C56" s="153">
        <f>IF(D11="","-",+C55+1)</f>
        <v>2053</v>
      </c>
      <c r="D56" s="159">
        <f>IF(F55+SUM(E$17:E55)=D$10,F55,D$10-SUM(E$17:E55))</f>
        <v>370604.88334278506</v>
      </c>
      <c r="E56" s="160">
        <f t="shared" si="7"/>
        <v>118683.60975609756</v>
      </c>
      <c r="F56" s="159">
        <f t="shared" si="8"/>
        <v>251921.27358668752</v>
      </c>
      <c r="G56" s="161">
        <f t="shared" si="14"/>
        <v>150536.85860475781</v>
      </c>
      <c r="H56" s="142">
        <f t="shared" si="15"/>
        <v>150536.85860475781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6">
      <c r="B57" s="9" t="str">
        <f t="shared" si="5"/>
        <v/>
      </c>
      <c r="C57" s="153">
        <f>IF(D11="","-",+C56+1)</f>
        <v>2054</v>
      </c>
      <c r="D57" s="159">
        <f>IF(F56+SUM(E$17:E56)=D$10,F56,D$10-SUM(E$17:E56))</f>
        <v>251921.27358668752</v>
      </c>
      <c r="E57" s="160">
        <f t="shared" si="7"/>
        <v>118683.60975609756</v>
      </c>
      <c r="F57" s="159">
        <f t="shared" si="8"/>
        <v>133237.66383058997</v>
      </c>
      <c r="G57" s="161">
        <f t="shared" si="14"/>
        <v>138391.31736528646</v>
      </c>
      <c r="H57" s="142">
        <f t="shared" si="15"/>
        <v>138391.31736528646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6">
      <c r="B58" s="9" t="str">
        <f t="shared" si="5"/>
        <v/>
      </c>
      <c r="C58" s="153">
        <f>IF(D11="","-",+C57+1)</f>
        <v>2055</v>
      </c>
      <c r="D58" s="159">
        <f>IF(F57+SUM(E$17:E57)=D$10,F57,D$10-SUM(E$17:E57))</f>
        <v>133237.66383058997</v>
      </c>
      <c r="E58" s="160">
        <f t="shared" si="7"/>
        <v>118683.60975609756</v>
      </c>
      <c r="F58" s="159">
        <f t="shared" si="8"/>
        <v>14554.054074492407</v>
      </c>
      <c r="G58" s="161">
        <f t="shared" si="14"/>
        <v>126245.77612581514</v>
      </c>
      <c r="H58" s="142">
        <f t="shared" si="15"/>
        <v>126245.77612581514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</row>
    <row r="59" spans="2:16">
      <c r="B59" s="9" t="str">
        <f t="shared" si="5"/>
        <v/>
      </c>
      <c r="C59" s="153">
        <f>IF(D11="","-",+C58+1)</f>
        <v>2056</v>
      </c>
      <c r="D59" s="159">
        <f>IF(F58+SUM(E$17:E58)=D$10,F58,D$10-SUM(E$17:E58))</f>
        <v>14554.054074492407</v>
      </c>
      <c r="E59" s="160">
        <f t="shared" si="7"/>
        <v>14554.054074492407</v>
      </c>
      <c r="F59" s="159">
        <f t="shared" si="8"/>
        <v>0</v>
      </c>
      <c r="G59" s="161">
        <f t="shared" si="14"/>
        <v>15298.751949483363</v>
      </c>
      <c r="H59" s="142">
        <f t="shared" si="15"/>
        <v>15298.751949483363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6">
      <c r="B60" s="9" t="str">
        <f t="shared" si="5"/>
        <v/>
      </c>
      <c r="C60" s="153">
        <f>IF(D11="","-",+C59+1)</f>
        <v>2057</v>
      </c>
      <c r="D60" s="159">
        <f>IF(F59+SUM(E$17:E59)=D$10,F59,D$10-SUM(E$17:E59))</f>
        <v>0</v>
      </c>
      <c r="E60" s="160">
        <f t="shared" si="7"/>
        <v>0</v>
      </c>
      <c r="F60" s="159">
        <f t="shared" si="8"/>
        <v>0</v>
      </c>
      <c r="G60" s="161">
        <f t="shared" si="14"/>
        <v>0</v>
      </c>
      <c r="H60" s="142">
        <f t="shared" si="15"/>
        <v>0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6">
      <c r="B61" s="9" t="str">
        <f t="shared" si="5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6">
      <c r="B62" s="9" t="str">
        <f t="shared" si="5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6">
      <c r="B63" s="9" t="str">
        <f t="shared" si="5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6">
      <c r="B64" s="9" t="str">
        <f t="shared" si="5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4866027.9999999991</v>
      </c>
      <c r="F73" s="111"/>
      <c r="G73" s="111">
        <f>SUM(G17:G72)</f>
        <v>16082739.859255733</v>
      </c>
      <c r="H73" s="111">
        <f>SUM(H17:H72)</f>
        <v>16082739.859255733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41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686182.83562586328</v>
      </c>
      <c r="N87" s="198">
        <f>IF(J92&lt;D11,0,VLOOKUP(J92,C17:O72,11))</f>
        <v>686182.83562586328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587672.84728048416</v>
      </c>
      <c r="N88" s="200">
        <f>IF(J92&lt;D11,0,VLOOKUP(J92,C99:P154,7))</f>
        <v>587672.84728048416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Broadmoor to Fern Street 69 kV Rebuild 1 mile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-98509.988345379126</v>
      </c>
      <c r="N89" s="203">
        <f>+N88-N87</f>
        <v>-98509.988345379126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TP2010103</v>
      </c>
      <c r="E91" s="401" t="s">
        <v>312</v>
      </c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4866028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115857.80952380953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2014</v>
      </c>
      <c r="D99" s="409">
        <v>0</v>
      </c>
      <c r="E99" s="410">
        <v>0</v>
      </c>
      <c r="F99" s="411">
        <v>4675710</v>
      </c>
      <c r="G99" s="411">
        <v>2337855</v>
      </c>
      <c r="H99" s="413">
        <v>317769.34002768091</v>
      </c>
      <c r="I99" s="414">
        <v>317769.34002768091</v>
      </c>
      <c r="J99" s="422">
        <v>0</v>
      </c>
      <c r="K99" s="158"/>
      <c r="L99" s="258">
        <f>H99</f>
        <v>317769.34002768091</v>
      </c>
      <c r="M99" s="257">
        <f>IF(L99&lt;&gt;0,+H99-L99,0)</f>
        <v>0</v>
      </c>
      <c r="N99" s="258">
        <f>I99</f>
        <v>317769.34002768091</v>
      </c>
      <c r="O99" s="158">
        <f>IF(N99&lt;&gt;0,+I99-N99,0)</f>
        <v>0</v>
      </c>
      <c r="P99" s="158">
        <f>+O99-M99</f>
        <v>0</v>
      </c>
    </row>
    <row r="100" spans="1:16">
      <c r="B100" s="9" t="str">
        <f>IF(D100=F99,"","IU")</f>
        <v/>
      </c>
      <c r="C100" s="153">
        <f>IF(D93="","-",+C99+1)</f>
        <v>2015</v>
      </c>
      <c r="D100" s="409">
        <v>4675710</v>
      </c>
      <c r="E100" s="410">
        <v>111326.42857142857</v>
      </c>
      <c r="F100" s="411">
        <v>4564383.5714285718</v>
      </c>
      <c r="G100" s="411">
        <v>4620046.7857142854</v>
      </c>
      <c r="H100" s="413">
        <v>720104.80925496051</v>
      </c>
      <c r="I100" s="414">
        <v>720104.80925496051</v>
      </c>
      <c r="J100" s="158">
        <f>+I100-H100</f>
        <v>0</v>
      </c>
      <c r="K100" s="158"/>
      <c r="L100" s="258">
        <f>H100</f>
        <v>720104.80925496051</v>
      </c>
      <c r="M100" s="257">
        <f>IF(L100&lt;&gt;0,+H100-L100,0)</f>
        <v>0</v>
      </c>
      <c r="N100" s="258">
        <f>I100</f>
        <v>720104.80925496051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6">IF(D101=F100,"","IU")</f>
        <v>IU</v>
      </c>
      <c r="C101" s="153">
        <f>IF(D93="","-",+C100+1)</f>
        <v>2016</v>
      </c>
      <c r="D101" s="409">
        <v>4754701.5714285718</v>
      </c>
      <c r="E101" s="410">
        <v>113163.44186046511</v>
      </c>
      <c r="F101" s="411">
        <v>4641538.1295681065</v>
      </c>
      <c r="G101" s="411">
        <v>4698119.8504983392</v>
      </c>
      <c r="H101" s="413">
        <v>709589.70185854996</v>
      </c>
      <c r="I101" s="414">
        <v>709589.70185854996</v>
      </c>
      <c r="J101" s="158">
        <v>0</v>
      </c>
      <c r="K101" s="158"/>
      <c r="L101" s="258">
        <f>H101</f>
        <v>709589.70185854996</v>
      </c>
      <c r="M101" s="257">
        <f>IF(L101&lt;&gt;0,+H101-L101,0)</f>
        <v>0</v>
      </c>
      <c r="N101" s="258">
        <f>I101</f>
        <v>709589.70185854996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6"/>
        <v/>
      </c>
      <c r="C102" s="153">
        <f>IF(D93="","-",+C101+1)</f>
        <v>2017</v>
      </c>
      <c r="D102" s="409">
        <v>4641538.1295681065</v>
      </c>
      <c r="E102" s="410">
        <v>115857.80952380953</v>
      </c>
      <c r="F102" s="411">
        <v>4525680.3200442968</v>
      </c>
      <c r="G102" s="411">
        <v>4583609.2248062016</v>
      </c>
      <c r="H102" s="413">
        <v>672635.50351476576</v>
      </c>
      <c r="I102" s="414">
        <v>672635.50351476576</v>
      </c>
      <c r="J102" s="158">
        <f t="shared" ref="J102:J154" si="17">+I102-H102</f>
        <v>0</v>
      </c>
      <c r="K102" s="158"/>
      <c r="L102" s="258">
        <f>H102</f>
        <v>672635.50351476576</v>
      </c>
      <c r="M102" s="257">
        <f>IF(L102&lt;&gt;0,+H102-L102,0)</f>
        <v>0</v>
      </c>
      <c r="N102" s="258">
        <f>I102</f>
        <v>672635.50351476576</v>
      </c>
      <c r="O102" s="158">
        <f>IF(N102&lt;&gt;0,+I102-N102,0)</f>
        <v>0</v>
      </c>
      <c r="P102" s="158">
        <f>+O102-M102</f>
        <v>0</v>
      </c>
    </row>
    <row r="103" spans="1:16">
      <c r="B103" s="9" t="str">
        <f t="shared" si="16"/>
        <v/>
      </c>
      <c r="C103" s="153">
        <f>IF(D93="","-",+C102+1)</f>
        <v>2018</v>
      </c>
      <c r="D103" s="154">
        <f>IF(F102+SUM(E$99:E102)=D$92,F102,D$92-SUM(E$99:E102))</f>
        <v>4525680.3200442968</v>
      </c>
      <c r="E103" s="160">
        <f t="shared" ref="E103:E154" si="18">IF(+$J$96&lt;F102,$J$96,D103)</f>
        <v>115857.80952380953</v>
      </c>
      <c r="F103" s="159">
        <f t="shared" ref="F103:F154" si="19">+D103-E103</f>
        <v>4409822.5105204871</v>
      </c>
      <c r="G103" s="411">
        <f t="shared" ref="G103:G154" si="20">+(F103+D103)/2</f>
        <v>4467751.4152823919</v>
      </c>
      <c r="H103" s="163">
        <f t="shared" ref="H103:H154" si="21">+J$94*G103+E103</f>
        <v>587672.84728048416</v>
      </c>
      <c r="I103" s="253">
        <f t="shared" ref="I103:I154" si="22">+J$95*G103+E103</f>
        <v>587672.84728048416</v>
      </c>
      <c r="J103" s="158">
        <f t="shared" si="17"/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</row>
    <row r="104" spans="1:16">
      <c r="B104" s="9" t="str">
        <f t="shared" si="16"/>
        <v/>
      </c>
      <c r="C104" s="153">
        <f>IF(D93="","-",+C103+1)</f>
        <v>2019</v>
      </c>
      <c r="D104" s="154">
        <f>IF(F103+SUM(E$99:E103)=D$92,F103,D$92-SUM(E$99:E103))</f>
        <v>4409822.5105204871</v>
      </c>
      <c r="E104" s="160">
        <f t="shared" si="18"/>
        <v>115857.80952380953</v>
      </c>
      <c r="F104" s="159">
        <f t="shared" si="19"/>
        <v>4293964.7009966774</v>
      </c>
      <c r="G104" s="159">
        <f t="shared" si="20"/>
        <v>4351893.6057585822</v>
      </c>
      <c r="H104" s="163">
        <f t="shared" si="21"/>
        <v>575437.73129173415</v>
      </c>
      <c r="I104" s="253">
        <f t="shared" si="22"/>
        <v>575437.73129173415</v>
      </c>
      <c r="J104" s="158">
        <f t="shared" si="17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</row>
    <row r="105" spans="1:16">
      <c r="B105" s="9" t="str">
        <f t="shared" si="16"/>
        <v/>
      </c>
      <c r="C105" s="153">
        <f>IF(D93="","-",+C104+1)</f>
        <v>2020</v>
      </c>
      <c r="D105" s="154">
        <f>IF(F104+SUM(E$99:E104)=D$92,F104,D$92-SUM(E$99:E104))</f>
        <v>4293964.7009966774</v>
      </c>
      <c r="E105" s="160">
        <f t="shared" si="18"/>
        <v>115857.80952380953</v>
      </c>
      <c r="F105" s="159">
        <f t="shared" si="19"/>
        <v>4178106.8914728677</v>
      </c>
      <c r="G105" s="159">
        <f t="shared" si="20"/>
        <v>4236035.7962347725</v>
      </c>
      <c r="H105" s="163">
        <f t="shared" si="21"/>
        <v>563202.61530298414</v>
      </c>
      <c r="I105" s="253">
        <f t="shared" si="22"/>
        <v>563202.61530298414</v>
      </c>
      <c r="J105" s="158">
        <f t="shared" si="17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</row>
    <row r="106" spans="1:16">
      <c r="B106" s="9" t="str">
        <f t="shared" si="16"/>
        <v/>
      </c>
      <c r="C106" s="153">
        <f>IF(D93="","-",+C105+1)</f>
        <v>2021</v>
      </c>
      <c r="D106" s="154">
        <f>IF(F105+SUM(E$99:E105)=D$92,F105,D$92-SUM(E$99:E105))</f>
        <v>4178106.8914728677</v>
      </c>
      <c r="E106" s="160">
        <f t="shared" si="18"/>
        <v>115857.80952380953</v>
      </c>
      <c r="F106" s="159">
        <f t="shared" si="19"/>
        <v>4062249.081949058</v>
      </c>
      <c r="G106" s="159">
        <f t="shared" si="20"/>
        <v>4120177.9867109628</v>
      </c>
      <c r="H106" s="163">
        <f t="shared" si="21"/>
        <v>550967.49931423413</v>
      </c>
      <c r="I106" s="253">
        <f t="shared" si="22"/>
        <v>550967.49931423413</v>
      </c>
      <c r="J106" s="158">
        <f t="shared" si="17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</row>
    <row r="107" spans="1:16">
      <c r="B107" s="9" t="str">
        <f t="shared" si="16"/>
        <v/>
      </c>
      <c r="C107" s="153">
        <f>IF(D93="","-",+C106+1)</f>
        <v>2022</v>
      </c>
      <c r="D107" s="154">
        <f>IF(F106+SUM(E$99:E106)=D$92,F106,D$92-SUM(E$99:E106))</f>
        <v>4062249.081949058</v>
      </c>
      <c r="E107" s="160">
        <f t="shared" si="18"/>
        <v>115857.80952380953</v>
      </c>
      <c r="F107" s="159">
        <f t="shared" si="19"/>
        <v>3946391.2724252483</v>
      </c>
      <c r="G107" s="159">
        <f t="shared" si="20"/>
        <v>4004320.1771871531</v>
      </c>
      <c r="H107" s="163">
        <f t="shared" si="21"/>
        <v>538732.38332548423</v>
      </c>
      <c r="I107" s="253">
        <f t="shared" si="22"/>
        <v>538732.38332548423</v>
      </c>
      <c r="J107" s="158">
        <f t="shared" si="17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</row>
    <row r="108" spans="1:16">
      <c r="B108" s="9" t="str">
        <f t="shared" si="16"/>
        <v/>
      </c>
      <c r="C108" s="153">
        <f>IF(D93="","-",+C107+1)</f>
        <v>2023</v>
      </c>
      <c r="D108" s="154">
        <f>IF(F107+SUM(E$99:E107)=D$92,F107,D$92-SUM(E$99:E107))</f>
        <v>3946391.2724252483</v>
      </c>
      <c r="E108" s="160">
        <f t="shared" si="18"/>
        <v>115857.80952380953</v>
      </c>
      <c r="F108" s="159">
        <f t="shared" si="19"/>
        <v>3830533.4629014386</v>
      </c>
      <c r="G108" s="159">
        <f t="shared" si="20"/>
        <v>3888462.3676633434</v>
      </c>
      <c r="H108" s="163">
        <f t="shared" si="21"/>
        <v>526497.26733673434</v>
      </c>
      <c r="I108" s="253">
        <f t="shared" si="22"/>
        <v>526497.26733673434</v>
      </c>
      <c r="J108" s="158">
        <f t="shared" si="17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</row>
    <row r="109" spans="1:16">
      <c r="B109" s="9" t="str">
        <f t="shared" si="16"/>
        <v/>
      </c>
      <c r="C109" s="153">
        <f>IF(D93="","-",+C108+1)</f>
        <v>2024</v>
      </c>
      <c r="D109" s="154">
        <f>IF(F108+SUM(E$99:E108)=D$92,F108,D$92-SUM(E$99:E108))</f>
        <v>3830533.4629014386</v>
      </c>
      <c r="E109" s="160">
        <f t="shared" si="18"/>
        <v>115857.80952380953</v>
      </c>
      <c r="F109" s="159">
        <f t="shared" si="19"/>
        <v>3714675.6533776289</v>
      </c>
      <c r="G109" s="159">
        <f t="shared" si="20"/>
        <v>3772604.5581395337</v>
      </c>
      <c r="H109" s="163">
        <f t="shared" si="21"/>
        <v>514262.15134798427</v>
      </c>
      <c r="I109" s="253">
        <f t="shared" si="22"/>
        <v>514262.15134798427</v>
      </c>
      <c r="J109" s="158">
        <f t="shared" si="17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</row>
    <row r="110" spans="1:16">
      <c r="B110" s="9" t="str">
        <f t="shared" si="16"/>
        <v/>
      </c>
      <c r="C110" s="153">
        <f>IF(D93="","-",+C109+1)</f>
        <v>2025</v>
      </c>
      <c r="D110" s="154">
        <f>IF(F109+SUM(E$99:E109)=D$92,F109,D$92-SUM(E$99:E109))</f>
        <v>3714675.6533776289</v>
      </c>
      <c r="E110" s="160">
        <f t="shared" si="18"/>
        <v>115857.80952380953</v>
      </c>
      <c r="F110" s="159">
        <f t="shared" si="19"/>
        <v>3598817.8438538192</v>
      </c>
      <c r="G110" s="159">
        <f t="shared" si="20"/>
        <v>3656746.748615724</v>
      </c>
      <c r="H110" s="163">
        <f t="shared" si="21"/>
        <v>502027.03535923432</v>
      </c>
      <c r="I110" s="253">
        <f t="shared" si="22"/>
        <v>502027.03535923432</v>
      </c>
      <c r="J110" s="158">
        <f t="shared" si="17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</row>
    <row r="111" spans="1:16">
      <c r="B111" s="9" t="str">
        <f t="shared" si="16"/>
        <v/>
      </c>
      <c r="C111" s="153">
        <f>IF(D93="","-",+C110+1)</f>
        <v>2026</v>
      </c>
      <c r="D111" s="154">
        <f>IF(F110+SUM(E$99:E110)=D$92,F110,D$92-SUM(E$99:E110))</f>
        <v>3598817.8438538192</v>
      </c>
      <c r="E111" s="160">
        <f t="shared" si="18"/>
        <v>115857.80952380953</v>
      </c>
      <c r="F111" s="159">
        <f t="shared" si="19"/>
        <v>3482960.0343300095</v>
      </c>
      <c r="G111" s="159">
        <f t="shared" si="20"/>
        <v>3540888.9390919143</v>
      </c>
      <c r="H111" s="163">
        <f t="shared" si="21"/>
        <v>489791.91937048436</v>
      </c>
      <c r="I111" s="253">
        <f t="shared" si="22"/>
        <v>489791.91937048436</v>
      </c>
      <c r="J111" s="158">
        <f t="shared" si="17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</row>
    <row r="112" spans="1:16">
      <c r="B112" s="9" t="str">
        <f t="shared" si="16"/>
        <v/>
      </c>
      <c r="C112" s="153">
        <f>IF(D93="","-",+C111+1)</f>
        <v>2027</v>
      </c>
      <c r="D112" s="154">
        <f>IF(F111+SUM(E$99:E111)=D$92,F111,D$92-SUM(E$99:E111))</f>
        <v>3482960.0343300095</v>
      </c>
      <c r="E112" s="160">
        <f t="shared" si="18"/>
        <v>115857.80952380953</v>
      </c>
      <c r="F112" s="159">
        <f t="shared" si="19"/>
        <v>3367102.2248061998</v>
      </c>
      <c r="G112" s="159">
        <f t="shared" si="20"/>
        <v>3425031.1295681046</v>
      </c>
      <c r="H112" s="163">
        <f t="shared" si="21"/>
        <v>477556.80338173441</v>
      </c>
      <c r="I112" s="253">
        <f t="shared" si="22"/>
        <v>477556.80338173441</v>
      </c>
      <c r="J112" s="158">
        <f t="shared" si="17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</row>
    <row r="113" spans="2:16">
      <c r="B113" s="9" t="str">
        <f t="shared" si="16"/>
        <v/>
      </c>
      <c r="C113" s="153">
        <f>IF(D93="","-",+C112+1)</f>
        <v>2028</v>
      </c>
      <c r="D113" s="154">
        <f>IF(F112+SUM(E$99:E112)=D$92,F112,D$92-SUM(E$99:E112))</f>
        <v>3367102.2248061998</v>
      </c>
      <c r="E113" s="160">
        <f t="shared" si="18"/>
        <v>115857.80952380953</v>
      </c>
      <c r="F113" s="159">
        <f t="shared" si="19"/>
        <v>3251244.4152823901</v>
      </c>
      <c r="G113" s="159">
        <f t="shared" si="20"/>
        <v>3309173.3200442949</v>
      </c>
      <c r="H113" s="163">
        <f t="shared" si="21"/>
        <v>465321.6873929844</v>
      </c>
      <c r="I113" s="253">
        <f t="shared" si="22"/>
        <v>465321.6873929844</v>
      </c>
      <c r="J113" s="158">
        <f t="shared" si="17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</row>
    <row r="114" spans="2:16">
      <c r="B114" s="9" t="str">
        <f t="shared" si="16"/>
        <v/>
      </c>
      <c r="C114" s="153">
        <f>IF(D93="","-",+C113+1)</f>
        <v>2029</v>
      </c>
      <c r="D114" s="154">
        <f>IF(F113+SUM(E$99:E113)=D$92,F113,D$92-SUM(E$99:E113))</f>
        <v>3251244.4152823901</v>
      </c>
      <c r="E114" s="160">
        <f t="shared" si="18"/>
        <v>115857.80952380953</v>
      </c>
      <c r="F114" s="159">
        <f t="shared" si="19"/>
        <v>3135386.6057585804</v>
      </c>
      <c r="G114" s="159">
        <f t="shared" si="20"/>
        <v>3193315.5105204852</v>
      </c>
      <c r="H114" s="163">
        <f t="shared" si="21"/>
        <v>453086.57140423445</v>
      </c>
      <c r="I114" s="253">
        <f t="shared" si="22"/>
        <v>453086.57140423445</v>
      </c>
      <c r="J114" s="158">
        <f t="shared" si="17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</row>
    <row r="115" spans="2:16">
      <c r="B115" s="9" t="str">
        <f t="shared" si="16"/>
        <v/>
      </c>
      <c r="C115" s="153">
        <f>IF(D93="","-",+C114+1)</f>
        <v>2030</v>
      </c>
      <c r="D115" s="154">
        <f>IF(F114+SUM(E$99:E114)=D$92,F114,D$92-SUM(E$99:E114))</f>
        <v>3135386.6057585804</v>
      </c>
      <c r="E115" s="160">
        <f t="shared" si="18"/>
        <v>115857.80952380953</v>
      </c>
      <c r="F115" s="159">
        <f t="shared" si="19"/>
        <v>3019528.7962347707</v>
      </c>
      <c r="G115" s="159">
        <f t="shared" si="20"/>
        <v>3077457.7009966755</v>
      </c>
      <c r="H115" s="163">
        <f t="shared" si="21"/>
        <v>440851.4554154845</v>
      </c>
      <c r="I115" s="253">
        <f t="shared" si="22"/>
        <v>440851.4554154845</v>
      </c>
      <c r="J115" s="158">
        <f t="shared" si="17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</row>
    <row r="116" spans="2:16">
      <c r="B116" s="9" t="str">
        <f t="shared" si="16"/>
        <v/>
      </c>
      <c r="C116" s="153">
        <f>IF(D93="","-",+C115+1)</f>
        <v>2031</v>
      </c>
      <c r="D116" s="154">
        <f>IF(F115+SUM(E$99:E115)=D$92,F115,D$92-SUM(E$99:E115))</f>
        <v>3019528.7962347707</v>
      </c>
      <c r="E116" s="160">
        <f t="shared" si="18"/>
        <v>115857.80952380953</v>
      </c>
      <c r="F116" s="159">
        <f t="shared" si="19"/>
        <v>2903670.986710961</v>
      </c>
      <c r="G116" s="159">
        <f t="shared" si="20"/>
        <v>2961599.8914728658</v>
      </c>
      <c r="H116" s="163">
        <f t="shared" si="21"/>
        <v>428616.33942673454</v>
      </c>
      <c r="I116" s="253">
        <f t="shared" si="22"/>
        <v>428616.33942673454</v>
      </c>
      <c r="J116" s="158">
        <f t="shared" si="17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</row>
    <row r="117" spans="2:16">
      <c r="B117" s="9" t="str">
        <f t="shared" si="16"/>
        <v/>
      </c>
      <c r="C117" s="153">
        <f>IF(D93="","-",+C116+1)</f>
        <v>2032</v>
      </c>
      <c r="D117" s="154">
        <f>IF(F116+SUM(E$99:E116)=D$92,F116,D$92-SUM(E$99:E116))</f>
        <v>2903670.986710961</v>
      </c>
      <c r="E117" s="160">
        <f t="shared" si="18"/>
        <v>115857.80952380953</v>
      </c>
      <c r="F117" s="159">
        <f t="shared" si="19"/>
        <v>2787813.1771871513</v>
      </c>
      <c r="G117" s="159">
        <f t="shared" si="20"/>
        <v>2845742.0819490561</v>
      </c>
      <c r="H117" s="163">
        <f t="shared" si="21"/>
        <v>416381.22343798453</v>
      </c>
      <c r="I117" s="253">
        <f t="shared" si="22"/>
        <v>416381.22343798453</v>
      </c>
      <c r="J117" s="158">
        <f t="shared" si="17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</row>
    <row r="118" spans="2:16">
      <c r="B118" s="9" t="str">
        <f t="shared" si="16"/>
        <v/>
      </c>
      <c r="C118" s="153">
        <f>IF(D93="","-",+C117+1)</f>
        <v>2033</v>
      </c>
      <c r="D118" s="154">
        <f>IF(F117+SUM(E$99:E117)=D$92,F117,D$92-SUM(E$99:E117))</f>
        <v>2787813.1771871513</v>
      </c>
      <c r="E118" s="160">
        <f t="shared" si="18"/>
        <v>115857.80952380953</v>
      </c>
      <c r="F118" s="159">
        <f t="shared" si="19"/>
        <v>2671955.3676633416</v>
      </c>
      <c r="G118" s="159">
        <f t="shared" si="20"/>
        <v>2729884.2724252464</v>
      </c>
      <c r="H118" s="163">
        <f t="shared" si="21"/>
        <v>404146.10744923458</v>
      </c>
      <c r="I118" s="253">
        <f t="shared" si="22"/>
        <v>404146.10744923458</v>
      </c>
      <c r="J118" s="158">
        <f t="shared" si="17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</row>
    <row r="119" spans="2:16">
      <c r="B119" s="9" t="str">
        <f t="shared" si="16"/>
        <v/>
      </c>
      <c r="C119" s="153">
        <f>IF(D93="","-",+C118+1)</f>
        <v>2034</v>
      </c>
      <c r="D119" s="154">
        <f>IF(F118+SUM(E$99:E118)=D$92,F118,D$92-SUM(E$99:E118))</f>
        <v>2671955.3676633416</v>
      </c>
      <c r="E119" s="160">
        <f t="shared" si="18"/>
        <v>115857.80952380953</v>
      </c>
      <c r="F119" s="159">
        <f t="shared" si="19"/>
        <v>2556097.5581395319</v>
      </c>
      <c r="G119" s="159">
        <f t="shared" si="20"/>
        <v>2614026.4629014367</v>
      </c>
      <c r="H119" s="163">
        <f t="shared" si="21"/>
        <v>391910.99146048463</v>
      </c>
      <c r="I119" s="253">
        <f t="shared" si="22"/>
        <v>391910.99146048463</v>
      </c>
      <c r="J119" s="158">
        <f t="shared" si="17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</row>
    <row r="120" spans="2:16">
      <c r="B120" s="9" t="str">
        <f t="shared" si="16"/>
        <v/>
      </c>
      <c r="C120" s="153">
        <f>IF(D93="","-",+C119+1)</f>
        <v>2035</v>
      </c>
      <c r="D120" s="154">
        <f>IF(F119+SUM(E$99:E119)=D$92,F119,D$92-SUM(E$99:E119))</f>
        <v>2556097.5581395319</v>
      </c>
      <c r="E120" s="160">
        <f t="shared" si="18"/>
        <v>115857.80952380953</v>
      </c>
      <c r="F120" s="159">
        <f t="shared" si="19"/>
        <v>2440239.7486157222</v>
      </c>
      <c r="G120" s="159">
        <f t="shared" si="20"/>
        <v>2498168.653377627</v>
      </c>
      <c r="H120" s="163">
        <f t="shared" si="21"/>
        <v>379675.87547173467</v>
      </c>
      <c r="I120" s="253">
        <f t="shared" si="22"/>
        <v>379675.87547173467</v>
      </c>
      <c r="J120" s="158">
        <f t="shared" si="17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</row>
    <row r="121" spans="2:16">
      <c r="B121" s="9" t="str">
        <f t="shared" si="16"/>
        <v/>
      </c>
      <c r="C121" s="153">
        <f>IF(D93="","-",+C120+1)</f>
        <v>2036</v>
      </c>
      <c r="D121" s="154">
        <f>IF(F120+SUM(E$99:E120)=D$92,F120,D$92-SUM(E$99:E120))</f>
        <v>2440239.7486157222</v>
      </c>
      <c r="E121" s="160">
        <f t="shared" si="18"/>
        <v>115857.80952380953</v>
      </c>
      <c r="F121" s="159">
        <f t="shared" si="19"/>
        <v>2324381.9390919125</v>
      </c>
      <c r="G121" s="159">
        <f t="shared" si="20"/>
        <v>2382310.8438538173</v>
      </c>
      <c r="H121" s="163">
        <f t="shared" si="21"/>
        <v>367440.75948298466</v>
      </c>
      <c r="I121" s="253">
        <f t="shared" si="22"/>
        <v>367440.75948298466</v>
      </c>
      <c r="J121" s="158">
        <f t="shared" si="17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</row>
    <row r="122" spans="2:16">
      <c r="B122" s="9" t="str">
        <f t="shared" si="16"/>
        <v/>
      </c>
      <c r="C122" s="153">
        <f>IF(D93="","-",+C121+1)</f>
        <v>2037</v>
      </c>
      <c r="D122" s="154">
        <f>IF(F121+SUM(E$99:E121)=D$92,F121,D$92-SUM(E$99:E121))</f>
        <v>2324381.9390919125</v>
      </c>
      <c r="E122" s="160">
        <f t="shared" si="18"/>
        <v>115857.80952380953</v>
      </c>
      <c r="F122" s="159">
        <f t="shared" si="19"/>
        <v>2208524.1295681028</v>
      </c>
      <c r="G122" s="159">
        <f t="shared" si="20"/>
        <v>2266453.0343300076</v>
      </c>
      <c r="H122" s="163">
        <f t="shared" si="21"/>
        <v>355205.64349423477</v>
      </c>
      <c r="I122" s="253">
        <f t="shared" si="22"/>
        <v>355205.64349423477</v>
      </c>
      <c r="J122" s="158">
        <f t="shared" si="17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</row>
    <row r="123" spans="2:16">
      <c r="B123" s="9" t="str">
        <f t="shared" si="16"/>
        <v/>
      </c>
      <c r="C123" s="153">
        <f>IF(D93="","-",+C122+1)</f>
        <v>2038</v>
      </c>
      <c r="D123" s="154">
        <f>IF(F122+SUM(E$99:E122)=D$92,F122,D$92-SUM(E$99:E122))</f>
        <v>2208524.1295681028</v>
      </c>
      <c r="E123" s="160">
        <f t="shared" si="18"/>
        <v>115857.80952380953</v>
      </c>
      <c r="F123" s="159">
        <f t="shared" si="19"/>
        <v>2092666.3200442933</v>
      </c>
      <c r="G123" s="159">
        <f t="shared" si="20"/>
        <v>2150595.2248061979</v>
      </c>
      <c r="H123" s="163">
        <f t="shared" si="21"/>
        <v>342970.52750548476</v>
      </c>
      <c r="I123" s="253">
        <f t="shared" si="22"/>
        <v>342970.52750548476</v>
      </c>
      <c r="J123" s="158">
        <f t="shared" si="17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</row>
    <row r="124" spans="2:16">
      <c r="B124" s="9" t="str">
        <f t="shared" si="16"/>
        <v/>
      </c>
      <c r="C124" s="153">
        <f>IF(D93="","-",+C123+1)</f>
        <v>2039</v>
      </c>
      <c r="D124" s="154">
        <f>IF(F123+SUM(E$99:E123)=D$92,F123,D$92-SUM(E$99:E123))</f>
        <v>2092666.3200442933</v>
      </c>
      <c r="E124" s="160">
        <f t="shared" si="18"/>
        <v>115857.80952380953</v>
      </c>
      <c r="F124" s="159">
        <f t="shared" si="19"/>
        <v>1976808.5105204838</v>
      </c>
      <c r="G124" s="159">
        <f t="shared" si="20"/>
        <v>2034737.4152823887</v>
      </c>
      <c r="H124" s="163">
        <f t="shared" si="21"/>
        <v>330735.41151673486</v>
      </c>
      <c r="I124" s="253">
        <f t="shared" si="22"/>
        <v>330735.41151673486</v>
      </c>
      <c r="J124" s="158">
        <f t="shared" si="17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</row>
    <row r="125" spans="2:16">
      <c r="B125" s="9" t="str">
        <f t="shared" si="16"/>
        <v/>
      </c>
      <c r="C125" s="153">
        <f>IF(D93="","-",+C124+1)</f>
        <v>2040</v>
      </c>
      <c r="D125" s="154">
        <f>IF(F124+SUM(E$99:E124)=D$92,F124,D$92-SUM(E$99:E124))</f>
        <v>1976808.5105204838</v>
      </c>
      <c r="E125" s="160">
        <f t="shared" si="18"/>
        <v>115857.80952380953</v>
      </c>
      <c r="F125" s="159">
        <f t="shared" si="19"/>
        <v>1860950.7009966744</v>
      </c>
      <c r="G125" s="159">
        <f t="shared" si="20"/>
        <v>1918879.605758579</v>
      </c>
      <c r="H125" s="163">
        <f t="shared" si="21"/>
        <v>318500.29552798485</v>
      </c>
      <c r="I125" s="253">
        <f t="shared" si="22"/>
        <v>318500.29552798485</v>
      </c>
      <c r="J125" s="158">
        <f t="shared" si="17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</row>
    <row r="126" spans="2:16">
      <c r="B126" s="9" t="str">
        <f t="shared" si="16"/>
        <v/>
      </c>
      <c r="C126" s="153">
        <f>IF(D93="","-",+C125+1)</f>
        <v>2041</v>
      </c>
      <c r="D126" s="154">
        <f>IF(F125+SUM(E$99:E125)=D$92,F125,D$92-SUM(E$99:E125))</f>
        <v>1860950.7009966744</v>
      </c>
      <c r="E126" s="160">
        <f t="shared" si="18"/>
        <v>115857.80952380953</v>
      </c>
      <c r="F126" s="159">
        <f t="shared" si="19"/>
        <v>1745092.8914728649</v>
      </c>
      <c r="G126" s="159">
        <f t="shared" si="20"/>
        <v>1803021.7962347697</v>
      </c>
      <c r="H126" s="163">
        <f t="shared" si="21"/>
        <v>306265.17953923496</v>
      </c>
      <c r="I126" s="253">
        <f t="shared" si="22"/>
        <v>306265.17953923496</v>
      </c>
      <c r="J126" s="158">
        <f t="shared" si="17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</row>
    <row r="127" spans="2:16">
      <c r="B127" s="9" t="str">
        <f t="shared" si="16"/>
        <v/>
      </c>
      <c r="C127" s="153">
        <f>IF(D93="","-",+C126+1)</f>
        <v>2042</v>
      </c>
      <c r="D127" s="154">
        <f>IF(F126+SUM(E$99:E126)=D$92,F126,D$92-SUM(E$99:E126))</f>
        <v>1745092.8914728649</v>
      </c>
      <c r="E127" s="160">
        <f t="shared" si="18"/>
        <v>115857.80952380953</v>
      </c>
      <c r="F127" s="159">
        <f t="shared" si="19"/>
        <v>1629235.0819490554</v>
      </c>
      <c r="G127" s="159">
        <f t="shared" si="20"/>
        <v>1687163.98671096</v>
      </c>
      <c r="H127" s="163">
        <f t="shared" si="21"/>
        <v>294030.06355048501</v>
      </c>
      <c r="I127" s="253">
        <f t="shared" si="22"/>
        <v>294030.06355048501</v>
      </c>
      <c r="J127" s="158">
        <f t="shared" si="17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</row>
    <row r="128" spans="2:16">
      <c r="B128" s="9" t="str">
        <f t="shared" si="16"/>
        <v/>
      </c>
      <c r="C128" s="153">
        <f>IF(D93="","-",+C127+1)</f>
        <v>2043</v>
      </c>
      <c r="D128" s="154">
        <f>IF(F127+SUM(E$99:E127)=D$92,F127,D$92-SUM(E$99:E127))</f>
        <v>1629235.0819490554</v>
      </c>
      <c r="E128" s="160">
        <f t="shared" si="18"/>
        <v>115857.80952380953</v>
      </c>
      <c r="F128" s="159">
        <f t="shared" si="19"/>
        <v>1513377.272425246</v>
      </c>
      <c r="G128" s="159">
        <f t="shared" si="20"/>
        <v>1571306.1771871508</v>
      </c>
      <c r="H128" s="163">
        <f t="shared" si="21"/>
        <v>281794.94756173505</v>
      </c>
      <c r="I128" s="253">
        <f t="shared" si="22"/>
        <v>281794.94756173505</v>
      </c>
      <c r="J128" s="158">
        <f t="shared" si="17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</row>
    <row r="129" spans="2:16">
      <c r="B129" s="9" t="str">
        <f t="shared" si="16"/>
        <v/>
      </c>
      <c r="C129" s="153">
        <f>IF(D93="","-",+C128+1)</f>
        <v>2044</v>
      </c>
      <c r="D129" s="154">
        <f>IF(F128+SUM(E$99:E128)=D$92,F128,D$92-SUM(E$99:E128))</f>
        <v>1513377.272425246</v>
      </c>
      <c r="E129" s="160">
        <f t="shared" si="18"/>
        <v>115857.80952380953</v>
      </c>
      <c r="F129" s="159">
        <f t="shared" si="19"/>
        <v>1397519.4629014365</v>
      </c>
      <c r="G129" s="159">
        <f t="shared" si="20"/>
        <v>1455448.3676633411</v>
      </c>
      <c r="H129" s="163">
        <f t="shared" si="21"/>
        <v>269559.8315729851</v>
      </c>
      <c r="I129" s="253">
        <f t="shared" si="22"/>
        <v>269559.8315729851</v>
      </c>
      <c r="J129" s="158">
        <f t="shared" si="17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</row>
    <row r="130" spans="2:16">
      <c r="B130" s="9" t="str">
        <f t="shared" si="16"/>
        <v/>
      </c>
      <c r="C130" s="153">
        <f>IF(D93="","-",+C129+1)</f>
        <v>2045</v>
      </c>
      <c r="D130" s="154">
        <f>IF(F129+SUM(E$99:E129)=D$92,F129,D$92-SUM(E$99:E129))</f>
        <v>1397519.4629014365</v>
      </c>
      <c r="E130" s="160">
        <f t="shared" si="18"/>
        <v>115857.80952380953</v>
      </c>
      <c r="F130" s="159">
        <f t="shared" si="19"/>
        <v>1281661.653377627</v>
      </c>
      <c r="G130" s="159">
        <f t="shared" si="20"/>
        <v>1339590.5581395319</v>
      </c>
      <c r="H130" s="163">
        <f t="shared" si="21"/>
        <v>257324.71558423521</v>
      </c>
      <c r="I130" s="253">
        <f t="shared" si="22"/>
        <v>257324.71558423521</v>
      </c>
      <c r="J130" s="158">
        <f t="shared" si="17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</row>
    <row r="131" spans="2:16">
      <c r="B131" s="9" t="str">
        <f t="shared" si="16"/>
        <v/>
      </c>
      <c r="C131" s="153">
        <f>IF(D93="","-",+C130+1)</f>
        <v>2046</v>
      </c>
      <c r="D131" s="154">
        <f>IF(F130+SUM(E$99:E130)=D$92,F130,D$92-SUM(E$99:E130))</f>
        <v>1281661.653377627</v>
      </c>
      <c r="E131" s="160">
        <f t="shared" si="18"/>
        <v>115857.80952380953</v>
      </c>
      <c r="F131" s="159">
        <f t="shared" si="19"/>
        <v>1165803.8438538176</v>
      </c>
      <c r="G131" s="159">
        <f t="shared" si="20"/>
        <v>1223732.7486157222</v>
      </c>
      <c r="H131" s="163">
        <f t="shared" si="21"/>
        <v>245089.59959548523</v>
      </c>
      <c r="I131" s="253">
        <f t="shared" si="22"/>
        <v>245089.59959548523</v>
      </c>
      <c r="J131" s="158">
        <f t="shared" si="17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6"/>
        <v/>
      </c>
      <c r="C132" s="153">
        <f>IF(D93="","-",+C131+1)</f>
        <v>2047</v>
      </c>
      <c r="D132" s="154">
        <f>IF(F131+SUM(E$99:E131)=D$92,F131,D$92-SUM(E$99:E131))</f>
        <v>1165803.8438538176</v>
      </c>
      <c r="E132" s="160">
        <f t="shared" si="18"/>
        <v>115857.80952380953</v>
      </c>
      <c r="F132" s="159">
        <f t="shared" si="19"/>
        <v>1049946.0343300081</v>
      </c>
      <c r="G132" s="159">
        <f t="shared" si="20"/>
        <v>1107874.9390919129</v>
      </c>
      <c r="H132" s="163">
        <f t="shared" si="21"/>
        <v>232854.4836067353</v>
      </c>
      <c r="I132" s="253">
        <f t="shared" si="22"/>
        <v>232854.4836067353</v>
      </c>
      <c r="J132" s="158">
        <f t="shared" si="17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6"/>
        <v/>
      </c>
      <c r="C133" s="153">
        <f>IF(D93="","-",+C132+1)</f>
        <v>2048</v>
      </c>
      <c r="D133" s="154">
        <f>IF(F132+SUM(E$99:E132)=D$92,F132,D$92-SUM(E$99:E132))</f>
        <v>1049946.0343300081</v>
      </c>
      <c r="E133" s="160">
        <f t="shared" si="18"/>
        <v>115857.80952380953</v>
      </c>
      <c r="F133" s="159">
        <f t="shared" si="19"/>
        <v>934088.22480619862</v>
      </c>
      <c r="G133" s="159">
        <f t="shared" si="20"/>
        <v>992017.12956810335</v>
      </c>
      <c r="H133" s="163">
        <f t="shared" si="21"/>
        <v>220619.36761798535</v>
      </c>
      <c r="I133" s="253">
        <f t="shared" si="22"/>
        <v>220619.36761798535</v>
      </c>
      <c r="J133" s="158">
        <f t="shared" si="17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6"/>
        <v/>
      </c>
      <c r="C134" s="153">
        <f>IF(D93="","-",+C133+1)</f>
        <v>2049</v>
      </c>
      <c r="D134" s="154">
        <f>IF(F133+SUM(E$99:E133)=D$92,F133,D$92-SUM(E$99:E133))</f>
        <v>934088.22480619862</v>
      </c>
      <c r="E134" s="160">
        <f t="shared" si="18"/>
        <v>115857.80952380953</v>
      </c>
      <c r="F134" s="159">
        <f t="shared" si="19"/>
        <v>818230.41528238915</v>
      </c>
      <c r="G134" s="159">
        <f t="shared" si="20"/>
        <v>876159.32004429388</v>
      </c>
      <c r="H134" s="163">
        <f t="shared" si="21"/>
        <v>208384.2516292354</v>
      </c>
      <c r="I134" s="253">
        <f t="shared" si="22"/>
        <v>208384.2516292354</v>
      </c>
      <c r="J134" s="158">
        <f t="shared" si="17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6"/>
        <v/>
      </c>
      <c r="C135" s="153">
        <f>IF(D93="","-",+C134+1)</f>
        <v>2050</v>
      </c>
      <c r="D135" s="154">
        <f>IF(F134+SUM(E$99:E134)=D$92,F134,D$92-SUM(E$99:E134))</f>
        <v>818230.41528238915</v>
      </c>
      <c r="E135" s="160">
        <f t="shared" si="18"/>
        <v>115857.80952380953</v>
      </c>
      <c r="F135" s="159">
        <f t="shared" si="19"/>
        <v>702372.60575857968</v>
      </c>
      <c r="G135" s="159">
        <f t="shared" si="20"/>
        <v>760301.51052048441</v>
      </c>
      <c r="H135" s="163">
        <f t="shared" si="21"/>
        <v>196149.13564048547</v>
      </c>
      <c r="I135" s="253">
        <f t="shared" si="22"/>
        <v>196149.13564048547</v>
      </c>
      <c r="J135" s="158">
        <f t="shared" si="17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6"/>
        <v/>
      </c>
      <c r="C136" s="153">
        <f>IF(D93="","-",+C135+1)</f>
        <v>2051</v>
      </c>
      <c r="D136" s="154">
        <f>IF(F135+SUM(E$99:E135)=D$92,F135,D$92-SUM(E$99:E135))</f>
        <v>702372.60575857968</v>
      </c>
      <c r="E136" s="160">
        <f t="shared" si="18"/>
        <v>115857.80952380953</v>
      </c>
      <c r="F136" s="159">
        <f t="shared" si="19"/>
        <v>586514.79623477021</v>
      </c>
      <c r="G136" s="159">
        <f t="shared" si="20"/>
        <v>644443.70099667495</v>
      </c>
      <c r="H136" s="163">
        <f t="shared" si="21"/>
        <v>183914.01965173555</v>
      </c>
      <c r="I136" s="253">
        <f t="shared" si="22"/>
        <v>183914.01965173555</v>
      </c>
      <c r="J136" s="158">
        <f t="shared" si="17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6"/>
        <v/>
      </c>
      <c r="C137" s="153">
        <f>IF(D93="","-",+C136+1)</f>
        <v>2052</v>
      </c>
      <c r="D137" s="154">
        <f>IF(F136+SUM(E$99:E136)=D$92,F136,D$92-SUM(E$99:E136))</f>
        <v>586514.79623477021</v>
      </c>
      <c r="E137" s="160">
        <f t="shared" si="18"/>
        <v>115857.80952380953</v>
      </c>
      <c r="F137" s="159">
        <f t="shared" si="19"/>
        <v>470656.98671096069</v>
      </c>
      <c r="G137" s="159">
        <f t="shared" si="20"/>
        <v>528585.89147286548</v>
      </c>
      <c r="H137" s="163">
        <f t="shared" si="21"/>
        <v>171678.9036629856</v>
      </c>
      <c r="I137" s="253">
        <f t="shared" si="22"/>
        <v>171678.9036629856</v>
      </c>
      <c r="J137" s="158">
        <f t="shared" si="17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6"/>
        <v/>
      </c>
      <c r="C138" s="153">
        <f>IF(D93="","-",+C137+1)</f>
        <v>2053</v>
      </c>
      <c r="D138" s="154">
        <f>IF(F137+SUM(E$99:E137)=D$92,F137,D$92-SUM(E$99:E137))</f>
        <v>470656.98671096069</v>
      </c>
      <c r="E138" s="160">
        <f t="shared" si="18"/>
        <v>115857.80952380953</v>
      </c>
      <c r="F138" s="159">
        <f t="shared" si="19"/>
        <v>354799.17718715116</v>
      </c>
      <c r="G138" s="159">
        <f t="shared" si="20"/>
        <v>412728.08194905589</v>
      </c>
      <c r="H138" s="163">
        <f t="shared" si="21"/>
        <v>159443.78767423565</v>
      </c>
      <c r="I138" s="253">
        <f t="shared" si="22"/>
        <v>159443.78767423565</v>
      </c>
      <c r="J138" s="158">
        <f t="shared" si="17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6"/>
        <v/>
      </c>
      <c r="C139" s="153">
        <f>IF(D93="","-",+C138+1)</f>
        <v>2054</v>
      </c>
      <c r="D139" s="154">
        <f>IF(F138+SUM(E$99:E138)=D$92,F138,D$92-SUM(E$99:E138))</f>
        <v>354799.17718715116</v>
      </c>
      <c r="E139" s="160">
        <f t="shared" si="18"/>
        <v>115857.80952380953</v>
      </c>
      <c r="F139" s="159">
        <f t="shared" si="19"/>
        <v>238941.36766334163</v>
      </c>
      <c r="G139" s="159">
        <f t="shared" si="20"/>
        <v>296870.27242524642</v>
      </c>
      <c r="H139" s="163">
        <f t="shared" si="21"/>
        <v>147208.67168548569</v>
      </c>
      <c r="I139" s="253">
        <f t="shared" si="22"/>
        <v>147208.67168548569</v>
      </c>
      <c r="J139" s="158">
        <f t="shared" si="17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6"/>
        <v/>
      </c>
      <c r="C140" s="153">
        <f>IF(D93="","-",+C139+1)</f>
        <v>2055</v>
      </c>
      <c r="D140" s="154">
        <f>IF(F139+SUM(E$99:E139)=D$92,F139,D$92-SUM(E$99:E139))</f>
        <v>238941.36766334163</v>
      </c>
      <c r="E140" s="160">
        <f t="shared" si="18"/>
        <v>115857.80952380953</v>
      </c>
      <c r="F140" s="159">
        <f t="shared" si="19"/>
        <v>123083.55813953211</v>
      </c>
      <c r="G140" s="159">
        <f t="shared" si="20"/>
        <v>181012.46290143687</v>
      </c>
      <c r="H140" s="163">
        <f t="shared" si="21"/>
        <v>134973.55569673574</v>
      </c>
      <c r="I140" s="253">
        <f t="shared" si="22"/>
        <v>134973.55569673574</v>
      </c>
      <c r="J140" s="158">
        <f t="shared" si="17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6"/>
        <v/>
      </c>
      <c r="C141" s="153">
        <f>IF(D93="","-",+C140+1)</f>
        <v>2056</v>
      </c>
      <c r="D141" s="154">
        <f>IF(F140+SUM(E$99:E140)=D$92,F140,D$92-SUM(E$99:E140))</f>
        <v>123083.55813953211</v>
      </c>
      <c r="E141" s="160">
        <f t="shared" si="18"/>
        <v>115857.80952380953</v>
      </c>
      <c r="F141" s="159">
        <f t="shared" si="19"/>
        <v>7225.7486157225794</v>
      </c>
      <c r="G141" s="159">
        <f t="shared" si="20"/>
        <v>65154.653377627343</v>
      </c>
      <c r="H141" s="163">
        <f t="shared" si="21"/>
        <v>122738.4397079858</v>
      </c>
      <c r="I141" s="253">
        <f t="shared" si="22"/>
        <v>122738.4397079858</v>
      </c>
      <c r="J141" s="158">
        <f t="shared" si="17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6"/>
        <v/>
      </c>
      <c r="C142" s="153">
        <f>IF(D93="","-",+C141+1)</f>
        <v>2057</v>
      </c>
      <c r="D142" s="154">
        <f>IF(F141+SUM(E$99:E141)=D$92,F141,D$92-SUM(E$99:E141))</f>
        <v>7225.7486157225794</v>
      </c>
      <c r="E142" s="160">
        <f t="shared" si="18"/>
        <v>7225.7486157225794</v>
      </c>
      <c r="F142" s="159">
        <f t="shared" si="19"/>
        <v>0</v>
      </c>
      <c r="G142" s="159">
        <f t="shared" si="20"/>
        <v>3612.8743078612897</v>
      </c>
      <c r="H142" s="163">
        <f t="shared" si="21"/>
        <v>7607.2847106232293</v>
      </c>
      <c r="I142" s="253">
        <f t="shared" si="22"/>
        <v>7607.2847106232293</v>
      </c>
      <c r="J142" s="158">
        <f t="shared" si="17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6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8"/>
        <v>0</v>
      </c>
      <c r="F143" s="159">
        <f t="shared" si="19"/>
        <v>0</v>
      </c>
      <c r="G143" s="159">
        <f t="shared" si="20"/>
        <v>0</v>
      </c>
      <c r="H143" s="163">
        <f t="shared" si="21"/>
        <v>0</v>
      </c>
      <c r="I143" s="253">
        <f t="shared" si="22"/>
        <v>0</v>
      </c>
      <c r="J143" s="158">
        <f t="shared" si="17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6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8"/>
        <v>0</v>
      </c>
      <c r="F144" s="159">
        <f t="shared" si="19"/>
        <v>0</v>
      </c>
      <c r="G144" s="159">
        <f t="shared" si="20"/>
        <v>0</v>
      </c>
      <c r="H144" s="163">
        <f t="shared" si="21"/>
        <v>0</v>
      </c>
      <c r="I144" s="253">
        <f t="shared" si="22"/>
        <v>0</v>
      </c>
      <c r="J144" s="158">
        <f t="shared" si="17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6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8"/>
        <v>0</v>
      </c>
      <c r="F145" s="159">
        <f t="shared" si="19"/>
        <v>0</v>
      </c>
      <c r="G145" s="159">
        <f t="shared" si="20"/>
        <v>0</v>
      </c>
      <c r="H145" s="163">
        <f t="shared" si="21"/>
        <v>0</v>
      </c>
      <c r="I145" s="253">
        <f t="shared" si="22"/>
        <v>0</v>
      </c>
      <c r="J145" s="158">
        <f t="shared" si="17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6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8"/>
        <v>0</v>
      </c>
      <c r="F146" s="159">
        <f t="shared" si="19"/>
        <v>0</v>
      </c>
      <c r="G146" s="159">
        <f t="shared" si="20"/>
        <v>0</v>
      </c>
      <c r="H146" s="163">
        <f t="shared" si="21"/>
        <v>0</v>
      </c>
      <c r="I146" s="253">
        <f t="shared" si="22"/>
        <v>0</v>
      </c>
      <c r="J146" s="158">
        <f t="shared" si="17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6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8"/>
        <v>0</v>
      </c>
      <c r="F147" s="159">
        <f t="shared" si="19"/>
        <v>0</v>
      </c>
      <c r="G147" s="159">
        <f t="shared" si="20"/>
        <v>0</v>
      </c>
      <c r="H147" s="163">
        <f t="shared" si="21"/>
        <v>0</v>
      </c>
      <c r="I147" s="253">
        <f t="shared" si="22"/>
        <v>0</v>
      </c>
      <c r="J147" s="158">
        <f t="shared" si="17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6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8"/>
        <v>0</v>
      </c>
      <c r="F148" s="159">
        <f t="shared" si="19"/>
        <v>0</v>
      </c>
      <c r="G148" s="159">
        <f t="shared" si="20"/>
        <v>0</v>
      </c>
      <c r="H148" s="163">
        <f t="shared" si="21"/>
        <v>0</v>
      </c>
      <c r="I148" s="253">
        <f t="shared" si="22"/>
        <v>0</v>
      </c>
      <c r="J148" s="158">
        <f t="shared" si="17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6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8"/>
        <v>0</v>
      </c>
      <c r="F149" s="159">
        <f t="shared" si="19"/>
        <v>0</v>
      </c>
      <c r="G149" s="159">
        <f t="shared" si="20"/>
        <v>0</v>
      </c>
      <c r="H149" s="163">
        <f t="shared" si="21"/>
        <v>0</v>
      </c>
      <c r="I149" s="253">
        <f t="shared" si="22"/>
        <v>0</v>
      </c>
      <c r="J149" s="158">
        <f t="shared" si="17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6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8"/>
        <v>0</v>
      </c>
      <c r="F150" s="159">
        <f t="shared" si="19"/>
        <v>0</v>
      </c>
      <c r="G150" s="159">
        <f t="shared" si="20"/>
        <v>0</v>
      </c>
      <c r="H150" s="163">
        <f t="shared" si="21"/>
        <v>0</v>
      </c>
      <c r="I150" s="253">
        <f t="shared" si="22"/>
        <v>0</v>
      </c>
      <c r="J150" s="158">
        <f t="shared" si="17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6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8"/>
        <v>0</v>
      </c>
      <c r="F151" s="159">
        <f t="shared" si="19"/>
        <v>0</v>
      </c>
      <c r="G151" s="159">
        <f t="shared" si="20"/>
        <v>0</v>
      </c>
      <c r="H151" s="163">
        <f t="shared" si="21"/>
        <v>0</v>
      </c>
      <c r="I151" s="253">
        <f t="shared" si="22"/>
        <v>0</v>
      </c>
      <c r="J151" s="158">
        <f t="shared" si="17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6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8"/>
        <v>0</v>
      </c>
      <c r="F152" s="159">
        <f t="shared" si="19"/>
        <v>0</v>
      </c>
      <c r="G152" s="159">
        <f t="shared" si="20"/>
        <v>0</v>
      </c>
      <c r="H152" s="163">
        <f t="shared" si="21"/>
        <v>0</v>
      </c>
      <c r="I152" s="253">
        <f t="shared" si="22"/>
        <v>0</v>
      </c>
      <c r="J152" s="158">
        <f t="shared" si="17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6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8"/>
        <v>0</v>
      </c>
      <c r="F153" s="159">
        <f t="shared" si="19"/>
        <v>0</v>
      </c>
      <c r="G153" s="159">
        <f t="shared" si="20"/>
        <v>0</v>
      </c>
      <c r="H153" s="163">
        <f t="shared" si="21"/>
        <v>0</v>
      </c>
      <c r="I153" s="253">
        <f t="shared" si="22"/>
        <v>0</v>
      </c>
      <c r="J153" s="158">
        <f t="shared" si="17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6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8"/>
        <v>0</v>
      </c>
      <c r="F154" s="159">
        <f t="shared" si="19"/>
        <v>0</v>
      </c>
      <c r="G154" s="159">
        <f t="shared" si="20"/>
        <v>0</v>
      </c>
      <c r="H154" s="163">
        <f t="shared" si="21"/>
        <v>0</v>
      </c>
      <c r="I154" s="253">
        <f t="shared" si="22"/>
        <v>0</v>
      </c>
      <c r="J154" s="158">
        <f t="shared" si="17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4866028</v>
      </c>
      <c r="F155" s="111"/>
      <c r="G155" s="111"/>
      <c r="H155" s="111">
        <f>SUM(H99:H154)</f>
        <v>16280726.735641744</v>
      </c>
      <c r="I155" s="111">
        <f>SUM(I99:I154)</f>
        <v>16280726.735641744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5" priority="1" stopIfTrue="1" operator="equal">
      <formula>$I$10</formula>
    </cfRule>
  </conditionalFormatting>
  <conditionalFormatting sqref="C99:C154">
    <cfRule type="cellIs" dxfId="8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P162"/>
  <sheetViews>
    <sheetView view="pageBreakPreview" topLeftCell="A55" zoomScale="72" zoomScaleNormal="100" zoomScaleSheetLayoutView="72" workbookViewId="0">
      <selection activeCell="D17" sqref="D17:H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5703125" customWidth="1"/>
    <col min="10" max="10" width="18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42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593403.20733019966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593403.20733019966</v>
      </c>
      <c r="O6" s="1"/>
      <c r="P6" s="1"/>
    </row>
    <row r="7" spans="1:16" ht="13.5" thickBot="1">
      <c r="C7" s="121" t="s">
        <v>44</v>
      </c>
      <c r="D7" s="386" t="s">
        <v>304</v>
      </c>
      <c r="E7" s="379"/>
      <c r="F7" s="379"/>
      <c r="G7" s="379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303</v>
      </c>
      <c r="E9" s="401" t="s">
        <v>313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5289194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129004.73170731707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4520000</v>
      </c>
      <c r="E17" s="415">
        <v>53809.523809523809</v>
      </c>
      <c r="F17" s="409">
        <v>4466190.4761904757</v>
      </c>
      <c r="G17" s="415">
        <v>656345.55089366634</v>
      </c>
      <c r="H17" s="416">
        <v>656345.55089366634</v>
      </c>
      <c r="I17" s="404">
        <v>0</v>
      </c>
      <c r="J17" s="156"/>
      <c r="K17" s="423">
        <f t="shared" ref="K17:K22" si="0">G17</f>
        <v>656345.55089366634</v>
      </c>
      <c r="L17" s="424">
        <f t="shared" ref="L17:L22" si="1">IF(K17&lt;&gt;0,+G17-K17,0)</f>
        <v>0</v>
      </c>
      <c r="M17" s="425">
        <f t="shared" ref="M17:M22" si="2">H17</f>
        <v>656345.55089366634</v>
      </c>
      <c r="N17" s="426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4466190.4761904757</v>
      </c>
      <c r="E18" s="410">
        <v>125933.19047619047</v>
      </c>
      <c r="F18" s="409">
        <v>4340257.2857142854</v>
      </c>
      <c r="G18" s="410">
        <v>697565.91247196728</v>
      </c>
      <c r="H18" s="416">
        <v>697565.91247196728</v>
      </c>
      <c r="I18" s="156">
        <v>0</v>
      </c>
      <c r="J18" s="156"/>
      <c r="K18" s="258">
        <f t="shared" si="0"/>
        <v>697565.91247196728</v>
      </c>
      <c r="L18" s="257">
        <f t="shared" si="1"/>
        <v>0</v>
      </c>
      <c r="M18" s="258">
        <f t="shared" si="2"/>
        <v>697565.91247196728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5109451.2857142854</v>
      </c>
      <c r="E19" s="410">
        <v>125933.19047619047</v>
      </c>
      <c r="F19" s="409">
        <v>4983518.0952380951</v>
      </c>
      <c r="G19" s="410">
        <v>774189.09981108969</v>
      </c>
      <c r="H19" s="416">
        <v>774189.09981108969</v>
      </c>
      <c r="I19" s="156">
        <f>H19-G19</f>
        <v>0</v>
      </c>
      <c r="J19" s="156"/>
      <c r="K19" s="258">
        <f t="shared" si="0"/>
        <v>774189.09981108969</v>
      </c>
      <c r="L19" s="257">
        <f t="shared" si="1"/>
        <v>0</v>
      </c>
      <c r="M19" s="258">
        <f t="shared" si="2"/>
        <v>774189.09981108969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2017</v>
      </c>
      <c r="D20" s="409">
        <v>4983518.0952380951</v>
      </c>
      <c r="E20" s="410">
        <v>123004.51162790698</v>
      </c>
      <c r="F20" s="409">
        <v>4860513.5836101882</v>
      </c>
      <c r="G20" s="410">
        <v>732805.52447428892</v>
      </c>
      <c r="H20" s="416">
        <v>732805.52447428892</v>
      </c>
      <c r="I20" s="156">
        <v>0</v>
      </c>
      <c r="J20" s="156"/>
      <c r="K20" s="258">
        <f t="shared" si="0"/>
        <v>732805.52447428892</v>
      </c>
      <c r="L20" s="257">
        <f t="shared" si="1"/>
        <v>0</v>
      </c>
      <c r="M20" s="258">
        <f t="shared" si="2"/>
        <v>732805.52447428892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2018</v>
      </c>
      <c r="D21" s="409">
        <v>4860513.5836101882</v>
      </c>
      <c r="E21" s="410">
        <v>129004.73170731707</v>
      </c>
      <c r="F21" s="409">
        <v>4731508.8519028714</v>
      </c>
      <c r="G21" s="410">
        <v>738549.45587790722</v>
      </c>
      <c r="H21" s="416">
        <v>738549.45587790722</v>
      </c>
      <c r="I21" s="156">
        <f t="shared" ref="I21:I72" si="6">H21-G21</f>
        <v>0</v>
      </c>
      <c r="J21" s="156"/>
      <c r="K21" s="258">
        <f t="shared" si="0"/>
        <v>738549.45587790722</v>
      </c>
      <c r="L21" s="257">
        <f t="shared" si="1"/>
        <v>0</v>
      </c>
      <c r="M21" s="258">
        <f t="shared" si="2"/>
        <v>738549.45587790722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2019</v>
      </c>
      <c r="D22" s="409">
        <v>4731508.8519028714</v>
      </c>
      <c r="E22" s="410">
        <v>129004.73170731707</v>
      </c>
      <c r="F22" s="409">
        <v>4602504.1201955546</v>
      </c>
      <c r="G22" s="410">
        <v>722153.71574408386</v>
      </c>
      <c r="H22" s="416">
        <v>722153.71574408386</v>
      </c>
      <c r="I22" s="156">
        <f t="shared" si="6"/>
        <v>0</v>
      </c>
      <c r="J22" s="156"/>
      <c r="K22" s="258">
        <f t="shared" si="0"/>
        <v>722153.71574408386</v>
      </c>
      <c r="L22" s="257">
        <f t="shared" si="1"/>
        <v>0</v>
      </c>
      <c r="M22" s="258">
        <f t="shared" si="2"/>
        <v>722153.71574408386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2020</v>
      </c>
      <c r="D23" s="159">
        <f>IF(F22+SUM(E$17:E22)=D$10,F22,D$10-SUM(E$17:E22))</f>
        <v>4602504.1201955546</v>
      </c>
      <c r="E23" s="160">
        <f t="shared" ref="E23:E72" si="7">IF(+$I$14&lt;F22,$I$14,D23)</f>
        <v>129004.73170731707</v>
      </c>
      <c r="F23" s="159">
        <f t="shared" ref="F23:F72" si="8">+D23-E23</f>
        <v>4473499.3884882377</v>
      </c>
      <c r="G23" s="161">
        <f t="shared" ref="G23:G51" si="9">+I$12*((D23+F23)/2)+E23</f>
        <v>593403.20733019966</v>
      </c>
      <c r="H23" s="142">
        <f t="shared" ref="H23:H51" si="10">+I$13*((D23+F23)/2)+E23</f>
        <v>593403.20733019966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2021</v>
      </c>
      <c r="D24" s="159">
        <f>IF(F23+SUM(E$17:E23)=D$10,F23,D$10-SUM(E$17:E23))</f>
        <v>4473499.3884882377</v>
      </c>
      <c r="E24" s="160">
        <f t="shared" si="7"/>
        <v>129004.73170731707</v>
      </c>
      <c r="F24" s="159">
        <f t="shared" si="8"/>
        <v>4344494.6567809209</v>
      </c>
      <c r="G24" s="161">
        <f t="shared" si="9"/>
        <v>580201.44937677949</v>
      </c>
      <c r="H24" s="142">
        <f t="shared" si="10"/>
        <v>580201.44937677949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2022</v>
      </c>
      <c r="D25" s="159">
        <f>IF(F24+SUM(E$17:E24)=D$10,F24,D$10-SUM(E$17:E24))</f>
        <v>4344494.6567809209</v>
      </c>
      <c r="E25" s="160">
        <f t="shared" si="7"/>
        <v>129004.73170731707</v>
      </c>
      <c r="F25" s="159">
        <f t="shared" si="8"/>
        <v>4215489.9250736041</v>
      </c>
      <c r="G25" s="161">
        <f t="shared" si="9"/>
        <v>566999.69142335968</v>
      </c>
      <c r="H25" s="142">
        <f t="shared" si="10"/>
        <v>566999.69142335968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2023</v>
      </c>
      <c r="D26" s="159">
        <f>IF(F25+SUM(E$17:E25)=D$10,F25,D$10-SUM(E$17:E25))</f>
        <v>4215489.9250736041</v>
      </c>
      <c r="E26" s="160">
        <f t="shared" si="7"/>
        <v>129004.73170731707</v>
      </c>
      <c r="F26" s="159">
        <f t="shared" si="8"/>
        <v>4086485.1933662868</v>
      </c>
      <c r="G26" s="161">
        <f t="shared" si="9"/>
        <v>553797.93346993963</v>
      </c>
      <c r="H26" s="142">
        <f t="shared" si="10"/>
        <v>553797.93346993963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2024</v>
      </c>
      <c r="D27" s="159">
        <f>IF(F26+SUM(E$17:E26)=D$10,F26,D$10-SUM(E$17:E26))</f>
        <v>4086485.1933662868</v>
      </c>
      <c r="E27" s="160">
        <f t="shared" si="7"/>
        <v>129004.73170731707</v>
      </c>
      <c r="F27" s="159">
        <f t="shared" si="8"/>
        <v>3957480.4616589695</v>
      </c>
      <c r="G27" s="161">
        <f t="shared" si="9"/>
        <v>540596.1755165197</v>
      </c>
      <c r="H27" s="142">
        <f t="shared" si="10"/>
        <v>540596.1755165197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2025</v>
      </c>
      <c r="D28" s="159">
        <f>IF(F27+SUM(E$17:E27)=D$10,F27,D$10-SUM(E$17:E27))</f>
        <v>3957480.4616589695</v>
      </c>
      <c r="E28" s="160">
        <f t="shared" si="7"/>
        <v>129004.73170731707</v>
      </c>
      <c r="F28" s="159">
        <f t="shared" si="8"/>
        <v>3828475.7299516522</v>
      </c>
      <c r="G28" s="161">
        <f t="shared" si="9"/>
        <v>527394.41756309965</v>
      </c>
      <c r="H28" s="142">
        <f t="shared" si="10"/>
        <v>527394.41756309965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2026</v>
      </c>
      <c r="D29" s="159">
        <f>IF(F28+SUM(E$17:E28)=D$10,F28,D$10-SUM(E$17:E28))</f>
        <v>3828475.7299516522</v>
      </c>
      <c r="E29" s="160">
        <f t="shared" si="7"/>
        <v>129004.73170731707</v>
      </c>
      <c r="F29" s="159">
        <f t="shared" si="8"/>
        <v>3699470.9982443349</v>
      </c>
      <c r="G29" s="161">
        <f t="shared" si="9"/>
        <v>514192.6596096796</v>
      </c>
      <c r="H29" s="142">
        <f t="shared" si="10"/>
        <v>514192.6596096796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2027</v>
      </c>
      <c r="D30" s="159">
        <f>IF(F29+SUM(E$17:E29)=D$10,F29,D$10-SUM(E$17:E29))</f>
        <v>3699470.9982443349</v>
      </c>
      <c r="E30" s="160">
        <f t="shared" si="7"/>
        <v>129004.73170731707</v>
      </c>
      <c r="F30" s="159">
        <f t="shared" si="8"/>
        <v>3570466.2665370177</v>
      </c>
      <c r="G30" s="161">
        <f t="shared" si="9"/>
        <v>500990.90165625955</v>
      </c>
      <c r="H30" s="142">
        <f t="shared" si="10"/>
        <v>500990.90165625955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2028</v>
      </c>
      <c r="D31" s="159">
        <f>IF(F30+SUM(E$17:E30)=D$10,F30,D$10-SUM(E$17:E30))</f>
        <v>3570466.2665370177</v>
      </c>
      <c r="E31" s="160">
        <f t="shared" si="7"/>
        <v>129004.73170731707</v>
      </c>
      <c r="F31" s="159">
        <f t="shared" si="8"/>
        <v>3441461.5348297004</v>
      </c>
      <c r="G31" s="161">
        <f t="shared" si="9"/>
        <v>487789.14370283962</v>
      </c>
      <c r="H31" s="142">
        <f t="shared" si="10"/>
        <v>487789.14370283962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2029</v>
      </c>
      <c r="D32" s="159">
        <f>IF(F31+SUM(E$17:E31)=D$10,F31,D$10-SUM(E$17:E31))</f>
        <v>3441461.5348297004</v>
      </c>
      <c r="E32" s="160">
        <f t="shared" si="7"/>
        <v>129004.73170731707</v>
      </c>
      <c r="F32" s="159">
        <f t="shared" si="8"/>
        <v>3312456.8031223831</v>
      </c>
      <c r="G32" s="161">
        <f t="shared" si="9"/>
        <v>474587.38574941951</v>
      </c>
      <c r="H32" s="142">
        <f t="shared" si="10"/>
        <v>474587.38574941951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2030</v>
      </c>
      <c r="D33" s="159">
        <f>IF(F32+SUM(E$17:E32)=D$10,F32,D$10-SUM(E$17:E32))</f>
        <v>3312456.8031223831</v>
      </c>
      <c r="E33" s="160">
        <f t="shared" si="7"/>
        <v>129004.73170731707</v>
      </c>
      <c r="F33" s="159">
        <f t="shared" si="8"/>
        <v>3183452.0714150658</v>
      </c>
      <c r="G33" s="161">
        <f t="shared" si="9"/>
        <v>461385.62779599958</v>
      </c>
      <c r="H33" s="142">
        <f t="shared" si="10"/>
        <v>461385.62779599958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2031</v>
      </c>
      <c r="D34" s="159">
        <f>IF(F33+SUM(E$17:E33)=D$10,F33,D$10-SUM(E$17:E33))</f>
        <v>3183452.0714150658</v>
      </c>
      <c r="E34" s="160">
        <f t="shared" si="7"/>
        <v>129004.73170731707</v>
      </c>
      <c r="F34" s="159">
        <f t="shared" si="8"/>
        <v>3054447.3397077485</v>
      </c>
      <c r="G34" s="161">
        <f t="shared" si="9"/>
        <v>448183.86984257953</v>
      </c>
      <c r="H34" s="142">
        <f t="shared" si="10"/>
        <v>448183.86984257953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2032</v>
      </c>
      <c r="D35" s="159">
        <f>IF(F34+SUM(E$17:E34)=D$10,F34,D$10-SUM(E$17:E34))</f>
        <v>3054447.3397077485</v>
      </c>
      <c r="E35" s="160">
        <f t="shared" si="7"/>
        <v>129004.73170731707</v>
      </c>
      <c r="F35" s="159">
        <f t="shared" si="8"/>
        <v>2925442.6080004312</v>
      </c>
      <c r="G35" s="161">
        <f t="shared" si="9"/>
        <v>434982.11188915954</v>
      </c>
      <c r="H35" s="142">
        <f t="shared" si="10"/>
        <v>434982.11188915954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2033</v>
      </c>
      <c r="D36" s="159">
        <f>IF(F35+SUM(E$17:E35)=D$10,F35,D$10-SUM(E$17:E35))</f>
        <v>2925442.6080004312</v>
      </c>
      <c r="E36" s="160">
        <f t="shared" si="7"/>
        <v>129004.73170731707</v>
      </c>
      <c r="F36" s="159">
        <f t="shared" si="8"/>
        <v>2796437.8762931139</v>
      </c>
      <c r="G36" s="161">
        <f t="shared" si="9"/>
        <v>421780.35393573949</v>
      </c>
      <c r="H36" s="142">
        <f t="shared" si="10"/>
        <v>421780.35393573949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2034</v>
      </c>
      <c r="D37" s="159">
        <f>IF(F36+SUM(E$17:E36)=D$10,F36,D$10-SUM(E$17:E36))</f>
        <v>2796437.8762931139</v>
      </c>
      <c r="E37" s="160">
        <f t="shared" si="7"/>
        <v>129004.73170731707</v>
      </c>
      <c r="F37" s="159">
        <f t="shared" si="8"/>
        <v>2667433.1445857966</v>
      </c>
      <c r="G37" s="161">
        <f t="shared" si="9"/>
        <v>408578.59598231956</v>
      </c>
      <c r="H37" s="142">
        <f t="shared" si="10"/>
        <v>408578.59598231956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2035</v>
      </c>
      <c r="D38" s="159">
        <f>IF(F37+SUM(E$17:E37)=D$10,F37,D$10-SUM(E$17:E37))</f>
        <v>2667433.1445857966</v>
      </c>
      <c r="E38" s="160">
        <f t="shared" si="7"/>
        <v>129004.73170731707</v>
      </c>
      <c r="F38" s="159">
        <f t="shared" si="8"/>
        <v>2538428.4128784793</v>
      </c>
      <c r="G38" s="161">
        <f t="shared" si="9"/>
        <v>395376.83802889951</v>
      </c>
      <c r="H38" s="142">
        <f t="shared" si="10"/>
        <v>395376.83802889951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2036</v>
      </c>
      <c r="D39" s="159">
        <f>IF(F38+SUM(E$17:E38)=D$10,F38,D$10-SUM(E$17:E38))</f>
        <v>2538428.4128784793</v>
      </c>
      <c r="E39" s="160">
        <f t="shared" si="7"/>
        <v>129004.73170731707</v>
      </c>
      <c r="F39" s="159">
        <f t="shared" si="8"/>
        <v>2409423.6811711621</v>
      </c>
      <c r="G39" s="161">
        <f t="shared" si="9"/>
        <v>382175.08007547952</v>
      </c>
      <c r="H39" s="142">
        <f t="shared" si="10"/>
        <v>382175.08007547952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2037</v>
      </c>
      <c r="D40" s="159">
        <f>IF(F39+SUM(E$17:E39)=D$10,F39,D$10-SUM(E$17:E39))</f>
        <v>2409423.6811711621</v>
      </c>
      <c r="E40" s="160">
        <f t="shared" si="7"/>
        <v>129004.73170731707</v>
      </c>
      <c r="F40" s="159">
        <f t="shared" si="8"/>
        <v>2280418.9494638448</v>
      </c>
      <c r="G40" s="161">
        <f t="shared" si="9"/>
        <v>368973.32212205947</v>
      </c>
      <c r="H40" s="142">
        <f t="shared" si="10"/>
        <v>368973.32212205947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2038</v>
      </c>
      <c r="D41" s="159">
        <f>IF(F40+SUM(E$17:E40)=D$10,F40,D$10-SUM(E$17:E40))</f>
        <v>2280418.9494638448</v>
      </c>
      <c r="E41" s="160">
        <f t="shared" si="7"/>
        <v>129004.73170731707</v>
      </c>
      <c r="F41" s="159">
        <f t="shared" si="8"/>
        <v>2151414.2177565275</v>
      </c>
      <c r="G41" s="161">
        <f t="shared" si="9"/>
        <v>355771.56416863954</v>
      </c>
      <c r="H41" s="142">
        <f t="shared" si="10"/>
        <v>355771.56416863954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2039</v>
      </c>
      <c r="D42" s="159">
        <f>IF(F41+SUM(E$17:E41)=D$10,F41,D$10-SUM(E$17:E41))</f>
        <v>2151414.2177565275</v>
      </c>
      <c r="E42" s="160">
        <f t="shared" si="7"/>
        <v>129004.73170731707</v>
      </c>
      <c r="F42" s="159">
        <f t="shared" si="8"/>
        <v>2022409.4860492104</v>
      </c>
      <c r="G42" s="161">
        <f t="shared" si="9"/>
        <v>342569.80621521949</v>
      </c>
      <c r="H42" s="142">
        <f t="shared" si="10"/>
        <v>342569.80621521949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2040</v>
      </c>
      <c r="D43" s="159">
        <f>IF(F42+SUM(E$17:E42)=D$10,F42,D$10-SUM(E$17:E42))</f>
        <v>2022409.4860492104</v>
      </c>
      <c r="E43" s="160">
        <f t="shared" si="7"/>
        <v>129004.73170731707</v>
      </c>
      <c r="F43" s="159">
        <f t="shared" si="8"/>
        <v>1893404.7543418934</v>
      </c>
      <c r="G43" s="161">
        <f t="shared" si="9"/>
        <v>329368.0482617995</v>
      </c>
      <c r="H43" s="142">
        <f t="shared" si="10"/>
        <v>329368.0482617995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2041</v>
      </c>
      <c r="D44" s="159">
        <f>IF(F43+SUM(E$17:E43)=D$10,F43,D$10-SUM(E$17:E43))</f>
        <v>1893404.7543418934</v>
      </c>
      <c r="E44" s="160">
        <f t="shared" si="7"/>
        <v>129004.73170731707</v>
      </c>
      <c r="F44" s="159">
        <f t="shared" si="8"/>
        <v>1764400.0226345763</v>
      </c>
      <c r="G44" s="161">
        <f t="shared" si="9"/>
        <v>316166.29030837957</v>
      </c>
      <c r="H44" s="142">
        <f t="shared" si="10"/>
        <v>316166.29030837957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2042</v>
      </c>
      <c r="D45" s="159">
        <f>IF(F44+SUM(E$17:E44)=D$10,F44,D$10-SUM(E$17:E44))</f>
        <v>1764400.0226345763</v>
      </c>
      <c r="E45" s="160">
        <f t="shared" si="7"/>
        <v>129004.73170731707</v>
      </c>
      <c r="F45" s="159">
        <f t="shared" si="8"/>
        <v>1635395.2909272593</v>
      </c>
      <c r="G45" s="161">
        <f t="shared" si="9"/>
        <v>302964.53235495952</v>
      </c>
      <c r="H45" s="142">
        <f t="shared" si="10"/>
        <v>302964.53235495952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2043</v>
      </c>
      <c r="D46" s="159">
        <f>IF(F45+SUM(E$17:E45)=D$10,F45,D$10-SUM(E$17:E45))</f>
        <v>1635395.2909272593</v>
      </c>
      <c r="E46" s="160">
        <f t="shared" si="7"/>
        <v>129004.73170731707</v>
      </c>
      <c r="F46" s="159">
        <f t="shared" si="8"/>
        <v>1506390.5592199422</v>
      </c>
      <c r="G46" s="161">
        <f t="shared" si="9"/>
        <v>289762.77440153959</v>
      </c>
      <c r="H46" s="142">
        <f t="shared" si="10"/>
        <v>289762.77440153959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2044</v>
      </c>
      <c r="D47" s="159">
        <f>IF(F46+SUM(E$17:E46)=D$10,F46,D$10-SUM(E$17:E46))</f>
        <v>1506390.5592199422</v>
      </c>
      <c r="E47" s="160">
        <f t="shared" si="7"/>
        <v>129004.73170731707</v>
      </c>
      <c r="F47" s="159">
        <f t="shared" si="8"/>
        <v>1377385.8275126251</v>
      </c>
      <c r="G47" s="161">
        <f t="shared" si="9"/>
        <v>276561.01644811954</v>
      </c>
      <c r="H47" s="142">
        <f t="shared" si="10"/>
        <v>276561.01644811954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2045</v>
      </c>
      <c r="D48" s="159">
        <f>IF(F47+SUM(E$17:E47)=D$10,F47,D$10-SUM(E$17:E47))</f>
        <v>1377385.8275126251</v>
      </c>
      <c r="E48" s="160">
        <f t="shared" si="7"/>
        <v>129004.73170731707</v>
      </c>
      <c r="F48" s="159">
        <f t="shared" si="8"/>
        <v>1248381.0958053081</v>
      </c>
      <c r="G48" s="161">
        <f t="shared" si="9"/>
        <v>263359.25849469961</v>
      </c>
      <c r="H48" s="142">
        <f t="shared" si="10"/>
        <v>263359.25849469961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6">
      <c r="B49" s="9" t="str">
        <f t="shared" si="5"/>
        <v/>
      </c>
      <c r="C49" s="153">
        <f>IF(D11="","-",+C48+1)</f>
        <v>2046</v>
      </c>
      <c r="D49" s="159">
        <f>IF(F48+SUM(E$17:E48)=D$10,F48,D$10-SUM(E$17:E48))</f>
        <v>1248381.0958053081</v>
      </c>
      <c r="E49" s="160">
        <f t="shared" si="7"/>
        <v>129004.73170731707</v>
      </c>
      <c r="F49" s="159">
        <f t="shared" si="8"/>
        <v>1119376.364097991</v>
      </c>
      <c r="G49" s="161">
        <f t="shared" si="9"/>
        <v>250157.50054127959</v>
      </c>
      <c r="H49" s="142">
        <f t="shared" si="10"/>
        <v>250157.50054127959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6">
      <c r="B50" s="9" t="str">
        <f t="shared" si="5"/>
        <v/>
      </c>
      <c r="C50" s="153">
        <f>IF(D11="","-",+C49+1)</f>
        <v>2047</v>
      </c>
      <c r="D50" s="159">
        <f>IF(F49+SUM(E$17:E49)=D$10,F49,D$10-SUM(E$17:E49))</f>
        <v>1119376.364097991</v>
      </c>
      <c r="E50" s="160">
        <f t="shared" si="7"/>
        <v>129004.73170731707</v>
      </c>
      <c r="F50" s="159">
        <f t="shared" si="8"/>
        <v>990371.63239067397</v>
      </c>
      <c r="G50" s="161">
        <f t="shared" si="9"/>
        <v>236955.74258785963</v>
      </c>
      <c r="H50" s="142">
        <f t="shared" si="10"/>
        <v>236955.74258785963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6">
      <c r="B51" s="9" t="str">
        <f t="shared" si="5"/>
        <v/>
      </c>
      <c r="C51" s="153">
        <f>IF(D11="","-",+C50+1)</f>
        <v>2048</v>
      </c>
      <c r="D51" s="159">
        <f>IF(F50+SUM(E$17:E50)=D$10,F50,D$10-SUM(E$17:E50))</f>
        <v>990371.63239067397</v>
      </c>
      <c r="E51" s="160">
        <f t="shared" si="7"/>
        <v>129004.73170731707</v>
      </c>
      <c r="F51" s="159">
        <f t="shared" si="8"/>
        <v>861366.90068335691</v>
      </c>
      <c r="G51" s="161">
        <f t="shared" si="9"/>
        <v>223753.98463443964</v>
      </c>
      <c r="H51" s="142">
        <f t="shared" si="10"/>
        <v>223753.98463443964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6">
      <c r="B52" s="9" t="str">
        <f t="shared" si="5"/>
        <v/>
      </c>
      <c r="C52" s="153">
        <f>IF(D11="","-",+C51+1)</f>
        <v>2049</v>
      </c>
      <c r="D52" s="159">
        <f>IF(F51+SUM(E$17:E51)=D$10,F51,D$10-SUM(E$17:E51))</f>
        <v>861366.90068335691</v>
      </c>
      <c r="E52" s="160">
        <f t="shared" si="7"/>
        <v>129004.73170731707</v>
      </c>
      <c r="F52" s="159">
        <f t="shared" si="8"/>
        <v>732362.16897603986</v>
      </c>
      <c r="G52" s="161">
        <f t="shared" ref="G52:G72" si="14">+I$12*((D52+F52)/2)+E52</f>
        <v>210552.22668101965</v>
      </c>
      <c r="H52" s="142">
        <f t="shared" ref="H52:H72" si="15">+I$13*((D52+F52)/2)+E52</f>
        <v>210552.22668101965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6">
      <c r="B53" s="9" t="str">
        <f t="shared" si="5"/>
        <v/>
      </c>
      <c r="C53" s="153">
        <f>IF(D11="","-",+C52+1)</f>
        <v>2050</v>
      </c>
      <c r="D53" s="159">
        <f>IF(F52+SUM(E$17:E52)=D$10,F52,D$10-SUM(E$17:E52))</f>
        <v>732362.16897603986</v>
      </c>
      <c r="E53" s="160">
        <f t="shared" si="7"/>
        <v>129004.73170731707</v>
      </c>
      <c r="F53" s="159">
        <f t="shared" si="8"/>
        <v>603357.4372687228</v>
      </c>
      <c r="G53" s="161">
        <f t="shared" si="14"/>
        <v>197350.46872759965</v>
      </c>
      <c r="H53" s="142">
        <f t="shared" si="15"/>
        <v>197350.46872759965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6">
      <c r="B54" s="9" t="str">
        <f t="shared" si="5"/>
        <v/>
      </c>
      <c r="C54" s="153">
        <f>IF(D11="","-",+C53+1)</f>
        <v>2051</v>
      </c>
      <c r="D54" s="159">
        <f>IF(F53+SUM(E$17:E53)=D$10,F53,D$10-SUM(E$17:E53))</f>
        <v>603357.4372687228</v>
      </c>
      <c r="E54" s="160">
        <f t="shared" si="7"/>
        <v>129004.73170731707</v>
      </c>
      <c r="F54" s="159">
        <f t="shared" si="8"/>
        <v>474352.70556140575</v>
      </c>
      <c r="G54" s="161">
        <f t="shared" si="14"/>
        <v>184148.71077417966</v>
      </c>
      <c r="H54" s="142">
        <f t="shared" si="15"/>
        <v>184148.71077417966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6">
      <c r="B55" s="9" t="str">
        <f t="shared" si="5"/>
        <v/>
      </c>
      <c r="C55" s="153">
        <f>IF(D11="","-",+C54+1)</f>
        <v>2052</v>
      </c>
      <c r="D55" s="159">
        <f>IF(F54+SUM(E$17:E54)=D$10,F54,D$10-SUM(E$17:E54))</f>
        <v>474352.70556140575</v>
      </c>
      <c r="E55" s="160">
        <f t="shared" si="7"/>
        <v>129004.73170731707</v>
      </c>
      <c r="F55" s="159">
        <f t="shared" si="8"/>
        <v>345347.97385408869</v>
      </c>
      <c r="G55" s="161">
        <f t="shared" si="14"/>
        <v>170946.9528207597</v>
      </c>
      <c r="H55" s="142">
        <f t="shared" si="15"/>
        <v>170946.9528207597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6">
      <c r="B56" s="9" t="str">
        <f t="shared" si="5"/>
        <v/>
      </c>
      <c r="C56" s="153">
        <f>IF(D11="","-",+C55+1)</f>
        <v>2053</v>
      </c>
      <c r="D56" s="159">
        <f>IF(F55+SUM(E$17:E55)=D$10,F55,D$10-SUM(E$17:E55))</f>
        <v>345347.97385408869</v>
      </c>
      <c r="E56" s="160">
        <f t="shared" si="7"/>
        <v>129004.73170731707</v>
      </c>
      <c r="F56" s="159">
        <f t="shared" si="8"/>
        <v>216343.24214677163</v>
      </c>
      <c r="G56" s="161">
        <f t="shared" si="14"/>
        <v>157745.19486733971</v>
      </c>
      <c r="H56" s="142">
        <f t="shared" si="15"/>
        <v>157745.19486733971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6">
      <c r="B57" s="9" t="str">
        <f t="shared" si="5"/>
        <v/>
      </c>
      <c r="C57" s="153">
        <f>IF(D11="","-",+C56+1)</f>
        <v>2054</v>
      </c>
      <c r="D57" s="159">
        <f>IF(F56+SUM(E$17:E56)=D$10,F56,D$10-SUM(E$17:E56))</f>
        <v>216343.24214677163</v>
      </c>
      <c r="E57" s="160">
        <f t="shared" si="7"/>
        <v>129004.73170731707</v>
      </c>
      <c r="F57" s="159">
        <f t="shared" si="8"/>
        <v>87338.510439454563</v>
      </c>
      <c r="G57" s="161">
        <f t="shared" si="14"/>
        <v>144543.43691391972</v>
      </c>
      <c r="H57" s="142">
        <f t="shared" si="15"/>
        <v>144543.43691391972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6">
      <c r="B58" s="9" t="str">
        <f t="shared" si="5"/>
        <v/>
      </c>
      <c r="C58" s="153">
        <f>IF(D11="","-",+C57+1)</f>
        <v>2055</v>
      </c>
      <c r="D58" s="159">
        <f>IF(F57+SUM(E$17:E57)=D$10,F57,D$10-SUM(E$17:E57))</f>
        <v>87338.510439454563</v>
      </c>
      <c r="E58" s="160">
        <f t="shared" si="7"/>
        <v>87338.510439454563</v>
      </c>
      <c r="F58" s="159">
        <f t="shared" si="8"/>
        <v>0</v>
      </c>
      <c r="G58" s="161">
        <f t="shared" si="14"/>
        <v>91807.423554400899</v>
      </c>
      <c r="H58" s="142">
        <f t="shared" si="15"/>
        <v>91807.423554400899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</row>
    <row r="59" spans="2:16">
      <c r="B59" s="9" t="str">
        <f t="shared" si="5"/>
        <v/>
      </c>
      <c r="C59" s="153">
        <f>IF(D11="","-",+C58+1)</f>
        <v>2056</v>
      </c>
      <c r="D59" s="159">
        <f>IF(F58+SUM(E$17:E58)=D$10,F58,D$10-SUM(E$17:E58))</f>
        <v>0</v>
      </c>
      <c r="E59" s="160">
        <f t="shared" si="7"/>
        <v>0</v>
      </c>
      <c r="F59" s="159">
        <f t="shared" si="8"/>
        <v>0</v>
      </c>
      <c r="G59" s="161">
        <f t="shared" si="14"/>
        <v>0</v>
      </c>
      <c r="H59" s="142">
        <f t="shared" si="15"/>
        <v>0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6">
      <c r="B60" s="9" t="str">
        <f t="shared" si="5"/>
        <v/>
      </c>
      <c r="C60" s="153">
        <f>IF(D11="","-",+C59+1)</f>
        <v>2057</v>
      </c>
      <c r="D60" s="159">
        <f>IF(F59+SUM(E$17:E59)=D$10,F59,D$10-SUM(E$17:E59))</f>
        <v>0</v>
      </c>
      <c r="E60" s="160">
        <f t="shared" si="7"/>
        <v>0</v>
      </c>
      <c r="F60" s="159">
        <f t="shared" si="8"/>
        <v>0</v>
      </c>
      <c r="G60" s="161">
        <f t="shared" si="14"/>
        <v>0</v>
      </c>
      <c r="H60" s="142">
        <f t="shared" si="15"/>
        <v>0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6">
      <c r="B61" s="9" t="str">
        <f t="shared" si="5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6">
      <c r="B62" s="9" t="str">
        <f t="shared" si="5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6">
      <c r="B63" s="9" t="str">
        <f t="shared" si="5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6">
      <c r="B64" s="9" t="str">
        <f t="shared" si="5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5289194</v>
      </c>
      <c r="F73" s="111"/>
      <c r="G73" s="111">
        <f>SUM(G17:G72)</f>
        <v>17327482.95709949</v>
      </c>
      <c r="H73" s="111">
        <f>SUM(H17:H72)</f>
        <v>17327482.95709949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42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738549.45587790722</v>
      </c>
      <c r="N87" s="198">
        <f>IF(J92&lt;D11,0,VLOOKUP(J92,C17:O72,11))</f>
        <v>738549.45587790722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631609.12439866643</v>
      </c>
      <c r="N88" s="200">
        <f>IF(J92&lt;D11,0,VLOOKUP(J92,C99:P154,7))</f>
        <v>631609.12439866643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Northwest Henderson to Poynter 69 kV Rebuild 3.2 miles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-106940.33147924079</v>
      </c>
      <c r="N89" s="203">
        <f>+N88-N87</f>
        <v>-106940.33147924079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TP2004031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5289194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125933.19047619047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2014</v>
      </c>
      <c r="D99" s="409">
        <v>0</v>
      </c>
      <c r="E99" s="410">
        <v>62966.595238095237</v>
      </c>
      <c r="F99" s="411">
        <v>5226227.4047619049</v>
      </c>
      <c r="G99" s="412">
        <v>2613113.7023809524</v>
      </c>
      <c r="H99" s="413">
        <v>418150</v>
      </c>
      <c r="I99" s="414">
        <v>418150</v>
      </c>
      <c r="J99" s="158">
        <f>+I99-H99</f>
        <v>0</v>
      </c>
      <c r="K99" s="158"/>
      <c r="L99" s="258">
        <f>H99</f>
        <v>418150</v>
      </c>
      <c r="M99" s="257">
        <f>IF(L99&lt;&gt;0,+H99-L99,0)</f>
        <v>0</v>
      </c>
      <c r="N99" s="258">
        <f>I99</f>
        <v>418150</v>
      </c>
      <c r="O99" s="158">
        <f>IF(N99&lt;&gt;0,+I99-N99,0)</f>
        <v>0</v>
      </c>
      <c r="P99" s="158">
        <f>+O99-M99</f>
        <v>0</v>
      </c>
    </row>
    <row r="100" spans="1:16">
      <c r="B100" s="9" t="str">
        <f>IF(D100=F99,"","IU")</f>
        <v/>
      </c>
      <c r="C100" s="153">
        <f>IF(D93="","-",+C99+1)</f>
        <v>2015</v>
      </c>
      <c r="D100" s="409">
        <v>5226227.4047619049</v>
      </c>
      <c r="E100" s="410">
        <v>125933.19047619047</v>
      </c>
      <c r="F100" s="411">
        <v>5100294.2142857146</v>
      </c>
      <c r="G100" s="411">
        <v>5163260.8095238097</v>
      </c>
      <c r="H100" s="413">
        <v>806290.27352306223</v>
      </c>
      <c r="I100" s="414">
        <v>806290.27352306223</v>
      </c>
      <c r="J100" s="158">
        <f>+I100-H100</f>
        <v>0</v>
      </c>
      <c r="K100" s="158"/>
      <c r="L100" s="258">
        <f>H100</f>
        <v>806290.27352306223</v>
      </c>
      <c r="M100" s="257">
        <f>IF(L100&lt;&gt;0,+H100-L100,0)</f>
        <v>0</v>
      </c>
      <c r="N100" s="258">
        <f>I100</f>
        <v>806290.27352306223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6">IF(D101=F100,"","IU")</f>
        <v/>
      </c>
      <c r="C101" s="153">
        <f>IF(D93="","-",+C100+1)</f>
        <v>2016</v>
      </c>
      <c r="D101" s="409">
        <v>5100294.2142857146</v>
      </c>
      <c r="E101" s="410">
        <v>123004.51162790698</v>
      </c>
      <c r="F101" s="411">
        <v>4977289.7026578076</v>
      </c>
      <c r="G101" s="411">
        <v>5038791.9584717611</v>
      </c>
      <c r="H101" s="413">
        <v>762679.09174338926</v>
      </c>
      <c r="I101" s="414">
        <v>762679.09174338926</v>
      </c>
      <c r="J101" s="158">
        <v>0</v>
      </c>
      <c r="K101" s="158"/>
      <c r="L101" s="258">
        <f>H101</f>
        <v>762679.09174338926</v>
      </c>
      <c r="M101" s="257">
        <f>IF(L101&lt;&gt;0,+H101-L101,0)</f>
        <v>0</v>
      </c>
      <c r="N101" s="258">
        <f>I101</f>
        <v>762679.09174338926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6"/>
        <v/>
      </c>
      <c r="C102" s="153">
        <f>IF(D93="","-",+C101+1)</f>
        <v>2017</v>
      </c>
      <c r="D102" s="409">
        <v>4977289.7026578076</v>
      </c>
      <c r="E102" s="410">
        <v>125933.19047619047</v>
      </c>
      <c r="F102" s="411">
        <v>4851356.5121816173</v>
      </c>
      <c r="G102" s="411">
        <v>4914323.1074197125</v>
      </c>
      <c r="H102" s="413">
        <v>722883.18186453939</v>
      </c>
      <c r="I102" s="414">
        <v>722883.18186453939</v>
      </c>
      <c r="J102" s="158">
        <f t="shared" ref="J102:J154" si="17">+I102-H102</f>
        <v>0</v>
      </c>
      <c r="K102" s="158"/>
      <c r="L102" s="258">
        <f>H102</f>
        <v>722883.18186453939</v>
      </c>
      <c r="M102" s="257">
        <f>IF(L102&lt;&gt;0,+H102-L102,0)</f>
        <v>0</v>
      </c>
      <c r="N102" s="258">
        <f>I102</f>
        <v>722883.18186453939</v>
      </c>
      <c r="O102" s="158">
        <f>IF(N102&lt;&gt;0,+I102-N102,0)</f>
        <v>0</v>
      </c>
      <c r="P102" s="158">
        <f>+O102-M102</f>
        <v>0</v>
      </c>
    </row>
    <row r="103" spans="1:16">
      <c r="B103" s="9" t="str">
        <f t="shared" si="16"/>
        <v/>
      </c>
      <c r="C103" s="153">
        <f>IF(D93="","-",+C102+1)</f>
        <v>2018</v>
      </c>
      <c r="D103" s="154">
        <f>IF(F102+SUM(E$99:E102)=D$92,F102,D$92-SUM(E$99:E102))</f>
        <v>4851356.5121816173</v>
      </c>
      <c r="E103" s="160">
        <f t="shared" ref="E103:E154" si="18">IF(+$J$96&lt;F102,$J$96,D103)</f>
        <v>125933.19047619047</v>
      </c>
      <c r="F103" s="159">
        <f t="shared" ref="F103:F154" si="19">+D103-E103</f>
        <v>4725423.321705427</v>
      </c>
      <c r="G103" s="159">
        <f t="shared" ref="G103:G154" si="20">+(F103+D103)/2</f>
        <v>4788389.9169435222</v>
      </c>
      <c r="H103" s="163">
        <f t="shared" ref="H103:H154" si="21">+J$94*G103+E103</f>
        <v>631609.12439866643</v>
      </c>
      <c r="I103" s="253">
        <f t="shared" ref="I103:I154" si="22">+J$95*G103+E103</f>
        <v>631609.12439866643</v>
      </c>
      <c r="J103" s="158">
        <f t="shared" si="17"/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</row>
    <row r="104" spans="1:16">
      <c r="B104" s="9" t="str">
        <f t="shared" si="16"/>
        <v/>
      </c>
      <c r="C104" s="153">
        <f>IF(D93="","-",+C103+1)</f>
        <v>2019</v>
      </c>
      <c r="D104" s="154">
        <f>IF(F103+SUM(E$99:E103)=D$92,F103,D$92-SUM(E$99:E103))</f>
        <v>4725423.321705427</v>
      </c>
      <c r="E104" s="160">
        <f t="shared" si="18"/>
        <v>125933.19047619047</v>
      </c>
      <c r="F104" s="159">
        <f t="shared" si="19"/>
        <v>4599490.1312292367</v>
      </c>
      <c r="G104" s="159">
        <f t="shared" si="20"/>
        <v>4662456.7264673319</v>
      </c>
      <c r="H104" s="163">
        <f t="shared" si="21"/>
        <v>618310.00197746372</v>
      </c>
      <c r="I104" s="253">
        <f t="shared" si="22"/>
        <v>618310.00197746372</v>
      </c>
      <c r="J104" s="158">
        <f t="shared" si="17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</row>
    <row r="105" spans="1:16">
      <c r="B105" s="9" t="str">
        <f t="shared" si="16"/>
        <v/>
      </c>
      <c r="C105" s="153">
        <f>IF(D93="","-",+C104+1)</f>
        <v>2020</v>
      </c>
      <c r="D105" s="154">
        <f>IF(F104+SUM(E$99:E104)=D$92,F104,D$92-SUM(E$99:E104))</f>
        <v>4599490.1312292367</v>
      </c>
      <c r="E105" s="160">
        <f t="shared" si="18"/>
        <v>125933.19047619047</v>
      </c>
      <c r="F105" s="159">
        <f t="shared" si="19"/>
        <v>4473556.9407530464</v>
      </c>
      <c r="G105" s="159">
        <f t="shared" si="20"/>
        <v>4536523.5359911416</v>
      </c>
      <c r="H105" s="163">
        <f t="shared" si="21"/>
        <v>605010.879556261</v>
      </c>
      <c r="I105" s="253">
        <f t="shared" si="22"/>
        <v>605010.879556261</v>
      </c>
      <c r="J105" s="158">
        <f t="shared" si="17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</row>
    <row r="106" spans="1:16">
      <c r="B106" s="9" t="str">
        <f t="shared" si="16"/>
        <v/>
      </c>
      <c r="C106" s="153">
        <f>IF(D93="","-",+C105+1)</f>
        <v>2021</v>
      </c>
      <c r="D106" s="154">
        <f>IF(F105+SUM(E$99:E105)=D$92,F105,D$92-SUM(E$99:E105))</f>
        <v>4473556.9407530464</v>
      </c>
      <c r="E106" s="160">
        <f t="shared" si="18"/>
        <v>125933.19047619047</v>
      </c>
      <c r="F106" s="159">
        <f t="shared" si="19"/>
        <v>4347623.7502768561</v>
      </c>
      <c r="G106" s="159">
        <f t="shared" si="20"/>
        <v>4410590.3455149513</v>
      </c>
      <c r="H106" s="163">
        <f t="shared" si="21"/>
        <v>591711.7571350584</v>
      </c>
      <c r="I106" s="253">
        <f t="shared" si="22"/>
        <v>591711.7571350584</v>
      </c>
      <c r="J106" s="158">
        <f t="shared" si="17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</row>
    <row r="107" spans="1:16">
      <c r="B107" s="9" t="str">
        <f t="shared" si="16"/>
        <v/>
      </c>
      <c r="C107" s="153">
        <f>IF(D93="","-",+C106+1)</f>
        <v>2022</v>
      </c>
      <c r="D107" s="154">
        <f>IF(F106+SUM(E$99:E106)=D$92,F106,D$92-SUM(E$99:E106))</f>
        <v>4347623.7502768561</v>
      </c>
      <c r="E107" s="160">
        <f t="shared" si="18"/>
        <v>125933.19047619047</v>
      </c>
      <c r="F107" s="159">
        <f t="shared" si="19"/>
        <v>4221690.5598006658</v>
      </c>
      <c r="G107" s="159">
        <f t="shared" si="20"/>
        <v>4284657.155038761</v>
      </c>
      <c r="H107" s="163">
        <f t="shared" si="21"/>
        <v>578412.63471385569</v>
      </c>
      <c r="I107" s="253">
        <f t="shared" si="22"/>
        <v>578412.63471385569</v>
      </c>
      <c r="J107" s="158">
        <f t="shared" si="17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</row>
    <row r="108" spans="1:16">
      <c r="B108" s="9" t="str">
        <f t="shared" si="16"/>
        <v/>
      </c>
      <c r="C108" s="153">
        <f>IF(D93="","-",+C107+1)</f>
        <v>2023</v>
      </c>
      <c r="D108" s="154">
        <f>IF(F107+SUM(E$99:E107)=D$92,F107,D$92-SUM(E$99:E107))</f>
        <v>4221690.5598006658</v>
      </c>
      <c r="E108" s="160">
        <f t="shared" si="18"/>
        <v>125933.19047619047</v>
      </c>
      <c r="F108" s="159">
        <f t="shared" si="19"/>
        <v>4095757.3693244755</v>
      </c>
      <c r="G108" s="159">
        <f t="shared" si="20"/>
        <v>4158723.9645625707</v>
      </c>
      <c r="H108" s="163">
        <f t="shared" si="21"/>
        <v>565113.51229265297</v>
      </c>
      <c r="I108" s="253">
        <f t="shared" si="22"/>
        <v>565113.51229265297</v>
      </c>
      <c r="J108" s="158">
        <f t="shared" si="17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</row>
    <row r="109" spans="1:16">
      <c r="B109" s="9" t="str">
        <f t="shared" si="16"/>
        <v/>
      </c>
      <c r="C109" s="153">
        <f>IF(D93="","-",+C108+1)</f>
        <v>2024</v>
      </c>
      <c r="D109" s="154">
        <f>IF(F108+SUM(E$99:E108)=D$92,F108,D$92-SUM(E$99:E108))</f>
        <v>4095757.3693244755</v>
      </c>
      <c r="E109" s="160">
        <f t="shared" si="18"/>
        <v>125933.19047619047</v>
      </c>
      <c r="F109" s="159">
        <f t="shared" si="19"/>
        <v>3969824.1788482852</v>
      </c>
      <c r="G109" s="159">
        <f t="shared" si="20"/>
        <v>4032790.7740863804</v>
      </c>
      <c r="H109" s="163">
        <f t="shared" si="21"/>
        <v>551814.38987145026</v>
      </c>
      <c r="I109" s="253">
        <f t="shared" si="22"/>
        <v>551814.38987145026</v>
      </c>
      <c r="J109" s="158">
        <f t="shared" si="17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</row>
    <row r="110" spans="1:16">
      <c r="B110" s="9" t="str">
        <f t="shared" si="16"/>
        <v/>
      </c>
      <c r="C110" s="153">
        <f>IF(D93="","-",+C109+1)</f>
        <v>2025</v>
      </c>
      <c r="D110" s="154">
        <f>IF(F109+SUM(E$99:E109)=D$92,F109,D$92-SUM(E$99:E109))</f>
        <v>3969824.1788482852</v>
      </c>
      <c r="E110" s="160">
        <f t="shared" si="18"/>
        <v>125933.19047619047</v>
      </c>
      <c r="F110" s="159">
        <f t="shared" si="19"/>
        <v>3843890.9883720949</v>
      </c>
      <c r="G110" s="159">
        <f t="shared" si="20"/>
        <v>3906857.5836101901</v>
      </c>
      <c r="H110" s="163">
        <f t="shared" si="21"/>
        <v>538515.26745024754</v>
      </c>
      <c r="I110" s="253">
        <f t="shared" si="22"/>
        <v>538515.26745024754</v>
      </c>
      <c r="J110" s="158">
        <f t="shared" si="17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</row>
    <row r="111" spans="1:16">
      <c r="B111" s="9" t="str">
        <f t="shared" si="16"/>
        <v/>
      </c>
      <c r="C111" s="153">
        <f>IF(D93="","-",+C110+1)</f>
        <v>2026</v>
      </c>
      <c r="D111" s="154">
        <f>IF(F110+SUM(E$99:E110)=D$92,F110,D$92-SUM(E$99:E110))</f>
        <v>3843890.9883720949</v>
      </c>
      <c r="E111" s="160">
        <f t="shared" si="18"/>
        <v>125933.19047619047</v>
      </c>
      <c r="F111" s="159">
        <f t="shared" si="19"/>
        <v>3717957.7978959046</v>
      </c>
      <c r="G111" s="159">
        <f t="shared" si="20"/>
        <v>3780924.3931339998</v>
      </c>
      <c r="H111" s="163">
        <f t="shared" si="21"/>
        <v>525216.14502904483</v>
      </c>
      <c r="I111" s="253">
        <f t="shared" si="22"/>
        <v>525216.14502904483</v>
      </c>
      <c r="J111" s="158">
        <f t="shared" si="17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</row>
    <row r="112" spans="1:16">
      <c r="B112" s="9" t="str">
        <f t="shared" si="16"/>
        <v/>
      </c>
      <c r="C112" s="153">
        <f>IF(D93="","-",+C111+1)</f>
        <v>2027</v>
      </c>
      <c r="D112" s="154">
        <f>IF(F111+SUM(E$99:E111)=D$92,F111,D$92-SUM(E$99:E111))</f>
        <v>3717957.7978959046</v>
      </c>
      <c r="E112" s="160">
        <f t="shared" si="18"/>
        <v>125933.19047619047</v>
      </c>
      <c r="F112" s="159">
        <f t="shared" si="19"/>
        <v>3592024.6074197143</v>
      </c>
      <c r="G112" s="159">
        <f t="shared" si="20"/>
        <v>3654991.2026578095</v>
      </c>
      <c r="H112" s="163">
        <f t="shared" si="21"/>
        <v>511917.02260784211</v>
      </c>
      <c r="I112" s="253">
        <f t="shared" si="22"/>
        <v>511917.02260784211</v>
      </c>
      <c r="J112" s="158">
        <f t="shared" si="17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</row>
    <row r="113" spans="2:16">
      <c r="B113" s="9" t="str">
        <f t="shared" si="16"/>
        <v/>
      </c>
      <c r="C113" s="153">
        <f>IF(D93="","-",+C112+1)</f>
        <v>2028</v>
      </c>
      <c r="D113" s="154">
        <f>IF(F112+SUM(E$99:E112)=D$92,F112,D$92-SUM(E$99:E112))</f>
        <v>3592024.6074197143</v>
      </c>
      <c r="E113" s="160">
        <f t="shared" si="18"/>
        <v>125933.19047619047</v>
      </c>
      <c r="F113" s="159">
        <f t="shared" si="19"/>
        <v>3466091.416943524</v>
      </c>
      <c r="G113" s="159">
        <f t="shared" si="20"/>
        <v>3529058.0121816192</v>
      </c>
      <c r="H113" s="163">
        <f t="shared" si="21"/>
        <v>498617.9001866394</v>
      </c>
      <c r="I113" s="253">
        <f t="shared" si="22"/>
        <v>498617.9001866394</v>
      </c>
      <c r="J113" s="158">
        <f t="shared" si="17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</row>
    <row r="114" spans="2:16">
      <c r="B114" s="9" t="str">
        <f t="shared" si="16"/>
        <v/>
      </c>
      <c r="C114" s="153">
        <f>IF(D93="","-",+C113+1)</f>
        <v>2029</v>
      </c>
      <c r="D114" s="154">
        <f>IF(F113+SUM(E$99:E113)=D$92,F113,D$92-SUM(E$99:E113))</f>
        <v>3466091.416943524</v>
      </c>
      <c r="E114" s="160">
        <f t="shared" si="18"/>
        <v>125933.19047619047</v>
      </c>
      <c r="F114" s="159">
        <f t="shared" si="19"/>
        <v>3340158.2264673337</v>
      </c>
      <c r="G114" s="159">
        <f t="shared" si="20"/>
        <v>3403124.8217054289</v>
      </c>
      <c r="H114" s="163">
        <f t="shared" si="21"/>
        <v>485318.77776543668</v>
      </c>
      <c r="I114" s="253">
        <f t="shared" si="22"/>
        <v>485318.77776543668</v>
      </c>
      <c r="J114" s="158">
        <f t="shared" si="17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</row>
    <row r="115" spans="2:16">
      <c r="B115" s="9" t="str">
        <f t="shared" si="16"/>
        <v/>
      </c>
      <c r="C115" s="153">
        <f>IF(D93="","-",+C114+1)</f>
        <v>2030</v>
      </c>
      <c r="D115" s="154">
        <f>IF(F114+SUM(E$99:E114)=D$92,F114,D$92-SUM(E$99:E114))</f>
        <v>3340158.2264673337</v>
      </c>
      <c r="E115" s="160">
        <f t="shared" si="18"/>
        <v>125933.19047619047</v>
      </c>
      <c r="F115" s="159">
        <f t="shared" si="19"/>
        <v>3214225.0359911434</v>
      </c>
      <c r="G115" s="159">
        <f t="shared" si="20"/>
        <v>3277191.6312292386</v>
      </c>
      <c r="H115" s="163">
        <f t="shared" si="21"/>
        <v>472019.65534423396</v>
      </c>
      <c r="I115" s="253">
        <f t="shared" si="22"/>
        <v>472019.65534423396</v>
      </c>
      <c r="J115" s="158">
        <f t="shared" si="17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</row>
    <row r="116" spans="2:16">
      <c r="B116" s="9" t="str">
        <f t="shared" si="16"/>
        <v/>
      </c>
      <c r="C116" s="153">
        <f>IF(D93="","-",+C115+1)</f>
        <v>2031</v>
      </c>
      <c r="D116" s="154">
        <f>IF(F115+SUM(E$99:E115)=D$92,F115,D$92-SUM(E$99:E115))</f>
        <v>3214225.0359911434</v>
      </c>
      <c r="E116" s="160">
        <f t="shared" si="18"/>
        <v>125933.19047619047</v>
      </c>
      <c r="F116" s="159">
        <f t="shared" si="19"/>
        <v>3088291.8455149531</v>
      </c>
      <c r="G116" s="159">
        <f t="shared" si="20"/>
        <v>3151258.4407530483</v>
      </c>
      <c r="H116" s="163">
        <f t="shared" si="21"/>
        <v>458720.53292303125</v>
      </c>
      <c r="I116" s="253">
        <f t="shared" si="22"/>
        <v>458720.53292303125</v>
      </c>
      <c r="J116" s="158">
        <f t="shared" si="17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</row>
    <row r="117" spans="2:16">
      <c r="B117" s="9" t="str">
        <f t="shared" si="16"/>
        <v/>
      </c>
      <c r="C117" s="153">
        <f>IF(D93="","-",+C116+1)</f>
        <v>2032</v>
      </c>
      <c r="D117" s="154">
        <f>IF(F116+SUM(E$99:E116)=D$92,F116,D$92-SUM(E$99:E116))</f>
        <v>3088291.8455149531</v>
      </c>
      <c r="E117" s="160">
        <f t="shared" si="18"/>
        <v>125933.19047619047</v>
      </c>
      <c r="F117" s="159">
        <f t="shared" si="19"/>
        <v>2962358.6550387628</v>
      </c>
      <c r="G117" s="159">
        <f t="shared" si="20"/>
        <v>3025325.250276858</v>
      </c>
      <c r="H117" s="163">
        <f t="shared" si="21"/>
        <v>445421.41050182853</v>
      </c>
      <c r="I117" s="253">
        <f t="shared" si="22"/>
        <v>445421.41050182853</v>
      </c>
      <c r="J117" s="158">
        <f t="shared" si="17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</row>
    <row r="118" spans="2:16">
      <c r="B118" s="9" t="str">
        <f t="shared" si="16"/>
        <v/>
      </c>
      <c r="C118" s="153">
        <f>IF(D93="","-",+C117+1)</f>
        <v>2033</v>
      </c>
      <c r="D118" s="154">
        <f>IF(F117+SUM(E$99:E117)=D$92,F117,D$92-SUM(E$99:E117))</f>
        <v>2962358.6550387628</v>
      </c>
      <c r="E118" s="160">
        <f t="shared" si="18"/>
        <v>125933.19047619047</v>
      </c>
      <c r="F118" s="159">
        <f t="shared" si="19"/>
        <v>2836425.4645625725</v>
      </c>
      <c r="G118" s="159">
        <f t="shared" si="20"/>
        <v>2899392.0598006677</v>
      </c>
      <c r="H118" s="163">
        <f t="shared" si="21"/>
        <v>432122.28808062582</v>
      </c>
      <c r="I118" s="253">
        <f t="shared" si="22"/>
        <v>432122.28808062582</v>
      </c>
      <c r="J118" s="158">
        <f t="shared" si="17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</row>
    <row r="119" spans="2:16">
      <c r="B119" s="9" t="str">
        <f t="shared" si="16"/>
        <v/>
      </c>
      <c r="C119" s="153">
        <f>IF(D93="","-",+C118+1)</f>
        <v>2034</v>
      </c>
      <c r="D119" s="154">
        <f>IF(F118+SUM(E$99:E118)=D$92,F118,D$92-SUM(E$99:E118))</f>
        <v>2836425.4645625725</v>
      </c>
      <c r="E119" s="160">
        <f t="shared" si="18"/>
        <v>125933.19047619047</v>
      </c>
      <c r="F119" s="159">
        <f t="shared" si="19"/>
        <v>2710492.2740863822</v>
      </c>
      <c r="G119" s="159">
        <f t="shared" si="20"/>
        <v>2773458.8693244774</v>
      </c>
      <c r="H119" s="163">
        <f t="shared" si="21"/>
        <v>418823.1656594231</v>
      </c>
      <c r="I119" s="253">
        <f t="shared" si="22"/>
        <v>418823.1656594231</v>
      </c>
      <c r="J119" s="158">
        <f t="shared" si="17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</row>
    <row r="120" spans="2:16">
      <c r="B120" s="9" t="str">
        <f t="shared" si="16"/>
        <v/>
      </c>
      <c r="C120" s="153">
        <f>IF(D93="","-",+C119+1)</f>
        <v>2035</v>
      </c>
      <c r="D120" s="154">
        <f>IF(F119+SUM(E$99:E119)=D$92,F119,D$92-SUM(E$99:E119))</f>
        <v>2710492.2740863822</v>
      </c>
      <c r="E120" s="160">
        <f t="shared" si="18"/>
        <v>125933.19047619047</v>
      </c>
      <c r="F120" s="159">
        <f t="shared" si="19"/>
        <v>2584559.0836101919</v>
      </c>
      <c r="G120" s="159">
        <f t="shared" si="20"/>
        <v>2647525.6788482871</v>
      </c>
      <c r="H120" s="163">
        <f t="shared" si="21"/>
        <v>405524.04323822039</v>
      </c>
      <c r="I120" s="253">
        <f t="shared" si="22"/>
        <v>405524.04323822039</v>
      </c>
      <c r="J120" s="158">
        <f t="shared" si="17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</row>
    <row r="121" spans="2:16">
      <c r="B121" s="9" t="str">
        <f t="shared" si="16"/>
        <v/>
      </c>
      <c r="C121" s="153">
        <f>IF(D93="","-",+C120+1)</f>
        <v>2036</v>
      </c>
      <c r="D121" s="154">
        <f>IF(F120+SUM(E$99:E120)=D$92,F120,D$92-SUM(E$99:E120))</f>
        <v>2584559.0836101919</v>
      </c>
      <c r="E121" s="160">
        <f t="shared" si="18"/>
        <v>125933.19047619047</v>
      </c>
      <c r="F121" s="159">
        <f t="shared" si="19"/>
        <v>2458625.8931340016</v>
      </c>
      <c r="G121" s="159">
        <f t="shared" si="20"/>
        <v>2521592.4883720968</v>
      </c>
      <c r="H121" s="163">
        <f t="shared" si="21"/>
        <v>392224.92081701767</v>
      </c>
      <c r="I121" s="253">
        <f t="shared" si="22"/>
        <v>392224.92081701767</v>
      </c>
      <c r="J121" s="158">
        <f t="shared" si="17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</row>
    <row r="122" spans="2:16">
      <c r="B122" s="9" t="str">
        <f t="shared" si="16"/>
        <v/>
      </c>
      <c r="C122" s="153">
        <f>IF(D93="","-",+C121+1)</f>
        <v>2037</v>
      </c>
      <c r="D122" s="154">
        <f>IF(F121+SUM(E$99:E121)=D$92,F121,D$92-SUM(E$99:E121))</f>
        <v>2458625.8931340016</v>
      </c>
      <c r="E122" s="160">
        <f t="shared" si="18"/>
        <v>125933.19047619047</v>
      </c>
      <c r="F122" s="159">
        <f t="shared" si="19"/>
        <v>2332692.7026578113</v>
      </c>
      <c r="G122" s="159">
        <f t="shared" si="20"/>
        <v>2395659.2978959065</v>
      </c>
      <c r="H122" s="163">
        <f t="shared" si="21"/>
        <v>378925.79839581496</v>
      </c>
      <c r="I122" s="253">
        <f t="shared" si="22"/>
        <v>378925.79839581496</v>
      </c>
      <c r="J122" s="158">
        <f t="shared" si="17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</row>
    <row r="123" spans="2:16">
      <c r="B123" s="9" t="str">
        <f t="shared" si="16"/>
        <v/>
      </c>
      <c r="C123" s="153">
        <f>IF(D93="","-",+C122+1)</f>
        <v>2038</v>
      </c>
      <c r="D123" s="154">
        <f>IF(F122+SUM(E$99:E122)=D$92,F122,D$92-SUM(E$99:E122))</f>
        <v>2332692.7026578113</v>
      </c>
      <c r="E123" s="160">
        <f t="shared" si="18"/>
        <v>125933.19047619047</v>
      </c>
      <c r="F123" s="159">
        <f t="shared" si="19"/>
        <v>2206759.512181621</v>
      </c>
      <c r="G123" s="159">
        <f t="shared" si="20"/>
        <v>2269726.1074197162</v>
      </c>
      <c r="H123" s="163">
        <f t="shared" si="21"/>
        <v>365626.67597461224</v>
      </c>
      <c r="I123" s="253">
        <f t="shared" si="22"/>
        <v>365626.67597461224</v>
      </c>
      <c r="J123" s="158">
        <f t="shared" si="17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</row>
    <row r="124" spans="2:16">
      <c r="B124" s="9" t="str">
        <f t="shared" si="16"/>
        <v/>
      </c>
      <c r="C124" s="153">
        <f>IF(D93="","-",+C123+1)</f>
        <v>2039</v>
      </c>
      <c r="D124" s="154">
        <f>IF(F123+SUM(E$99:E123)=D$92,F123,D$92-SUM(E$99:E123))</f>
        <v>2206759.512181621</v>
      </c>
      <c r="E124" s="160">
        <f t="shared" si="18"/>
        <v>125933.19047619047</v>
      </c>
      <c r="F124" s="159">
        <f t="shared" si="19"/>
        <v>2080826.3217054305</v>
      </c>
      <c r="G124" s="159">
        <f t="shared" si="20"/>
        <v>2143792.9169435259</v>
      </c>
      <c r="H124" s="163">
        <f t="shared" si="21"/>
        <v>352327.55355340953</v>
      </c>
      <c r="I124" s="253">
        <f t="shared" si="22"/>
        <v>352327.55355340953</v>
      </c>
      <c r="J124" s="158">
        <f t="shared" si="17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</row>
    <row r="125" spans="2:16">
      <c r="B125" s="9" t="str">
        <f t="shared" si="16"/>
        <v/>
      </c>
      <c r="C125" s="153">
        <f>IF(D93="","-",+C124+1)</f>
        <v>2040</v>
      </c>
      <c r="D125" s="154">
        <f>IF(F124+SUM(E$99:E124)=D$92,F124,D$92-SUM(E$99:E124))</f>
        <v>2080826.3217054305</v>
      </c>
      <c r="E125" s="160">
        <f t="shared" si="18"/>
        <v>125933.19047619047</v>
      </c>
      <c r="F125" s="159">
        <f t="shared" si="19"/>
        <v>1954893.13122924</v>
      </c>
      <c r="G125" s="159">
        <f t="shared" si="20"/>
        <v>2017859.7264673351</v>
      </c>
      <c r="H125" s="163">
        <f t="shared" si="21"/>
        <v>339028.43113220681</v>
      </c>
      <c r="I125" s="253">
        <f t="shared" si="22"/>
        <v>339028.43113220681</v>
      </c>
      <c r="J125" s="158">
        <f t="shared" si="17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</row>
    <row r="126" spans="2:16">
      <c r="B126" s="9" t="str">
        <f t="shared" si="16"/>
        <v/>
      </c>
      <c r="C126" s="153">
        <f>IF(D93="","-",+C125+1)</f>
        <v>2041</v>
      </c>
      <c r="D126" s="154">
        <f>IF(F125+SUM(E$99:E125)=D$92,F125,D$92-SUM(E$99:E125))</f>
        <v>1954893.13122924</v>
      </c>
      <c r="E126" s="160">
        <f t="shared" si="18"/>
        <v>125933.19047619047</v>
      </c>
      <c r="F126" s="159">
        <f t="shared" si="19"/>
        <v>1828959.9407530494</v>
      </c>
      <c r="G126" s="159">
        <f t="shared" si="20"/>
        <v>1891926.5359911448</v>
      </c>
      <c r="H126" s="163">
        <f t="shared" si="21"/>
        <v>325729.30871100409</v>
      </c>
      <c r="I126" s="253">
        <f t="shared" si="22"/>
        <v>325729.30871100409</v>
      </c>
      <c r="J126" s="158">
        <f t="shared" si="17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</row>
    <row r="127" spans="2:16">
      <c r="B127" s="9" t="str">
        <f t="shared" si="16"/>
        <v/>
      </c>
      <c r="C127" s="153">
        <f>IF(D93="","-",+C126+1)</f>
        <v>2042</v>
      </c>
      <c r="D127" s="154">
        <f>IF(F126+SUM(E$99:E126)=D$92,F126,D$92-SUM(E$99:E126))</f>
        <v>1828959.9407530494</v>
      </c>
      <c r="E127" s="160">
        <f t="shared" si="18"/>
        <v>125933.19047619047</v>
      </c>
      <c r="F127" s="159">
        <f t="shared" si="19"/>
        <v>1703026.7502768589</v>
      </c>
      <c r="G127" s="159">
        <f t="shared" si="20"/>
        <v>1765993.3455149541</v>
      </c>
      <c r="H127" s="163">
        <f t="shared" si="21"/>
        <v>312430.18628980126</v>
      </c>
      <c r="I127" s="253">
        <f t="shared" si="22"/>
        <v>312430.18628980126</v>
      </c>
      <c r="J127" s="158">
        <f t="shared" si="17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</row>
    <row r="128" spans="2:16">
      <c r="B128" s="9" t="str">
        <f t="shared" si="16"/>
        <v/>
      </c>
      <c r="C128" s="153">
        <f>IF(D93="","-",+C127+1)</f>
        <v>2043</v>
      </c>
      <c r="D128" s="154">
        <f>IF(F127+SUM(E$99:E127)=D$92,F127,D$92-SUM(E$99:E127))</f>
        <v>1703026.7502768589</v>
      </c>
      <c r="E128" s="160">
        <f t="shared" si="18"/>
        <v>125933.19047619047</v>
      </c>
      <c r="F128" s="159">
        <f t="shared" si="19"/>
        <v>1577093.5598006684</v>
      </c>
      <c r="G128" s="159">
        <f t="shared" si="20"/>
        <v>1640060.1550387638</v>
      </c>
      <c r="H128" s="163">
        <f t="shared" si="21"/>
        <v>299131.06386859855</v>
      </c>
      <c r="I128" s="253">
        <f t="shared" si="22"/>
        <v>299131.06386859855</v>
      </c>
      <c r="J128" s="158">
        <f t="shared" si="17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</row>
    <row r="129" spans="2:16">
      <c r="B129" s="9" t="str">
        <f t="shared" si="16"/>
        <v/>
      </c>
      <c r="C129" s="153">
        <f>IF(D93="","-",+C128+1)</f>
        <v>2044</v>
      </c>
      <c r="D129" s="154">
        <f>IF(F128+SUM(E$99:E128)=D$92,F128,D$92-SUM(E$99:E128))</f>
        <v>1577093.5598006684</v>
      </c>
      <c r="E129" s="160">
        <f t="shared" si="18"/>
        <v>125933.19047619047</v>
      </c>
      <c r="F129" s="159">
        <f t="shared" si="19"/>
        <v>1451160.3693244779</v>
      </c>
      <c r="G129" s="159">
        <f t="shared" si="20"/>
        <v>1514126.964562573</v>
      </c>
      <c r="H129" s="163">
        <f t="shared" si="21"/>
        <v>285831.94144739583</v>
      </c>
      <c r="I129" s="253">
        <f t="shared" si="22"/>
        <v>285831.94144739583</v>
      </c>
      <c r="J129" s="158">
        <f t="shared" si="17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</row>
    <row r="130" spans="2:16">
      <c r="B130" s="9" t="str">
        <f t="shared" si="16"/>
        <v/>
      </c>
      <c r="C130" s="153">
        <f>IF(D93="","-",+C129+1)</f>
        <v>2045</v>
      </c>
      <c r="D130" s="154">
        <f>IF(F129+SUM(E$99:E129)=D$92,F129,D$92-SUM(E$99:E129))</f>
        <v>1451160.3693244779</v>
      </c>
      <c r="E130" s="160">
        <f t="shared" si="18"/>
        <v>125933.19047619047</v>
      </c>
      <c r="F130" s="159">
        <f t="shared" si="19"/>
        <v>1325227.1788482873</v>
      </c>
      <c r="G130" s="159">
        <f t="shared" si="20"/>
        <v>1388193.7740863827</v>
      </c>
      <c r="H130" s="163">
        <f t="shared" si="21"/>
        <v>272532.81902619312</v>
      </c>
      <c r="I130" s="253">
        <f t="shared" si="22"/>
        <v>272532.81902619312</v>
      </c>
      <c r="J130" s="158">
        <f t="shared" si="17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</row>
    <row r="131" spans="2:16">
      <c r="B131" s="9" t="str">
        <f t="shared" si="16"/>
        <v/>
      </c>
      <c r="C131" s="153">
        <f>IF(D93="","-",+C130+1)</f>
        <v>2046</v>
      </c>
      <c r="D131" s="154">
        <f>IF(F130+SUM(E$99:E130)=D$92,F130,D$92-SUM(E$99:E130))</f>
        <v>1325227.1788482873</v>
      </c>
      <c r="E131" s="160">
        <f t="shared" si="18"/>
        <v>125933.19047619047</v>
      </c>
      <c r="F131" s="159">
        <f t="shared" si="19"/>
        <v>1199293.9883720968</v>
      </c>
      <c r="G131" s="159">
        <f t="shared" si="20"/>
        <v>1262260.5836101919</v>
      </c>
      <c r="H131" s="163">
        <f t="shared" si="21"/>
        <v>259233.69660499034</v>
      </c>
      <c r="I131" s="253">
        <f t="shared" si="22"/>
        <v>259233.69660499034</v>
      </c>
      <c r="J131" s="158">
        <f t="shared" si="17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6"/>
        <v/>
      </c>
      <c r="C132" s="153">
        <f>IF(D93="","-",+C131+1)</f>
        <v>2047</v>
      </c>
      <c r="D132" s="154">
        <f>IF(F131+SUM(E$99:E131)=D$92,F131,D$92-SUM(E$99:E131))</f>
        <v>1199293.9883720968</v>
      </c>
      <c r="E132" s="160">
        <f t="shared" si="18"/>
        <v>125933.19047619047</v>
      </c>
      <c r="F132" s="159">
        <f t="shared" si="19"/>
        <v>1073360.7978959063</v>
      </c>
      <c r="G132" s="159">
        <f t="shared" si="20"/>
        <v>1136327.3931340016</v>
      </c>
      <c r="H132" s="163">
        <f t="shared" si="21"/>
        <v>245934.57418378763</v>
      </c>
      <c r="I132" s="253">
        <f t="shared" si="22"/>
        <v>245934.57418378763</v>
      </c>
      <c r="J132" s="158">
        <f t="shared" si="17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6"/>
        <v/>
      </c>
      <c r="C133" s="153">
        <f>IF(D93="","-",+C132+1)</f>
        <v>2048</v>
      </c>
      <c r="D133" s="154">
        <f>IF(F132+SUM(E$99:E132)=D$92,F132,D$92-SUM(E$99:E132))</f>
        <v>1073360.7978959063</v>
      </c>
      <c r="E133" s="160">
        <f t="shared" si="18"/>
        <v>125933.19047619047</v>
      </c>
      <c r="F133" s="159">
        <f t="shared" si="19"/>
        <v>947427.60741971573</v>
      </c>
      <c r="G133" s="159">
        <f t="shared" si="20"/>
        <v>1010394.202657811</v>
      </c>
      <c r="H133" s="163">
        <f t="shared" si="21"/>
        <v>232635.45176258488</v>
      </c>
      <c r="I133" s="253">
        <f t="shared" si="22"/>
        <v>232635.45176258488</v>
      </c>
      <c r="J133" s="158">
        <f t="shared" si="17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6"/>
        <v/>
      </c>
      <c r="C134" s="153">
        <f>IF(D93="","-",+C133+1)</f>
        <v>2049</v>
      </c>
      <c r="D134" s="154">
        <f>IF(F133+SUM(E$99:E133)=D$92,F133,D$92-SUM(E$99:E133))</f>
        <v>947427.60741971573</v>
      </c>
      <c r="E134" s="160">
        <f t="shared" si="18"/>
        <v>125933.19047619047</v>
      </c>
      <c r="F134" s="159">
        <f t="shared" si="19"/>
        <v>821494.4169435252</v>
      </c>
      <c r="G134" s="159">
        <f t="shared" si="20"/>
        <v>884461.01218162046</v>
      </c>
      <c r="H134" s="163">
        <f t="shared" si="21"/>
        <v>219336.32934138214</v>
      </c>
      <c r="I134" s="253">
        <f t="shared" si="22"/>
        <v>219336.32934138214</v>
      </c>
      <c r="J134" s="158">
        <f t="shared" si="17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6"/>
        <v/>
      </c>
      <c r="C135" s="153">
        <f>IF(D93="","-",+C134+1)</f>
        <v>2050</v>
      </c>
      <c r="D135" s="154">
        <f>IF(F134+SUM(E$99:E134)=D$92,F134,D$92-SUM(E$99:E134))</f>
        <v>821494.4169435252</v>
      </c>
      <c r="E135" s="160">
        <f t="shared" si="18"/>
        <v>125933.19047619047</v>
      </c>
      <c r="F135" s="159">
        <f t="shared" si="19"/>
        <v>695561.22646733467</v>
      </c>
      <c r="G135" s="159">
        <f t="shared" si="20"/>
        <v>758527.82170542993</v>
      </c>
      <c r="H135" s="163">
        <f t="shared" si="21"/>
        <v>206037.20692017942</v>
      </c>
      <c r="I135" s="253">
        <f t="shared" si="22"/>
        <v>206037.20692017942</v>
      </c>
      <c r="J135" s="158">
        <f t="shared" si="17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6"/>
        <v/>
      </c>
      <c r="C136" s="153">
        <f>IF(D93="","-",+C135+1)</f>
        <v>2051</v>
      </c>
      <c r="D136" s="154">
        <f>IF(F135+SUM(E$99:E135)=D$92,F135,D$92-SUM(E$99:E135))</f>
        <v>695561.22646733467</v>
      </c>
      <c r="E136" s="160">
        <f t="shared" si="18"/>
        <v>125933.19047619047</v>
      </c>
      <c r="F136" s="159">
        <f t="shared" si="19"/>
        <v>569628.03599114413</v>
      </c>
      <c r="G136" s="159">
        <f t="shared" si="20"/>
        <v>632594.6312292394</v>
      </c>
      <c r="H136" s="163">
        <f t="shared" si="21"/>
        <v>192738.08449897665</v>
      </c>
      <c r="I136" s="253">
        <f t="shared" si="22"/>
        <v>192738.08449897665</v>
      </c>
      <c r="J136" s="158">
        <f t="shared" si="17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6"/>
        <v/>
      </c>
      <c r="C137" s="153">
        <f>IF(D93="","-",+C136+1)</f>
        <v>2052</v>
      </c>
      <c r="D137" s="154">
        <f>IF(F136+SUM(E$99:E136)=D$92,F136,D$92-SUM(E$99:E136))</f>
        <v>569628.03599114413</v>
      </c>
      <c r="E137" s="160">
        <f t="shared" si="18"/>
        <v>125933.19047619047</v>
      </c>
      <c r="F137" s="159">
        <f t="shared" si="19"/>
        <v>443694.84551495366</v>
      </c>
      <c r="G137" s="159">
        <f t="shared" si="20"/>
        <v>506661.44075304887</v>
      </c>
      <c r="H137" s="163">
        <f t="shared" si="21"/>
        <v>179438.96207777393</v>
      </c>
      <c r="I137" s="253">
        <f t="shared" si="22"/>
        <v>179438.96207777393</v>
      </c>
      <c r="J137" s="158">
        <f t="shared" si="17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6"/>
        <v/>
      </c>
      <c r="C138" s="153">
        <f>IF(D93="","-",+C137+1)</f>
        <v>2053</v>
      </c>
      <c r="D138" s="154">
        <f>IF(F137+SUM(E$99:E137)=D$92,F137,D$92-SUM(E$99:E137))</f>
        <v>443694.84551495366</v>
      </c>
      <c r="E138" s="160">
        <f t="shared" si="18"/>
        <v>125933.19047619047</v>
      </c>
      <c r="F138" s="159">
        <f t="shared" si="19"/>
        <v>317761.65503876319</v>
      </c>
      <c r="G138" s="159">
        <f t="shared" si="20"/>
        <v>380728.25027685845</v>
      </c>
      <c r="H138" s="163">
        <f t="shared" si="21"/>
        <v>166139.83965657119</v>
      </c>
      <c r="I138" s="253">
        <f t="shared" si="22"/>
        <v>166139.83965657119</v>
      </c>
      <c r="J138" s="158">
        <f t="shared" si="17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6"/>
        <v/>
      </c>
      <c r="C139" s="153">
        <f>IF(D93="","-",+C138+1)</f>
        <v>2054</v>
      </c>
      <c r="D139" s="154">
        <f>IF(F138+SUM(E$99:E138)=D$92,F138,D$92-SUM(E$99:E138))</f>
        <v>317761.65503876319</v>
      </c>
      <c r="E139" s="160">
        <f t="shared" si="18"/>
        <v>125933.19047619047</v>
      </c>
      <c r="F139" s="159">
        <f t="shared" si="19"/>
        <v>191828.46456257271</v>
      </c>
      <c r="G139" s="159">
        <f t="shared" si="20"/>
        <v>254795.05980066795</v>
      </c>
      <c r="H139" s="163">
        <f t="shared" si="21"/>
        <v>152840.71723536847</v>
      </c>
      <c r="I139" s="253">
        <f t="shared" si="22"/>
        <v>152840.71723536847</v>
      </c>
      <c r="J139" s="158">
        <f t="shared" si="17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6"/>
        <v/>
      </c>
      <c r="C140" s="153">
        <f>IF(D93="","-",+C139+1)</f>
        <v>2055</v>
      </c>
      <c r="D140" s="154">
        <f>IF(F139+SUM(E$99:E139)=D$92,F139,D$92-SUM(E$99:E139))</f>
        <v>191828.46456257271</v>
      </c>
      <c r="E140" s="160">
        <f t="shared" si="18"/>
        <v>125933.19047619047</v>
      </c>
      <c r="F140" s="159">
        <f t="shared" si="19"/>
        <v>65895.27408638224</v>
      </c>
      <c r="G140" s="159">
        <f t="shared" si="20"/>
        <v>128861.86932447748</v>
      </c>
      <c r="H140" s="163">
        <f t="shared" si="21"/>
        <v>139541.59481416573</v>
      </c>
      <c r="I140" s="253">
        <f t="shared" si="22"/>
        <v>139541.59481416573</v>
      </c>
      <c r="J140" s="158">
        <f t="shared" si="17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6"/>
        <v/>
      </c>
      <c r="C141" s="153">
        <f>IF(D93="","-",+C140+1)</f>
        <v>2056</v>
      </c>
      <c r="D141" s="154">
        <f>IF(F140+SUM(E$99:E140)=D$92,F140,D$92-SUM(E$99:E140))</f>
        <v>65895.27408638224</v>
      </c>
      <c r="E141" s="160">
        <f t="shared" si="18"/>
        <v>65895.27408638224</v>
      </c>
      <c r="F141" s="159">
        <f t="shared" si="19"/>
        <v>0</v>
      </c>
      <c r="G141" s="159">
        <f t="shared" si="20"/>
        <v>32947.63704319112</v>
      </c>
      <c r="H141" s="163">
        <f t="shared" si="21"/>
        <v>69374.695650069189</v>
      </c>
      <c r="I141" s="253">
        <f t="shared" si="22"/>
        <v>69374.695650069189</v>
      </c>
      <c r="J141" s="158">
        <f t="shared" si="17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6"/>
        <v/>
      </c>
      <c r="C142" s="153">
        <f>IF(D93="","-",+C141+1)</f>
        <v>2057</v>
      </c>
      <c r="D142" s="154">
        <f>IF(F141+SUM(E$99:E141)=D$92,F141,D$92-SUM(E$99:E141))</f>
        <v>0</v>
      </c>
      <c r="E142" s="160">
        <f t="shared" si="18"/>
        <v>0</v>
      </c>
      <c r="F142" s="159">
        <f t="shared" si="19"/>
        <v>0</v>
      </c>
      <c r="G142" s="159">
        <f t="shared" si="20"/>
        <v>0</v>
      </c>
      <c r="H142" s="163">
        <f t="shared" si="21"/>
        <v>0</v>
      </c>
      <c r="I142" s="253">
        <f t="shared" si="22"/>
        <v>0</v>
      </c>
      <c r="J142" s="158">
        <f t="shared" si="17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6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8"/>
        <v>0</v>
      </c>
      <c r="F143" s="159">
        <f t="shared" si="19"/>
        <v>0</v>
      </c>
      <c r="G143" s="159">
        <f t="shared" si="20"/>
        <v>0</v>
      </c>
      <c r="H143" s="163">
        <f t="shared" si="21"/>
        <v>0</v>
      </c>
      <c r="I143" s="253">
        <f t="shared" si="22"/>
        <v>0</v>
      </c>
      <c r="J143" s="158">
        <f t="shared" si="17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6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8"/>
        <v>0</v>
      </c>
      <c r="F144" s="159">
        <f t="shared" si="19"/>
        <v>0</v>
      </c>
      <c r="G144" s="159">
        <f t="shared" si="20"/>
        <v>0</v>
      </c>
      <c r="H144" s="163">
        <f t="shared" si="21"/>
        <v>0</v>
      </c>
      <c r="I144" s="253">
        <f t="shared" si="22"/>
        <v>0</v>
      </c>
      <c r="J144" s="158">
        <f t="shared" si="17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6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8"/>
        <v>0</v>
      </c>
      <c r="F145" s="159">
        <f t="shared" si="19"/>
        <v>0</v>
      </c>
      <c r="G145" s="159">
        <f t="shared" si="20"/>
        <v>0</v>
      </c>
      <c r="H145" s="163">
        <f t="shared" si="21"/>
        <v>0</v>
      </c>
      <c r="I145" s="253">
        <f t="shared" si="22"/>
        <v>0</v>
      </c>
      <c r="J145" s="158">
        <f t="shared" si="17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6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8"/>
        <v>0</v>
      </c>
      <c r="F146" s="159">
        <f t="shared" si="19"/>
        <v>0</v>
      </c>
      <c r="G146" s="159">
        <f t="shared" si="20"/>
        <v>0</v>
      </c>
      <c r="H146" s="163">
        <f t="shared" si="21"/>
        <v>0</v>
      </c>
      <c r="I146" s="253">
        <f t="shared" si="22"/>
        <v>0</v>
      </c>
      <c r="J146" s="158">
        <f t="shared" si="17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6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8"/>
        <v>0</v>
      </c>
      <c r="F147" s="159">
        <f t="shared" si="19"/>
        <v>0</v>
      </c>
      <c r="G147" s="159">
        <f t="shared" si="20"/>
        <v>0</v>
      </c>
      <c r="H147" s="163">
        <f t="shared" si="21"/>
        <v>0</v>
      </c>
      <c r="I147" s="253">
        <f t="shared" si="22"/>
        <v>0</v>
      </c>
      <c r="J147" s="158">
        <f t="shared" si="17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6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8"/>
        <v>0</v>
      </c>
      <c r="F148" s="159">
        <f t="shared" si="19"/>
        <v>0</v>
      </c>
      <c r="G148" s="159">
        <f t="shared" si="20"/>
        <v>0</v>
      </c>
      <c r="H148" s="163">
        <f t="shared" si="21"/>
        <v>0</v>
      </c>
      <c r="I148" s="253">
        <f t="shared" si="22"/>
        <v>0</v>
      </c>
      <c r="J148" s="158">
        <f t="shared" si="17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6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8"/>
        <v>0</v>
      </c>
      <c r="F149" s="159">
        <f t="shared" si="19"/>
        <v>0</v>
      </c>
      <c r="G149" s="159">
        <f t="shared" si="20"/>
        <v>0</v>
      </c>
      <c r="H149" s="163">
        <f t="shared" si="21"/>
        <v>0</v>
      </c>
      <c r="I149" s="253">
        <f t="shared" si="22"/>
        <v>0</v>
      </c>
      <c r="J149" s="158">
        <f t="shared" si="17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6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8"/>
        <v>0</v>
      </c>
      <c r="F150" s="159">
        <f t="shared" si="19"/>
        <v>0</v>
      </c>
      <c r="G150" s="159">
        <f t="shared" si="20"/>
        <v>0</v>
      </c>
      <c r="H150" s="163">
        <f t="shared" si="21"/>
        <v>0</v>
      </c>
      <c r="I150" s="253">
        <f t="shared" si="22"/>
        <v>0</v>
      </c>
      <c r="J150" s="158">
        <f t="shared" si="17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6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8"/>
        <v>0</v>
      </c>
      <c r="F151" s="159">
        <f t="shared" si="19"/>
        <v>0</v>
      </c>
      <c r="G151" s="159">
        <f t="shared" si="20"/>
        <v>0</v>
      </c>
      <c r="H151" s="163">
        <f t="shared" si="21"/>
        <v>0</v>
      </c>
      <c r="I151" s="253">
        <f t="shared" si="22"/>
        <v>0</v>
      </c>
      <c r="J151" s="158">
        <f t="shared" si="17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6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8"/>
        <v>0</v>
      </c>
      <c r="F152" s="159">
        <f t="shared" si="19"/>
        <v>0</v>
      </c>
      <c r="G152" s="159">
        <f t="shared" si="20"/>
        <v>0</v>
      </c>
      <c r="H152" s="163">
        <f t="shared" si="21"/>
        <v>0</v>
      </c>
      <c r="I152" s="253">
        <f t="shared" si="22"/>
        <v>0</v>
      </c>
      <c r="J152" s="158">
        <f t="shared" si="17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6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8"/>
        <v>0</v>
      </c>
      <c r="F153" s="159">
        <f t="shared" si="19"/>
        <v>0</v>
      </c>
      <c r="G153" s="159">
        <f t="shared" si="20"/>
        <v>0</v>
      </c>
      <c r="H153" s="163">
        <f t="shared" si="21"/>
        <v>0</v>
      </c>
      <c r="I153" s="253">
        <f t="shared" si="22"/>
        <v>0</v>
      </c>
      <c r="J153" s="158">
        <f t="shared" si="17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6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8"/>
        <v>0</v>
      </c>
      <c r="F154" s="159">
        <f t="shared" si="19"/>
        <v>0</v>
      </c>
      <c r="G154" s="159">
        <f t="shared" si="20"/>
        <v>0</v>
      </c>
      <c r="H154" s="163">
        <f t="shared" si="21"/>
        <v>0</v>
      </c>
      <c r="I154" s="253">
        <f t="shared" si="22"/>
        <v>0</v>
      </c>
      <c r="J154" s="158">
        <f t="shared" si="17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5289194</v>
      </c>
      <c r="F155" s="111"/>
      <c r="G155" s="111"/>
      <c r="H155" s="111">
        <f>SUM(H99:H154)</f>
        <v>17431240.907824878</v>
      </c>
      <c r="I155" s="111">
        <f>SUM(I99:I154)</f>
        <v>17431240.907824878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3" priority="1" stopIfTrue="1" operator="equal">
      <formula>$I$10</formula>
    </cfRule>
  </conditionalFormatting>
  <conditionalFormatting sqref="C99:C154">
    <cfRule type="cellIs" dxfId="8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P162"/>
  <sheetViews>
    <sheetView view="pageBreakPreview" zoomScale="82" zoomScaleNormal="100" zoomScaleSheetLayoutView="82" workbookViewId="0">
      <selection activeCell="D11" sqref="D1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43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1682642.2217511837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1682642.2217511837</v>
      </c>
      <c r="O6" s="1"/>
      <c r="P6" s="1"/>
    </row>
    <row r="7" spans="1:16" ht="13.5" thickBot="1">
      <c r="C7" s="121" t="s">
        <v>44</v>
      </c>
      <c r="D7" s="386" t="s">
        <v>306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305</v>
      </c>
      <c r="E9" s="401" t="s">
        <v>488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f>14866883</f>
        <v>14866883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362606.90243902442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14332500</v>
      </c>
      <c r="E17" s="415">
        <v>0</v>
      </c>
      <c r="F17" s="409">
        <v>14332500</v>
      </c>
      <c r="G17" s="415">
        <v>1933604.8594930479</v>
      </c>
      <c r="H17" s="416">
        <v>1933604.8594930479</v>
      </c>
      <c r="I17" s="404">
        <v>0</v>
      </c>
      <c r="J17" s="156"/>
      <c r="K17" s="423">
        <f t="shared" ref="K17:K22" si="0">G17</f>
        <v>1933604.8594930479</v>
      </c>
      <c r="L17" s="424">
        <f t="shared" ref="L17:L22" si="1">IF(K17&lt;&gt;0,+G17-K17,0)</f>
        <v>0</v>
      </c>
      <c r="M17" s="425">
        <f t="shared" ref="M17:M22" si="2">H17</f>
        <v>1933604.8594930479</v>
      </c>
      <c r="N17" s="426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14332500</v>
      </c>
      <c r="E18" s="410">
        <v>357761.90476190473</v>
      </c>
      <c r="F18" s="409">
        <v>13974738.095238095</v>
      </c>
      <c r="G18" s="410">
        <v>2198302.0042745443</v>
      </c>
      <c r="H18" s="416">
        <v>2198302.0042745443</v>
      </c>
      <c r="I18" s="156">
        <v>0</v>
      </c>
      <c r="J18" s="156"/>
      <c r="K18" s="258">
        <f t="shared" si="0"/>
        <v>2198302.0042745443</v>
      </c>
      <c r="L18" s="257">
        <f t="shared" si="1"/>
        <v>0</v>
      </c>
      <c r="M18" s="258">
        <f t="shared" si="2"/>
        <v>2198302.0042745443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14668238.095238095</v>
      </c>
      <c r="E19" s="410">
        <v>357761.90476190473</v>
      </c>
      <c r="F19" s="409">
        <v>14310476.19047619</v>
      </c>
      <c r="G19" s="410">
        <v>2219268.2901278744</v>
      </c>
      <c r="H19" s="416">
        <v>2219268.2901278744</v>
      </c>
      <c r="I19" s="156">
        <f>H19-G19</f>
        <v>0</v>
      </c>
      <c r="J19" s="156"/>
      <c r="K19" s="258">
        <f t="shared" si="0"/>
        <v>2219268.2901278744</v>
      </c>
      <c r="L19" s="257">
        <f t="shared" si="1"/>
        <v>0</v>
      </c>
      <c r="M19" s="258">
        <f t="shared" si="2"/>
        <v>2219268.2901278744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2017</v>
      </c>
      <c r="D20" s="409">
        <v>14151359.19047619</v>
      </c>
      <c r="E20" s="410">
        <v>345741.46511627908</v>
      </c>
      <c r="F20" s="409">
        <v>13805617.725359911</v>
      </c>
      <c r="G20" s="410">
        <v>2077571.8162955591</v>
      </c>
      <c r="H20" s="416">
        <v>2077571.8162955591</v>
      </c>
      <c r="I20" s="156">
        <v>0</v>
      </c>
      <c r="J20" s="156"/>
      <c r="K20" s="258">
        <f t="shared" si="0"/>
        <v>2077571.8162955591</v>
      </c>
      <c r="L20" s="257">
        <f t="shared" si="1"/>
        <v>0</v>
      </c>
      <c r="M20" s="258">
        <f t="shared" si="2"/>
        <v>2077571.8162955591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2018</v>
      </c>
      <c r="D21" s="409">
        <v>13805617.725359911</v>
      </c>
      <c r="E21" s="410">
        <v>362606.90243902442</v>
      </c>
      <c r="F21" s="409">
        <v>13443010.822920887</v>
      </c>
      <c r="G21" s="410">
        <v>2094176.8486263207</v>
      </c>
      <c r="H21" s="416">
        <v>2094176.8486263207</v>
      </c>
      <c r="I21" s="156">
        <f t="shared" ref="I21:I72" si="6">H21-G21</f>
        <v>0</v>
      </c>
      <c r="J21" s="156"/>
      <c r="K21" s="258">
        <f t="shared" si="0"/>
        <v>2094176.8486263207</v>
      </c>
      <c r="L21" s="257">
        <f t="shared" si="1"/>
        <v>0</v>
      </c>
      <c r="M21" s="258">
        <f t="shared" si="2"/>
        <v>2094176.8486263207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2019</v>
      </c>
      <c r="D22" s="409">
        <v>13443010.822920887</v>
      </c>
      <c r="E22" s="410">
        <v>362606.90243902442</v>
      </c>
      <c r="F22" s="409">
        <v>13080403.920481863</v>
      </c>
      <c r="G22" s="410">
        <v>2048091.6510956655</v>
      </c>
      <c r="H22" s="416">
        <v>2048091.6510956655</v>
      </c>
      <c r="I22" s="156">
        <f t="shared" si="6"/>
        <v>0</v>
      </c>
      <c r="J22" s="156"/>
      <c r="K22" s="258">
        <f t="shared" si="0"/>
        <v>2048091.6510956655</v>
      </c>
      <c r="L22" s="257">
        <f t="shared" si="1"/>
        <v>0</v>
      </c>
      <c r="M22" s="258">
        <f t="shared" si="2"/>
        <v>2048091.6510956655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2020</v>
      </c>
      <c r="D23" s="159">
        <f>IF(F22+SUM(E$17:E22)=D$10,F22,D$10-SUM(E$17:E22))</f>
        <v>13080403.920481863</v>
      </c>
      <c r="E23" s="160">
        <f t="shared" ref="E23:E72" si="7">IF(+$I$14&lt;F22,$I$14,D23)</f>
        <v>362606.90243902442</v>
      </c>
      <c r="F23" s="159">
        <f t="shared" ref="F23:F72" si="8">+D23-E23</f>
        <v>12717797.018042838</v>
      </c>
      <c r="G23" s="161">
        <f t="shared" ref="G23:G51" si="9">+I$12*((D23+F23)/2)+E23</f>
        <v>1682642.2217511837</v>
      </c>
      <c r="H23" s="142">
        <f t="shared" ref="H23:H51" si="10">+I$13*((D23+F23)/2)+E23</f>
        <v>1682642.2217511837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2021</v>
      </c>
      <c r="D24" s="159">
        <f>IF(F23+SUM(E$17:E23)=D$10,F23,D$10-SUM(E$17:E23))</f>
        <v>12717797.018042838</v>
      </c>
      <c r="E24" s="160">
        <f t="shared" si="7"/>
        <v>362606.90243902442</v>
      </c>
      <c r="F24" s="159">
        <f t="shared" si="8"/>
        <v>12355190.115603814</v>
      </c>
      <c r="G24" s="161">
        <f t="shared" si="9"/>
        <v>1645534.6792999492</v>
      </c>
      <c r="H24" s="142">
        <f t="shared" si="10"/>
        <v>1645534.6792999492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2022</v>
      </c>
      <c r="D25" s="159">
        <f>IF(F24+SUM(E$17:E24)=D$10,F24,D$10-SUM(E$17:E24))</f>
        <v>12355190.115603814</v>
      </c>
      <c r="E25" s="160">
        <f t="shared" si="7"/>
        <v>362606.90243902442</v>
      </c>
      <c r="F25" s="159">
        <f t="shared" si="8"/>
        <v>11992583.21316479</v>
      </c>
      <c r="G25" s="161">
        <f t="shared" si="9"/>
        <v>1608427.1368487147</v>
      </c>
      <c r="H25" s="142">
        <f t="shared" si="10"/>
        <v>1608427.1368487147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2023</v>
      </c>
      <c r="D26" s="159">
        <f>IF(F25+SUM(E$17:E25)=D$10,F25,D$10-SUM(E$17:E25))</f>
        <v>11992583.21316479</v>
      </c>
      <c r="E26" s="160">
        <f t="shared" si="7"/>
        <v>362606.90243902442</v>
      </c>
      <c r="F26" s="159">
        <f t="shared" si="8"/>
        <v>11629976.310725765</v>
      </c>
      <c r="G26" s="161">
        <f t="shared" si="9"/>
        <v>1571319.5943974801</v>
      </c>
      <c r="H26" s="142">
        <f t="shared" si="10"/>
        <v>1571319.5943974801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2024</v>
      </c>
      <c r="D27" s="159">
        <f>IF(F26+SUM(E$17:E26)=D$10,F26,D$10-SUM(E$17:E26))</f>
        <v>11629976.310725765</v>
      </c>
      <c r="E27" s="160">
        <f t="shared" si="7"/>
        <v>362606.90243902442</v>
      </c>
      <c r="F27" s="159">
        <f t="shared" si="8"/>
        <v>11267369.408286741</v>
      </c>
      <c r="G27" s="161">
        <f t="shared" si="9"/>
        <v>1534212.0519462461</v>
      </c>
      <c r="H27" s="142">
        <f t="shared" si="10"/>
        <v>1534212.0519462461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2025</v>
      </c>
      <c r="D28" s="159">
        <f>IF(F27+SUM(E$17:E27)=D$10,F27,D$10-SUM(E$17:E27))</f>
        <v>11267369.408286741</v>
      </c>
      <c r="E28" s="160">
        <f t="shared" si="7"/>
        <v>362606.90243902442</v>
      </c>
      <c r="F28" s="159">
        <f t="shared" si="8"/>
        <v>10904762.505847717</v>
      </c>
      <c r="G28" s="161">
        <f t="shared" si="9"/>
        <v>1497104.5094950115</v>
      </c>
      <c r="H28" s="142">
        <f t="shared" si="10"/>
        <v>1497104.5094950115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2026</v>
      </c>
      <c r="D29" s="159">
        <f>IF(F28+SUM(E$17:E28)=D$10,F28,D$10-SUM(E$17:E28))</f>
        <v>10904762.505847717</v>
      </c>
      <c r="E29" s="160">
        <f t="shared" si="7"/>
        <v>362606.90243902442</v>
      </c>
      <c r="F29" s="159">
        <f t="shared" si="8"/>
        <v>10542155.603408692</v>
      </c>
      <c r="G29" s="161">
        <f t="shared" si="9"/>
        <v>1459996.967043777</v>
      </c>
      <c r="H29" s="142">
        <f t="shared" si="10"/>
        <v>1459996.967043777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2027</v>
      </c>
      <c r="D30" s="159">
        <f>IF(F29+SUM(E$17:E29)=D$10,F29,D$10-SUM(E$17:E29))</f>
        <v>10542155.603408692</v>
      </c>
      <c r="E30" s="160">
        <f t="shared" si="7"/>
        <v>362606.90243902442</v>
      </c>
      <c r="F30" s="159">
        <f t="shared" si="8"/>
        <v>10179548.700969668</v>
      </c>
      <c r="G30" s="161">
        <f t="shared" si="9"/>
        <v>1422889.4245925429</v>
      </c>
      <c r="H30" s="142">
        <f t="shared" si="10"/>
        <v>1422889.4245925429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2028</v>
      </c>
      <c r="D31" s="159">
        <f>IF(F30+SUM(E$17:E30)=D$10,F30,D$10-SUM(E$17:E30))</f>
        <v>10179548.700969668</v>
      </c>
      <c r="E31" s="160">
        <f t="shared" si="7"/>
        <v>362606.90243902442</v>
      </c>
      <c r="F31" s="159">
        <f t="shared" si="8"/>
        <v>9816941.7985306438</v>
      </c>
      <c r="G31" s="161">
        <f t="shared" si="9"/>
        <v>1385781.8821413084</v>
      </c>
      <c r="H31" s="142">
        <f t="shared" si="10"/>
        <v>1385781.8821413084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2029</v>
      </c>
      <c r="D32" s="159">
        <f>IF(F31+SUM(E$17:E31)=D$10,F31,D$10-SUM(E$17:E31))</f>
        <v>9816941.7985306438</v>
      </c>
      <c r="E32" s="160">
        <f t="shared" si="7"/>
        <v>362606.90243902442</v>
      </c>
      <c r="F32" s="159">
        <f t="shared" si="8"/>
        <v>9454334.8960916195</v>
      </c>
      <c r="G32" s="161">
        <f t="shared" si="9"/>
        <v>1348674.3396900739</v>
      </c>
      <c r="H32" s="142">
        <f t="shared" si="10"/>
        <v>1348674.3396900739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2030</v>
      </c>
      <c r="D33" s="159">
        <f>IF(F32+SUM(E$17:E32)=D$10,F32,D$10-SUM(E$17:E32))</f>
        <v>9454334.8960916195</v>
      </c>
      <c r="E33" s="160">
        <f t="shared" si="7"/>
        <v>362606.90243902442</v>
      </c>
      <c r="F33" s="159">
        <f t="shared" si="8"/>
        <v>9091727.9936525952</v>
      </c>
      <c r="G33" s="161">
        <f t="shared" si="9"/>
        <v>1311566.7972388393</v>
      </c>
      <c r="H33" s="142">
        <f t="shared" si="10"/>
        <v>1311566.7972388393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2031</v>
      </c>
      <c r="D34" s="159">
        <f>IF(F33+SUM(E$17:E33)=D$10,F33,D$10-SUM(E$17:E33))</f>
        <v>9091727.9936525952</v>
      </c>
      <c r="E34" s="160">
        <f t="shared" si="7"/>
        <v>362606.90243902442</v>
      </c>
      <c r="F34" s="159">
        <f t="shared" si="8"/>
        <v>8729121.0912135709</v>
      </c>
      <c r="G34" s="161">
        <f t="shared" si="9"/>
        <v>1274459.254787605</v>
      </c>
      <c r="H34" s="142">
        <f t="shared" si="10"/>
        <v>1274459.254787605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2032</v>
      </c>
      <c r="D35" s="159">
        <f>IF(F34+SUM(E$17:E34)=D$10,F34,D$10-SUM(E$17:E34))</f>
        <v>8729121.0912135709</v>
      </c>
      <c r="E35" s="160">
        <f t="shared" si="7"/>
        <v>362606.90243902442</v>
      </c>
      <c r="F35" s="159">
        <f t="shared" si="8"/>
        <v>8366514.1887745466</v>
      </c>
      <c r="G35" s="161">
        <f t="shared" si="9"/>
        <v>1237351.7123363707</v>
      </c>
      <c r="H35" s="142">
        <f t="shared" si="10"/>
        <v>1237351.7123363707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2033</v>
      </c>
      <c r="D36" s="159">
        <f>IF(F35+SUM(E$17:E35)=D$10,F35,D$10-SUM(E$17:E35))</f>
        <v>8366514.1887745466</v>
      </c>
      <c r="E36" s="160">
        <f t="shared" si="7"/>
        <v>362606.90243902442</v>
      </c>
      <c r="F36" s="159">
        <f t="shared" si="8"/>
        <v>8003907.2863355223</v>
      </c>
      <c r="G36" s="161">
        <f t="shared" si="9"/>
        <v>1200244.1698851362</v>
      </c>
      <c r="H36" s="142">
        <f t="shared" si="10"/>
        <v>1200244.1698851362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2034</v>
      </c>
      <c r="D37" s="159">
        <f>IF(F36+SUM(E$17:E36)=D$10,F36,D$10-SUM(E$17:E36))</f>
        <v>8003907.2863355223</v>
      </c>
      <c r="E37" s="160">
        <f t="shared" si="7"/>
        <v>362606.90243902442</v>
      </c>
      <c r="F37" s="159">
        <f t="shared" si="8"/>
        <v>7641300.383896498</v>
      </c>
      <c r="G37" s="161">
        <f t="shared" si="9"/>
        <v>1163136.6274339017</v>
      </c>
      <c r="H37" s="142">
        <f t="shared" si="10"/>
        <v>1163136.6274339017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2035</v>
      </c>
      <c r="D38" s="159">
        <f>IF(F37+SUM(E$17:E37)=D$10,F37,D$10-SUM(E$17:E37))</f>
        <v>7641300.383896498</v>
      </c>
      <c r="E38" s="160">
        <f t="shared" si="7"/>
        <v>362606.90243902442</v>
      </c>
      <c r="F38" s="159">
        <f t="shared" si="8"/>
        <v>7278693.4814574737</v>
      </c>
      <c r="G38" s="161">
        <f t="shared" si="9"/>
        <v>1126029.0849826676</v>
      </c>
      <c r="H38" s="142">
        <f t="shared" si="10"/>
        <v>1126029.0849826676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2036</v>
      </c>
      <c r="D39" s="159">
        <f>IF(F38+SUM(E$17:E38)=D$10,F38,D$10-SUM(E$17:E38))</f>
        <v>7278693.4814574737</v>
      </c>
      <c r="E39" s="160">
        <f t="shared" si="7"/>
        <v>362606.90243902442</v>
      </c>
      <c r="F39" s="159">
        <f t="shared" si="8"/>
        <v>6916086.5790184494</v>
      </c>
      <c r="G39" s="161">
        <f t="shared" si="9"/>
        <v>1088921.542531433</v>
      </c>
      <c r="H39" s="142">
        <f t="shared" si="10"/>
        <v>1088921.542531433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2037</v>
      </c>
      <c r="D40" s="159">
        <f>IF(F39+SUM(E$17:E39)=D$10,F39,D$10-SUM(E$17:E39))</f>
        <v>6916086.5790184494</v>
      </c>
      <c r="E40" s="160">
        <f t="shared" si="7"/>
        <v>362606.90243902442</v>
      </c>
      <c r="F40" s="159">
        <f t="shared" si="8"/>
        <v>6553479.6765794251</v>
      </c>
      <c r="G40" s="161">
        <f t="shared" si="9"/>
        <v>1051814.0000801985</v>
      </c>
      <c r="H40" s="142">
        <f t="shared" si="10"/>
        <v>1051814.0000801985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2038</v>
      </c>
      <c r="D41" s="159">
        <f>IF(F40+SUM(E$17:E40)=D$10,F40,D$10-SUM(E$17:E40))</f>
        <v>6553479.6765794251</v>
      </c>
      <c r="E41" s="160">
        <f t="shared" si="7"/>
        <v>362606.90243902442</v>
      </c>
      <c r="F41" s="159">
        <f t="shared" si="8"/>
        <v>6190872.7741404008</v>
      </c>
      <c r="G41" s="161">
        <f t="shared" si="9"/>
        <v>1014706.4576289642</v>
      </c>
      <c r="H41" s="142">
        <f t="shared" si="10"/>
        <v>1014706.4576289642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2039</v>
      </c>
      <c r="D42" s="159">
        <f>IF(F41+SUM(E$17:E41)=D$10,F41,D$10-SUM(E$17:E41))</f>
        <v>6190872.7741404008</v>
      </c>
      <c r="E42" s="160">
        <f t="shared" si="7"/>
        <v>362606.90243902442</v>
      </c>
      <c r="F42" s="159">
        <f t="shared" si="8"/>
        <v>5828265.8717013765</v>
      </c>
      <c r="G42" s="161">
        <f t="shared" si="9"/>
        <v>977598.9151777298</v>
      </c>
      <c r="H42" s="142">
        <f t="shared" si="10"/>
        <v>977598.9151777298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2040</v>
      </c>
      <c r="D43" s="159">
        <f>IF(F42+SUM(E$17:E42)=D$10,F42,D$10-SUM(E$17:E42))</f>
        <v>5828265.8717013765</v>
      </c>
      <c r="E43" s="160">
        <f t="shared" si="7"/>
        <v>362606.90243902442</v>
      </c>
      <c r="F43" s="159">
        <f t="shared" si="8"/>
        <v>5465658.9692623522</v>
      </c>
      <c r="G43" s="161">
        <f t="shared" si="9"/>
        <v>940491.37272649538</v>
      </c>
      <c r="H43" s="142">
        <f t="shared" si="10"/>
        <v>940491.37272649538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2041</v>
      </c>
      <c r="D44" s="159">
        <f>IF(F43+SUM(E$17:E43)=D$10,F43,D$10-SUM(E$17:E43))</f>
        <v>5465658.9692623522</v>
      </c>
      <c r="E44" s="160">
        <f t="shared" si="7"/>
        <v>362606.90243902442</v>
      </c>
      <c r="F44" s="159">
        <f t="shared" si="8"/>
        <v>5103052.0668233279</v>
      </c>
      <c r="G44" s="161">
        <f t="shared" si="9"/>
        <v>903383.83027526096</v>
      </c>
      <c r="H44" s="142">
        <f t="shared" si="10"/>
        <v>903383.83027526096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2042</v>
      </c>
      <c r="D45" s="159">
        <f>IF(F44+SUM(E$17:E44)=D$10,F44,D$10-SUM(E$17:E44))</f>
        <v>5103052.0668233279</v>
      </c>
      <c r="E45" s="160">
        <f t="shared" si="7"/>
        <v>362606.90243902442</v>
      </c>
      <c r="F45" s="159">
        <f t="shared" si="8"/>
        <v>4740445.1643843036</v>
      </c>
      <c r="G45" s="161">
        <f t="shared" si="9"/>
        <v>866276.28782402654</v>
      </c>
      <c r="H45" s="142">
        <f t="shared" si="10"/>
        <v>866276.28782402654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2043</v>
      </c>
      <c r="D46" s="159">
        <f>IF(F45+SUM(E$17:E45)=D$10,F45,D$10-SUM(E$17:E45))</f>
        <v>4740445.1643843036</v>
      </c>
      <c r="E46" s="160">
        <f t="shared" si="7"/>
        <v>362606.90243902442</v>
      </c>
      <c r="F46" s="159">
        <f t="shared" si="8"/>
        <v>4377838.2619452793</v>
      </c>
      <c r="G46" s="161">
        <f t="shared" si="9"/>
        <v>829168.74537279212</v>
      </c>
      <c r="H46" s="142">
        <f t="shared" si="10"/>
        <v>829168.74537279212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2044</v>
      </c>
      <c r="D47" s="159">
        <f>IF(F46+SUM(E$17:E46)=D$10,F46,D$10-SUM(E$17:E46))</f>
        <v>4377838.2619452793</v>
      </c>
      <c r="E47" s="160">
        <f t="shared" si="7"/>
        <v>362606.90243902442</v>
      </c>
      <c r="F47" s="159">
        <f t="shared" si="8"/>
        <v>4015231.359506255</v>
      </c>
      <c r="G47" s="161">
        <f t="shared" si="9"/>
        <v>792061.20292155771</v>
      </c>
      <c r="H47" s="142">
        <f t="shared" si="10"/>
        <v>792061.20292155771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2045</v>
      </c>
      <c r="D48" s="159">
        <f>IF(F47+SUM(E$17:E47)=D$10,F47,D$10-SUM(E$17:E47))</f>
        <v>4015231.359506255</v>
      </c>
      <c r="E48" s="160">
        <f t="shared" si="7"/>
        <v>362606.90243902442</v>
      </c>
      <c r="F48" s="159">
        <f t="shared" si="8"/>
        <v>3652624.4570672307</v>
      </c>
      <c r="G48" s="161">
        <f t="shared" si="9"/>
        <v>754953.66047032329</v>
      </c>
      <c r="H48" s="142">
        <f t="shared" si="10"/>
        <v>754953.66047032329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6">
      <c r="B49" s="9" t="str">
        <f t="shared" si="5"/>
        <v/>
      </c>
      <c r="C49" s="153">
        <f>IF(D11="","-",+C48+1)</f>
        <v>2046</v>
      </c>
      <c r="D49" s="159">
        <f>IF(F48+SUM(E$17:E48)=D$10,F48,D$10-SUM(E$17:E48))</f>
        <v>3652624.4570672307</v>
      </c>
      <c r="E49" s="160">
        <f t="shared" si="7"/>
        <v>362606.90243902442</v>
      </c>
      <c r="F49" s="159">
        <f t="shared" si="8"/>
        <v>3290017.5546282064</v>
      </c>
      <c r="G49" s="161">
        <f t="shared" si="9"/>
        <v>717846.11801908887</v>
      </c>
      <c r="H49" s="142">
        <f t="shared" si="10"/>
        <v>717846.11801908887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6">
      <c r="B50" s="9" t="str">
        <f t="shared" si="5"/>
        <v/>
      </c>
      <c r="C50" s="153">
        <f>IF(D11="","-",+C49+1)</f>
        <v>2047</v>
      </c>
      <c r="D50" s="159">
        <f>IF(F49+SUM(E$17:E49)=D$10,F49,D$10-SUM(E$17:E49))</f>
        <v>3290017.5546282064</v>
      </c>
      <c r="E50" s="160">
        <f t="shared" si="7"/>
        <v>362606.90243902442</v>
      </c>
      <c r="F50" s="159">
        <f t="shared" si="8"/>
        <v>2927410.6521891821</v>
      </c>
      <c r="G50" s="161">
        <f t="shared" si="9"/>
        <v>680738.57556785445</v>
      </c>
      <c r="H50" s="142">
        <f t="shared" si="10"/>
        <v>680738.57556785445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6">
      <c r="B51" s="9" t="str">
        <f t="shared" si="5"/>
        <v/>
      </c>
      <c r="C51" s="153">
        <f>IF(D11="","-",+C50+1)</f>
        <v>2048</v>
      </c>
      <c r="D51" s="159">
        <f>IF(F50+SUM(E$17:E50)=D$10,F50,D$10-SUM(E$17:E50))</f>
        <v>2927410.6521891821</v>
      </c>
      <c r="E51" s="160">
        <f t="shared" si="7"/>
        <v>362606.90243902442</v>
      </c>
      <c r="F51" s="159">
        <f t="shared" si="8"/>
        <v>2564803.7497501578</v>
      </c>
      <c r="G51" s="161">
        <f t="shared" si="9"/>
        <v>643631.03311662003</v>
      </c>
      <c r="H51" s="142">
        <f t="shared" si="10"/>
        <v>643631.03311662003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6">
      <c r="B52" s="9" t="str">
        <f t="shared" si="5"/>
        <v/>
      </c>
      <c r="C52" s="153">
        <f>IF(D11="","-",+C51+1)</f>
        <v>2049</v>
      </c>
      <c r="D52" s="159">
        <f>IF(F51+SUM(E$17:E51)=D$10,F51,D$10-SUM(E$17:E51))</f>
        <v>2564803.7497501578</v>
      </c>
      <c r="E52" s="160">
        <f t="shared" si="7"/>
        <v>362606.90243902442</v>
      </c>
      <c r="F52" s="159">
        <f t="shared" si="8"/>
        <v>2202196.8473111335</v>
      </c>
      <c r="G52" s="161">
        <f t="shared" ref="G52:G72" si="14">+I$12*((D52+F52)/2)+E52</f>
        <v>606523.49066538562</v>
      </c>
      <c r="H52" s="142">
        <f t="shared" ref="H52:H72" si="15">+I$13*((D52+F52)/2)+E52</f>
        <v>606523.49066538562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6">
      <c r="B53" s="9" t="str">
        <f t="shared" si="5"/>
        <v/>
      </c>
      <c r="C53" s="153">
        <f>IF(D11="","-",+C52+1)</f>
        <v>2050</v>
      </c>
      <c r="D53" s="159">
        <f>IF(F52+SUM(E$17:E52)=D$10,F52,D$10-SUM(E$17:E52))</f>
        <v>2202196.8473111335</v>
      </c>
      <c r="E53" s="160">
        <f t="shared" si="7"/>
        <v>362606.90243902442</v>
      </c>
      <c r="F53" s="159">
        <f t="shared" si="8"/>
        <v>1839589.9448721092</v>
      </c>
      <c r="G53" s="161">
        <f t="shared" si="14"/>
        <v>569415.9482141512</v>
      </c>
      <c r="H53" s="142">
        <f t="shared" si="15"/>
        <v>569415.9482141512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6">
      <c r="B54" s="9" t="str">
        <f t="shared" si="5"/>
        <v/>
      </c>
      <c r="C54" s="153">
        <f>IF(D11="","-",+C53+1)</f>
        <v>2051</v>
      </c>
      <c r="D54" s="159">
        <f>IF(F53+SUM(E$17:E53)=D$10,F53,D$10-SUM(E$17:E53))</f>
        <v>1839589.9448721092</v>
      </c>
      <c r="E54" s="160">
        <f t="shared" si="7"/>
        <v>362606.90243902442</v>
      </c>
      <c r="F54" s="159">
        <f t="shared" si="8"/>
        <v>1476983.0424330849</v>
      </c>
      <c r="G54" s="161">
        <f t="shared" si="14"/>
        <v>532308.40576291678</v>
      </c>
      <c r="H54" s="142">
        <f t="shared" si="15"/>
        <v>532308.40576291678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6">
      <c r="B55" s="9" t="str">
        <f t="shared" si="5"/>
        <v/>
      </c>
      <c r="C55" s="153">
        <f>IF(D11="","-",+C54+1)</f>
        <v>2052</v>
      </c>
      <c r="D55" s="159">
        <f>IF(F54+SUM(E$17:E54)=D$10,F54,D$10-SUM(E$17:E54))</f>
        <v>1476983.0424330849</v>
      </c>
      <c r="E55" s="160">
        <f t="shared" si="7"/>
        <v>362606.90243902442</v>
      </c>
      <c r="F55" s="159">
        <f t="shared" si="8"/>
        <v>1114376.1399940606</v>
      </c>
      <c r="G55" s="161">
        <f t="shared" si="14"/>
        <v>495200.86331168242</v>
      </c>
      <c r="H55" s="142">
        <f t="shared" si="15"/>
        <v>495200.86331168242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6">
      <c r="B56" s="9" t="str">
        <f t="shared" si="5"/>
        <v/>
      </c>
      <c r="C56" s="153">
        <f>IF(D11="","-",+C55+1)</f>
        <v>2053</v>
      </c>
      <c r="D56" s="159">
        <f>IF(F55+SUM(E$17:E55)=D$10,F55,D$10-SUM(E$17:E55))</f>
        <v>1114376.1399940606</v>
      </c>
      <c r="E56" s="160">
        <f t="shared" si="7"/>
        <v>362606.90243902442</v>
      </c>
      <c r="F56" s="159">
        <f t="shared" si="8"/>
        <v>751769.2375550362</v>
      </c>
      <c r="G56" s="161">
        <f t="shared" si="14"/>
        <v>458093.320860448</v>
      </c>
      <c r="H56" s="142">
        <f t="shared" si="15"/>
        <v>458093.320860448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6">
      <c r="B57" s="9" t="str">
        <f t="shared" si="5"/>
        <v/>
      </c>
      <c r="C57" s="153">
        <f>IF(D11="","-",+C56+1)</f>
        <v>2054</v>
      </c>
      <c r="D57" s="159">
        <f>IF(F56+SUM(E$17:E56)=D$10,F56,D$10-SUM(E$17:E56))</f>
        <v>751769.2375550362</v>
      </c>
      <c r="E57" s="160">
        <f t="shared" si="7"/>
        <v>362606.90243902442</v>
      </c>
      <c r="F57" s="159">
        <f t="shared" si="8"/>
        <v>389162.33511601179</v>
      </c>
      <c r="G57" s="161">
        <f t="shared" si="14"/>
        <v>420985.77840921353</v>
      </c>
      <c r="H57" s="142">
        <f t="shared" si="15"/>
        <v>420985.77840921353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6">
      <c r="B58" s="9" t="str">
        <f t="shared" si="5"/>
        <v/>
      </c>
      <c r="C58" s="153">
        <f>IF(D11="","-",+C57+1)</f>
        <v>2055</v>
      </c>
      <c r="D58" s="159">
        <f>IF(F57+SUM(E$17:E57)=D$10,F57,D$10-SUM(E$17:E57))</f>
        <v>389162.33511601179</v>
      </c>
      <c r="E58" s="160">
        <f t="shared" si="7"/>
        <v>362606.90243902442</v>
      </c>
      <c r="F58" s="159">
        <f t="shared" si="8"/>
        <v>26555.432676987373</v>
      </c>
      <c r="G58" s="161">
        <f t="shared" si="14"/>
        <v>383878.23595797917</v>
      </c>
      <c r="H58" s="142">
        <f t="shared" si="15"/>
        <v>383878.23595797917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</row>
    <row r="59" spans="2:16">
      <c r="B59" s="9" t="str">
        <f t="shared" si="5"/>
        <v/>
      </c>
      <c r="C59" s="153">
        <f>IF(D11="","-",+C58+1)</f>
        <v>2056</v>
      </c>
      <c r="D59" s="159">
        <f>IF(F58+SUM(E$17:E58)=D$10,F58,D$10-SUM(E$17:E58))</f>
        <v>26555.432676987373</v>
      </c>
      <c r="E59" s="160">
        <f t="shared" si="7"/>
        <v>26555.432676987373</v>
      </c>
      <c r="F59" s="159">
        <f t="shared" si="8"/>
        <v>0</v>
      </c>
      <c r="G59" s="161">
        <f t="shared" si="14"/>
        <v>27914.21382365613</v>
      </c>
      <c r="H59" s="142">
        <f t="shared" si="15"/>
        <v>27914.21382365613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6">
      <c r="B60" s="9" t="str">
        <f t="shared" si="5"/>
        <v/>
      </c>
      <c r="C60" s="153">
        <f>IF(D11="","-",+C59+1)</f>
        <v>2057</v>
      </c>
      <c r="D60" s="159">
        <f>IF(F59+SUM(E$17:E59)=D$10,F59,D$10-SUM(E$17:E59))</f>
        <v>0</v>
      </c>
      <c r="E60" s="160">
        <f t="shared" si="7"/>
        <v>0</v>
      </c>
      <c r="F60" s="159">
        <f t="shared" si="8"/>
        <v>0</v>
      </c>
      <c r="G60" s="161">
        <f t="shared" si="14"/>
        <v>0</v>
      </c>
      <c r="H60" s="142">
        <f t="shared" si="15"/>
        <v>0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6">
      <c r="B61" s="9" t="str">
        <f t="shared" si="5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6">
      <c r="B62" s="9" t="str">
        <f t="shared" si="5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6">
      <c r="B63" s="9" t="str">
        <f t="shared" si="5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6">
      <c r="B64" s="9" t="str">
        <f t="shared" si="5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14866883</v>
      </c>
      <c r="F73" s="111"/>
      <c r="G73" s="111">
        <f>SUM(G17:G72)</f>
        <v>49796297.922501601</v>
      </c>
      <c r="H73" s="111">
        <f>SUM(H17:H72)</f>
        <v>49796297.922501601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43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2094176.8486263207</v>
      </c>
      <c r="N87" s="198">
        <f>IF(J92&lt;D11,0,VLOOKUP(J92,C17:O72,11))</f>
        <v>2094176.8486263207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1794139.1479353625</v>
      </c>
      <c r="N88" s="200">
        <f>IF(J92&lt;D11,0,VLOOKUP(J92,C99:P154,7))</f>
        <v>1794139.1479353625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Diana to Perdue 138 kV Rebuild 21.8 miles; Station Upgrades at Diana and Perdue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-300037.70069095818</v>
      </c>
      <c r="N89" s="203">
        <f>+N88-N87</f>
        <v>-300037.70069095818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TP2011023</v>
      </c>
      <c r="E91" s="401" t="s">
        <v>429</v>
      </c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f>14866883</f>
        <v>14866883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353973.40476190473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2014</v>
      </c>
      <c r="D99" s="409">
        <v>0</v>
      </c>
      <c r="E99" s="410">
        <v>0</v>
      </c>
      <c r="F99" s="411">
        <v>14986466</v>
      </c>
      <c r="G99" s="412">
        <v>7493233</v>
      </c>
      <c r="H99" s="413">
        <v>1018506.1541813499</v>
      </c>
      <c r="I99" s="414">
        <v>1018506.1541813499</v>
      </c>
      <c r="J99" s="158">
        <v>0</v>
      </c>
      <c r="K99" s="158"/>
      <c r="L99" s="258">
        <f>H99</f>
        <v>1018506.1541813499</v>
      </c>
      <c r="M99" s="257">
        <f>IF(L99&lt;&gt;0,+H99-L99,0)</f>
        <v>0</v>
      </c>
      <c r="N99" s="258">
        <f>I99</f>
        <v>1018506.1541813499</v>
      </c>
      <c r="O99" s="158">
        <f>IF(N99&lt;&gt;0,+I99-N99,0)</f>
        <v>0</v>
      </c>
      <c r="P99" s="158">
        <f>+O99-M99</f>
        <v>0</v>
      </c>
    </row>
    <row r="100" spans="1:16">
      <c r="B100" s="9" t="str">
        <f>IF(D100=F99,"","IU")</f>
        <v>IU</v>
      </c>
      <c r="C100" s="153">
        <f>IF(D93="","-",+C99+1)</f>
        <v>2015</v>
      </c>
      <c r="D100" s="409">
        <v>14902882.880000001</v>
      </c>
      <c r="E100" s="410">
        <v>354830.54476190481</v>
      </c>
      <c r="F100" s="411">
        <v>14548052.335238095</v>
      </c>
      <c r="G100" s="411">
        <v>14725467.607619047</v>
      </c>
      <c r="H100" s="413">
        <v>2295188.8876024</v>
      </c>
      <c r="I100" s="414">
        <v>2295188.8876024</v>
      </c>
      <c r="J100" s="158">
        <f>+I100-H100</f>
        <v>0</v>
      </c>
      <c r="K100" s="158"/>
      <c r="L100" s="258">
        <f>H100</f>
        <v>2295188.8876024</v>
      </c>
      <c r="M100" s="257">
        <f>IF(L100&lt;&gt;0,+H100-L100,0)</f>
        <v>0</v>
      </c>
      <c r="N100" s="258">
        <f>I100</f>
        <v>2295188.8876024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6">IF(D101=F100,"","IU")</f>
        <v>IU</v>
      </c>
      <c r="C101" s="153">
        <f>IF(D93="","-",+C100+1)</f>
        <v>2016</v>
      </c>
      <c r="D101" s="409">
        <v>14512052.455238095</v>
      </c>
      <c r="E101" s="410">
        <v>345741.46511627908</v>
      </c>
      <c r="F101" s="411">
        <v>14166310.990121815</v>
      </c>
      <c r="G101" s="411">
        <v>14339181.722679954</v>
      </c>
      <c r="H101" s="413">
        <v>2166100.4168751929</v>
      </c>
      <c r="I101" s="414">
        <v>2166100.4168751929</v>
      </c>
      <c r="J101" s="158">
        <f t="shared" ref="J101:J154" si="17">+I101-H101</f>
        <v>0</v>
      </c>
      <c r="K101" s="158"/>
      <c r="L101" s="258">
        <f>H101</f>
        <v>2166100.4168751929</v>
      </c>
      <c r="M101" s="257">
        <f>IF(L101&lt;&gt;0,+H101-L101,0)</f>
        <v>0</v>
      </c>
      <c r="N101" s="258">
        <f>I101</f>
        <v>2166100.4168751929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6"/>
        <v>IU</v>
      </c>
      <c r="C102" s="153">
        <f>IF(D93="","-",+C101+1)</f>
        <v>2017</v>
      </c>
      <c r="D102" s="409">
        <v>14082727.990121815</v>
      </c>
      <c r="E102" s="410">
        <v>351983.33333333331</v>
      </c>
      <c r="F102" s="411">
        <v>13730744.656788481</v>
      </c>
      <c r="G102" s="411">
        <v>13906736.323455147</v>
      </c>
      <c r="H102" s="413">
        <v>2041254.8661702115</v>
      </c>
      <c r="I102" s="414">
        <v>2041254.8661702115</v>
      </c>
      <c r="J102" s="158">
        <f t="shared" si="17"/>
        <v>0</v>
      </c>
      <c r="K102" s="158"/>
      <c r="L102" s="258">
        <f>H102</f>
        <v>2041254.8661702115</v>
      </c>
      <c r="M102" s="257">
        <f>IF(L102&lt;&gt;0,+H102-L102,0)</f>
        <v>0</v>
      </c>
      <c r="N102" s="258">
        <f>I102</f>
        <v>2041254.8661702115</v>
      </c>
      <c r="O102" s="158">
        <f>IF(N102&lt;&gt;0,+I102-N102,0)</f>
        <v>0</v>
      </c>
      <c r="P102" s="158">
        <f>+O102-M102</f>
        <v>0</v>
      </c>
    </row>
    <row r="103" spans="1:16">
      <c r="B103" s="9" t="str">
        <f t="shared" si="16"/>
        <v>IU</v>
      </c>
      <c r="C103" s="153">
        <f>IF(D93="","-",+C102+1)</f>
        <v>2018</v>
      </c>
      <c r="D103" s="154">
        <f>IF(F102+SUM(E$99:E102)=D$92,F102,D$92-SUM(E$99:E102))</f>
        <v>13814327.656788483</v>
      </c>
      <c r="E103" s="160">
        <f t="shared" ref="E103:E154" si="18">IF(+$J$96&lt;F102,$J$96,D103)</f>
        <v>353973.40476190473</v>
      </c>
      <c r="F103" s="159">
        <f t="shared" ref="F103:F154" si="19">+D103-E103</f>
        <v>13460354.252026578</v>
      </c>
      <c r="G103" s="159">
        <f t="shared" ref="G103:G154" si="20">+(F103+D103)/2</f>
        <v>13637340.954407532</v>
      </c>
      <c r="H103" s="163">
        <f t="shared" ref="H103:H154" si="21">+J$94*G103+E103</f>
        <v>1794139.1479353625</v>
      </c>
      <c r="I103" s="253">
        <f t="shared" ref="I103:I154" si="22">+J$95*G103+E103</f>
        <v>1794139.1479353625</v>
      </c>
      <c r="J103" s="158">
        <f t="shared" si="17"/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</row>
    <row r="104" spans="1:16">
      <c r="B104" s="9" t="str">
        <f t="shared" si="16"/>
        <v/>
      </c>
      <c r="C104" s="153">
        <f>IF(D93="","-",+C103+1)</f>
        <v>2019</v>
      </c>
      <c r="D104" s="154">
        <f>IF(F103+SUM(E$99:E103)=D$92,F103,D$92-SUM(E$99:E103))</f>
        <v>13460354.252026578</v>
      </c>
      <c r="E104" s="160">
        <f t="shared" si="18"/>
        <v>353973.40476190473</v>
      </c>
      <c r="F104" s="159">
        <f t="shared" si="19"/>
        <v>13106380.847264674</v>
      </c>
      <c r="G104" s="159">
        <f t="shared" si="20"/>
        <v>13283367.549645625</v>
      </c>
      <c r="H104" s="163">
        <f t="shared" si="21"/>
        <v>1756757.9331342606</v>
      </c>
      <c r="I104" s="253">
        <f t="shared" si="22"/>
        <v>1756757.9331342606</v>
      </c>
      <c r="J104" s="158">
        <f t="shared" si="17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</row>
    <row r="105" spans="1:16">
      <c r="B105" s="9" t="str">
        <f t="shared" si="16"/>
        <v/>
      </c>
      <c r="C105" s="153">
        <f>IF(D93="","-",+C104+1)</f>
        <v>2020</v>
      </c>
      <c r="D105" s="154">
        <f>IF(F104+SUM(E$99:E104)=D$92,F104,D$92-SUM(E$99:E104))</f>
        <v>13106380.847264674</v>
      </c>
      <c r="E105" s="160">
        <f t="shared" si="18"/>
        <v>353973.40476190473</v>
      </c>
      <c r="F105" s="159">
        <f t="shared" si="19"/>
        <v>12752407.442502769</v>
      </c>
      <c r="G105" s="159">
        <f t="shared" si="20"/>
        <v>12929394.144883722</v>
      </c>
      <c r="H105" s="163">
        <f t="shared" si="21"/>
        <v>1719376.7183331591</v>
      </c>
      <c r="I105" s="253">
        <f t="shared" si="22"/>
        <v>1719376.7183331591</v>
      </c>
      <c r="J105" s="158">
        <f t="shared" si="17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</row>
    <row r="106" spans="1:16">
      <c r="B106" s="9" t="str">
        <f t="shared" si="16"/>
        <v/>
      </c>
      <c r="C106" s="153">
        <f>IF(D93="","-",+C105+1)</f>
        <v>2021</v>
      </c>
      <c r="D106" s="154">
        <f>IF(F105+SUM(E$99:E105)=D$92,F105,D$92-SUM(E$99:E105))</f>
        <v>12752407.442502769</v>
      </c>
      <c r="E106" s="160">
        <f t="shared" si="18"/>
        <v>353973.40476190473</v>
      </c>
      <c r="F106" s="159">
        <f t="shared" si="19"/>
        <v>12398434.037740864</v>
      </c>
      <c r="G106" s="159">
        <f t="shared" si="20"/>
        <v>12575420.740121815</v>
      </c>
      <c r="H106" s="163">
        <f t="shared" si="21"/>
        <v>1681995.5035320576</v>
      </c>
      <c r="I106" s="253">
        <f t="shared" si="22"/>
        <v>1681995.5035320576</v>
      </c>
      <c r="J106" s="158">
        <f t="shared" si="17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</row>
    <row r="107" spans="1:16">
      <c r="B107" s="9" t="str">
        <f t="shared" si="16"/>
        <v/>
      </c>
      <c r="C107" s="153">
        <f>IF(D93="","-",+C106+1)</f>
        <v>2022</v>
      </c>
      <c r="D107" s="154">
        <f>IF(F106+SUM(E$99:E106)=D$92,F106,D$92-SUM(E$99:E106))</f>
        <v>12398434.037740864</v>
      </c>
      <c r="E107" s="160">
        <f t="shared" si="18"/>
        <v>353973.40476190473</v>
      </c>
      <c r="F107" s="159">
        <f t="shared" si="19"/>
        <v>12044460.632978959</v>
      </c>
      <c r="G107" s="159">
        <f t="shared" si="20"/>
        <v>12221447.335359912</v>
      </c>
      <c r="H107" s="163">
        <f t="shared" si="21"/>
        <v>1644614.2887309561</v>
      </c>
      <c r="I107" s="253">
        <f t="shared" si="22"/>
        <v>1644614.2887309561</v>
      </c>
      <c r="J107" s="158">
        <f t="shared" si="17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</row>
    <row r="108" spans="1:16">
      <c r="B108" s="9" t="str">
        <f t="shared" si="16"/>
        <v/>
      </c>
      <c r="C108" s="153">
        <f>IF(D93="","-",+C107+1)</f>
        <v>2023</v>
      </c>
      <c r="D108" s="154">
        <f>IF(F107+SUM(E$99:E107)=D$92,F107,D$92-SUM(E$99:E107))</f>
        <v>12044460.632978959</v>
      </c>
      <c r="E108" s="160">
        <f t="shared" si="18"/>
        <v>353973.40476190473</v>
      </c>
      <c r="F108" s="159">
        <f t="shared" si="19"/>
        <v>11690487.228217054</v>
      </c>
      <c r="G108" s="159">
        <f t="shared" si="20"/>
        <v>11867473.930598006</v>
      </c>
      <c r="H108" s="163">
        <f t="shared" si="21"/>
        <v>1607233.0739298542</v>
      </c>
      <c r="I108" s="253">
        <f t="shared" si="22"/>
        <v>1607233.0739298542</v>
      </c>
      <c r="J108" s="158">
        <f t="shared" si="17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</row>
    <row r="109" spans="1:16">
      <c r="B109" s="9" t="str">
        <f t="shared" si="16"/>
        <v/>
      </c>
      <c r="C109" s="153">
        <f>IF(D93="","-",+C108+1)</f>
        <v>2024</v>
      </c>
      <c r="D109" s="154">
        <f>IF(F108+SUM(E$99:E108)=D$92,F108,D$92-SUM(E$99:E108))</f>
        <v>11690487.228217054</v>
      </c>
      <c r="E109" s="160">
        <f t="shared" si="18"/>
        <v>353973.40476190473</v>
      </c>
      <c r="F109" s="159">
        <f t="shared" si="19"/>
        <v>11336513.823455149</v>
      </c>
      <c r="G109" s="159">
        <f t="shared" si="20"/>
        <v>11513500.525836103</v>
      </c>
      <c r="H109" s="163">
        <f t="shared" si="21"/>
        <v>1569851.8591287527</v>
      </c>
      <c r="I109" s="253">
        <f t="shared" si="22"/>
        <v>1569851.8591287527</v>
      </c>
      <c r="J109" s="158">
        <f t="shared" si="17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</row>
    <row r="110" spans="1:16">
      <c r="B110" s="9" t="str">
        <f t="shared" si="16"/>
        <v/>
      </c>
      <c r="C110" s="153">
        <f>IF(D93="","-",+C109+1)</f>
        <v>2025</v>
      </c>
      <c r="D110" s="154">
        <f>IF(F109+SUM(E$99:E109)=D$92,F109,D$92-SUM(E$99:E109))</f>
        <v>11336513.823455149</v>
      </c>
      <c r="E110" s="160">
        <f t="shared" si="18"/>
        <v>353973.40476190473</v>
      </c>
      <c r="F110" s="159">
        <f t="shared" si="19"/>
        <v>10982540.418693244</v>
      </c>
      <c r="G110" s="159">
        <f t="shared" si="20"/>
        <v>11159527.121074196</v>
      </c>
      <c r="H110" s="163">
        <f t="shared" si="21"/>
        <v>1532470.6443276512</v>
      </c>
      <c r="I110" s="253">
        <f t="shared" si="22"/>
        <v>1532470.6443276512</v>
      </c>
      <c r="J110" s="158">
        <f t="shared" si="17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</row>
    <row r="111" spans="1:16">
      <c r="B111" s="9" t="str">
        <f t="shared" si="16"/>
        <v/>
      </c>
      <c r="C111" s="153">
        <f>IF(D93="","-",+C110+1)</f>
        <v>2026</v>
      </c>
      <c r="D111" s="154">
        <f>IF(F110+SUM(E$99:E110)=D$92,F110,D$92-SUM(E$99:E110))</f>
        <v>10982540.418693244</v>
      </c>
      <c r="E111" s="160">
        <f t="shared" si="18"/>
        <v>353973.40476190473</v>
      </c>
      <c r="F111" s="159">
        <f t="shared" si="19"/>
        <v>10628567.01393134</v>
      </c>
      <c r="G111" s="159">
        <f t="shared" si="20"/>
        <v>10805553.716312293</v>
      </c>
      <c r="H111" s="163">
        <f t="shared" si="21"/>
        <v>1495089.4295265498</v>
      </c>
      <c r="I111" s="253">
        <f t="shared" si="22"/>
        <v>1495089.4295265498</v>
      </c>
      <c r="J111" s="158">
        <f t="shared" si="17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</row>
    <row r="112" spans="1:16">
      <c r="B112" s="9" t="str">
        <f t="shared" si="16"/>
        <v/>
      </c>
      <c r="C112" s="153">
        <f>IF(D93="","-",+C111+1)</f>
        <v>2027</v>
      </c>
      <c r="D112" s="154">
        <f>IF(F111+SUM(E$99:E111)=D$92,F111,D$92-SUM(E$99:E111))</f>
        <v>10628567.01393134</v>
      </c>
      <c r="E112" s="160">
        <f t="shared" si="18"/>
        <v>353973.40476190473</v>
      </c>
      <c r="F112" s="159">
        <f t="shared" si="19"/>
        <v>10274593.609169435</v>
      </c>
      <c r="G112" s="159">
        <f t="shared" si="20"/>
        <v>10451580.311550386</v>
      </c>
      <c r="H112" s="163">
        <f t="shared" si="21"/>
        <v>1457708.2147254478</v>
      </c>
      <c r="I112" s="253">
        <f t="shared" si="22"/>
        <v>1457708.2147254478</v>
      </c>
      <c r="J112" s="158">
        <f t="shared" si="17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</row>
    <row r="113" spans="2:16">
      <c r="B113" s="9" t="str">
        <f t="shared" si="16"/>
        <v/>
      </c>
      <c r="C113" s="153">
        <f>IF(D93="","-",+C112+1)</f>
        <v>2028</v>
      </c>
      <c r="D113" s="154">
        <f>IF(F112+SUM(E$99:E112)=D$92,F112,D$92-SUM(E$99:E112))</f>
        <v>10274593.609169435</v>
      </c>
      <c r="E113" s="160">
        <f t="shared" si="18"/>
        <v>353973.40476190473</v>
      </c>
      <c r="F113" s="159">
        <f t="shared" si="19"/>
        <v>9920620.2044075299</v>
      </c>
      <c r="G113" s="159">
        <f t="shared" si="20"/>
        <v>10097606.906788483</v>
      </c>
      <c r="H113" s="163">
        <f t="shared" si="21"/>
        <v>1420326.9999243463</v>
      </c>
      <c r="I113" s="253">
        <f t="shared" si="22"/>
        <v>1420326.9999243463</v>
      </c>
      <c r="J113" s="158">
        <f t="shared" si="17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</row>
    <row r="114" spans="2:16">
      <c r="B114" s="9" t="str">
        <f t="shared" si="16"/>
        <v/>
      </c>
      <c r="C114" s="153">
        <f>IF(D93="","-",+C113+1)</f>
        <v>2029</v>
      </c>
      <c r="D114" s="154">
        <f>IF(F113+SUM(E$99:E113)=D$92,F113,D$92-SUM(E$99:E113))</f>
        <v>9920620.2044075299</v>
      </c>
      <c r="E114" s="160">
        <f t="shared" si="18"/>
        <v>353973.40476190473</v>
      </c>
      <c r="F114" s="159">
        <f t="shared" si="19"/>
        <v>9566646.7996456251</v>
      </c>
      <c r="G114" s="159">
        <f t="shared" si="20"/>
        <v>9743633.5020265765</v>
      </c>
      <c r="H114" s="163">
        <f t="shared" si="21"/>
        <v>1382945.7851232449</v>
      </c>
      <c r="I114" s="253">
        <f t="shared" si="22"/>
        <v>1382945.7851232449</v>
      </c>
      <c r="J114" s="158">
        <f t="shared" si="17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</row>
    <row r="115" spans="2:16">
      <c r="B115" s="9" t="str">
        <f t="shared" si="16"/>
        <v/>
      </c>
      <c r="C115" s="153">
        <f>IF(D93="","-",+C114+1)</f>
        <v>2030</v>
      </c>
      <c r="D115" s="154">
        <f>IF(F114+SUM(E$99:E114)=D$92,F114,D$92-SUM(E$99:E114))</f>
        <v>9566646.7996456251</v>
      </c>
      <c r="E115" s="160">
        <f t="shared" si="18"/>
        <v>353973.40476190473</v>
      </c>
      <c r="F115" s="159">
        <f t="shared" si="19"/>
        <v>9212673.3948837202</v>
      </c>
      <c r="G115" s="159">
        <f t="shared" si="20"/>
        <v>9389660.0972646736</v>
      </c>
      <c r="H115" s="163">
        <f t="shared" si="21"/>
        <v>1345564.5703221434</v>
      </c>
      <c r="I115" s="253">
        <f t="shared" si="22"/>
        <v>1345564.5703221434</v>
      </c>
      <c r="J115" s="158">
        <f t="shared" si="17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</row>
    <row r="116" spans="2:16">
      <c r="B116" s="9" t="str">
        <f t="shared" si="16"/>
        <v/>
      </c>
      <c r="C116" s="153">
        <f>IF(D93="","-",+C115+1)</f>
        <v>2031</v>
      </c>
      <c r="D116" s="154">
        <f>IF(F115+SUM(E$99:E115)=D$92,F115,D$92-SUM(E$99:E115))</f>
        <v>9212673.3948837202</v>
      </c>
      <c r="E116" s="160">
        <f t="shared" si="18"/>
        <v>353973.40476190473</v>
      </c>
      <c r="F116" s="159">
        <f t="shared" si="19"/>
        <v>8858699.9901218154</v>
      </c>
      <c r="G116" s="159">
        <f t="shared" si="20"/>
        <v>9035686.6925027668</v>
      </c>
      <c r="H116" s="163">
        <f t="shared" si="21"/>
        <v>1308183.3555210414</v>
      </c>
      <c r="I116" s="253">
        <f t="shared" si="22"/>
        <v>1308183.3555210414</v>
      </c>
      <c r="J116" s="158">
        <f t="shared" si="17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</row>
    <row r="117" spans="2:16">
      <c r="B117" s="9" t="str">
        <f t="shared" si="16"/>
        <v/>
      </c>
      <c r="C117" s="153">
        <f>IF(D93="","-",+C116+1)</f>
        <v>2032</v>
      </c>
      <c r="D117" s="154">
        <f>IF(F116+SUM(E$99:E116)=D$92,F116,D$92-SUM(E$99:E116))</f>
        <v>8858699.9901218154</v>
      </c>
      <c r="E117" s="160">
        <f t="shared" si="18"/>
        <v>353973.40476190473</v>
      </c>
      <c r="F117" s="159">
        <f t="shared" si="19"/>
        <v>8504726.5853599105</v>
      </c>
      <c r="G117" s="159">
        <f t="shared" si="20"/>
        <v>8681713.2877408639</v>
      </c>
      <c r="H117" s="163">
        <f t="shared" si="21"/>
        <v>1270802.14071994</v>
      </c>
      <c r="I117" s="253">
        <f t="shared" si="22"/>
        <v>1270802.14071994</v>
      </c>
      <c r="J117" s="158">
        <f t="shared" si="17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</row>
    <row r="118" spans="2:16">
      <c r="B118" s="9" t="str">
        <f t="shared" si="16"/>
        <v/>
      </c>
      <c r="C118" s="153">
        <f>IF(D93="","-",+C117+1)</f>
        <v>2033</v>
      </c>
      <c r="D118" s="154">
        <f>IF(F117+SUM(E$99:E117)=D$92,F117,D$92-SUM(E$99:E117))</f>
        <v>8504726.5853599105</v>
      </c>
      <c r="E118" s="160">
        <f t="shared" si="18"/>
        <v>353973.40476190473</v>
      </c>
      <c r="F118" s="159">
        <f t="shared" si="19"/>
        <v>8150753.1805980057</v>
      </c>
      <c r="G118" s="159">
        <f t="shared" si="20"/>
        <v>8327739.8829789581</v>
      </c>
      <c r="H118" s="163">
        <f t="shared" si="21"/>
        <v>1233420.9259188385</v>
      </c>
      <c r="I118" s="253">
        <f t="shared" si="22"/>
        <v>1233420.9259188385</v>
      </c>
      <c r="J118" s="158">
        <f t="shared" si="17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</row>
    <row r="119" spans="2:16">
      <c r="B119" s="9" t="str">
        <f t="shared" si="16"/>
        <v/>
      </c>
      <c r="C119" s="153">
        <f>IF(D93="","-",+C118+1)</f>
        <v>2034</v>
      </c>
      <c r="D119" s="154">
        <f>IF(F118+SUM(E$99:E118)=D$92,F118,D$92-SUM(E$99:E118))</f>
        <v>8150753.1805980057</v>
      </c>
      <c r="E119" s="160">
        <f t="shared" si="18"/>
        <v>353973.40476190473</v>
      </c>
      <c r="F119" s="159">
        <f t="shared" si="19"/>
        <v>7796779.7758361008</v>
      </c>
      <c r="G119" s="159">
        <f t="shared" si="20"/>
        <v>7973766.4782170532</v>
      </c>
      <c r="H119" s="163">
        <f t="shared" si="21"/>
        <v>1196039.7111177368</v>
      </c>
      <c r="I119" s="253">
        <f t="shared" si="22"/>
        <v>1196039.7111177368</v>
      </c>
      <c r="J119" s="158">
        <f t="shared" si="17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</row>
    <row r="120" spans="2:16">
      <c r="B120" s="9" t="str">
        <f t="shared" si="16"/>
        <v/>
      </c>
      <c r="C120" s="153">
        <f>IF(D93="","-",+C119+1)</f>
        <v>2035</v>
      </c>
      <c r="D120" s="154">
        <f>IF(F119+SUM(E$99:E119)=D$92,F119,D$92-SUM(E$99:E119))</f>
        <v>7796779.7758361008</v>
      </c>
      <c r="E120" s="160">
        <f t="shared" si="18"/>
        <v>353973.40476190473</v>
      </c>
      <c r="F120" s="159">
        <f t="shared" si="19"/>
        <v>7442806.371074196</v>
      </c>
      <c r="G120" s="159">
        <f t="shared" si="20"/>
        <v>7619793.0734551484</v>
      </c>
      <c r="H120" s="163">
        <f t="shared" si="21"/>
        <v>1158658.496316635</v>
      </c>
      <c r="I120" s="253">
        <f t="shared" si="22"/>
        <v>1158658.496316635</v>
      </c>
      <c r="J120" s="158">
        <f t="shared" si="17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</row>
    <row r="121" spans="2:16">
      <c r="B121" s="9" t="str">
        <f t="shared" si="16"/>
        <v/>
      </c>
      <c r="C121" s="153">
        <f>IF(D93="","-",+C120+1)</f>
        <v>2036</v>
      </c>
      <c r="D121" s="154">
        <f>IF(F120+SUM(E$99:E120)=D$92,F120,D$92-SUM(E$99:E120))</f>
        <v>7442806.371074196</v>
      </c>
      <c r="E121" s="160">
        <f t="shared" si="18"/>
        <v>353973.40476190473</v>
      </c>
      <c r="F121" s="159">
        <f t="shared" si="19"/>
        <v>7088832.9663122911</v>
      </c>
      <c r="G121" s="159">
        <f t="shared" si="20"/>
        <v>7265819.6686932435</v>
      </c>
      <c r="H121" s="163">
        <f t="shared" si="21"/>
        <v>1121277.2815155336</v>
      </c>
      <c r="I121" s="253">
        <f t="shared" si="22"/>
        <v>1121277.2815155336</v>
      </c>
      <c r="J121" s="158">
        <f t="shared" si="17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</row>
    <row r="122" spans="2:16">
      <c r="B122" s="9" t="str">
        <f t="shared" si="16"/>
        <v/>
      </c>
      <c r="C122" s="153">
        <f>IF(D93="","-",+C121+1)</f>
        <v>2037</v>
      </c>
      <c r="D122" s="154">
        <f>IF(F121+SUM(E$99:E121)=D$92,F121,D$92-SUM(E$99:E121))</f>
        <v>7088832.9663122911</v>
      </c>
      <c r="E122" s="160">
        <f t="shared" si="18"/>
        <v>353973.40476190473</v>
      </c>
      <c r="F122" s="159">
        <f t="shared" si="19"/>
        <v>6734859.5615503863</v>
      </c>
      <c r="G122" s="159">
        <f t="shared" si="20"/>
        <v>6911846.2639313387</v>
      </c>
      <c r="H122" s="163">
        <f t="shared" si="21"/>
        <v>1083896.0667144321</v>
      </c>
      <c r="I122" s="253">
        <f t="shared" si="22"/>
        <v>1083896.0667144321</v>
      </c>
      <c r="J122" s="158">
        <f t="shared" si="17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</row>
    <row r="123" spans="2:16">
      <c r="B123" s="9" t="str">
        <f t="shared" si="16"/>
        <v/>
      </c>
      <c r="C123" s="153">
        <f>IF(D93="","-",+C122+1)</f>
        <v>2038</v>
      </c>
      <c r="D123" s="154">
        <f>IF(F122+SUM(E$99:E122)=D$92,F122,D$92-SUM(E$99:E122))</f>
        <v>6734859.5615503863</v>
      </c>
      <c r="E123" s="160">
        <f t="shared" si="18"/>
        <v>353973.40476190473</v>
      </c>
      <c r="F123" s="159">
        <f t="shared" si="19"/>
        <v>6380886.1567884814</v>
      </c>
      <c r="G123" s="159">
        <f t="shared" si="20"/>
        <v>6557872.8591694338</v>
      </c>
      <c r="H123" s="163">
        <f t="shared" si="21"/>
        <v>1046514.8519133304</v>
      </c>
      <c r="I123" s="253">
        <f t="shared" si="22"/>
        <v>1046514.8519133304</v>
      </c>
      <c r="J123" s="158">
        <f t="shared" si="17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</row>
    <row r="124" spans="2:16">
      <c r="B124" s="9" t="str">
        <f t="shared" si="16"/>
        <v/>
      </c>
      <c r="C124" s="153">
        <f>IF(D93="","-",+C123+1)</f>
        <v>2039</v>
      </c>
      <c r="D124" s="154">
        <f>IF(F123+SUM(E$99:E123)=D$92,F123,D$92-SUM(E$99:E123))</f>
        <v>6380886.1567884814</v>
      </c>
      <c r="E124" s="160">
        <f t="shared" si="18"/>
        <v>353973.40476190473</v>
      </c>
      <c r="F124" s="159">
        <f t="shared" si="19"/>
        <v>6026912.7520265765</v>
      </c>
      <c r="G124" s="159">
        <f t="shared" si="20"/>
        <v>6203899.454407529</v>
      </c>
      <c r="H124" s="163">
        <f t="shared" si="21"/>
        <v>1009133.6371122288</v>
      </c>
      <c r="I124" s="253">
        <f t="shared" si="22"/>
        <v>1009133.6371122288</v>
      </c>
      <c r="J124" s="158">
        <f t="shared" si="17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</row>
    <row r="125" spans="2:16">
      <c r="B125" s="9" t="str">
        <f t="shared" si="16"/>
        <v/>
      </c>
      <c r="C125" s="153">
        <f>IF(D93="","-",+C124+1)</f>
        <v>2040</v>
      </c>
      <c r="D125" s="154">
        <f>IF(F124+SUM(E$99:E124)=D$92,F124,D$92-SUM(E$99:E124))</f>
        <v>6026912.7520265765</v>
      </c>
      <c r="E125" s="160">
        <f t="shared" si="18"/>
        <v>353973.40476190473</v>
      </c>
      <c r="F125" s="159">
        <f t="shared" si="19"/>
        <v>5672939.3472646717</v>
      </c>
      <c r="G125" s="159">
        <f t="shared" si="20"/>
        <v>5849926.0496456241</v>
      </c>
      <c r="H125" s="163">
        <f t="shared" si="21"/>
        <v>971752.42231112719</v>
      </c>
      <c r="I125" s="253">
        <f t="shared" si="22"/>
        <v>971752.42231112719</v>
      </c>
      <c r="J125" s="158">
        <f t="shared" si="17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</row>
    <row r="126" spans="2:16">
      <c r="B126" s="9" t="str">
        <f t="shared" si="16"/>
        <v/>
      </c>
      <c r="C126" s="153">
        <f>IF(D93="","-",+C125+1)</f>
        <v>2041</v>
      </c>
      <c r="D126" s="154">
        <f>IF(F125+SUM(E$99:E125)=D$92,F125,D$92-SUM(E$99:E125))</f>
        <v>5672939.3472646717</v>
      </c>
      <c r="E126" s="160">
        <f t="shared" si="18"/>
        <v>353973.40476190473</v>
      </c>
      <c r="F126" s="159">
        <f t="shared" si="19"/>
        <v>5318965.9425027668</v>
      </c>
      <c r="G126" s="159">
        <f t="shared" si="20"/>
        <v>5495952.6448837193</v>
      </c>
      <c r="H126" s="163">
        <f t="shared" si="21"/>
        <v>934371.20751002559</v>
      </c>
      <c r="I126" s="253">
        <f t="shared" si="22"/>
        <v>934371.20751002559</v>
      </c>
      <c r="J126" s="158">
        <f t="shared" si="17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</row>
    <row r="127" spans="2:16">
      <c r="B127" s="9" t="str">
        <f t="shared" si="16"/>
        <v/>
      </c>
      <c r="C127" s="153">
        <f>IF(D93="","-",+C126+1)</f>
        <v>2042</v>
      </c>
      <c r="D127" s="154">
        <f>IF(F126+SUM(E$99:E126)=D$92,F126,D$92-SUM(E$99:E126))</f>
        <v>5318965.9425027668</v>
      </c>
      <c r="E127" s="160">
        <f t="shared" si="18"/>
        <v>353973.40476190473</v>
      </c>
      <c r="F127" s="159">
        <f t="shared" si="19"/>
        <v>4964992.537740862</v>
      </c>
      <c r="G127" s="159">
        <f t="shared" si="20"/>
        <v>5141979.2401218144</v>
      </c>
      <c r="H127" s="163">
        <f t="shared" si="21"/>
        <v>896989.99270892399</v>
      </c>
      <c r="I127" s="253">
        <f t="shared" si="22"/>
        <v>896989.99270892399</v>
      </c>
      <c r="J127" s="158">
        <f t="shared" si="17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</row>
    <row r="128" spans="2:16">
      <c r="B128" s="9" t="str">
        <f t="shared" si="16"/>
        <v/>
      </c>
      <c r="C128" s="153">
        <f>IF(D93="","-",+C127+1)</f>
        <v>2043</v>
      </c>
      <c r="D128" s="154">
        <f>IF(F127+SUM(E$99:E127)=D$92,F127,D$92-SUM(E$99:E127))</f>
        <v>4964992.537740862</v>
      </c>
      <c r="E128" s="160">
        <f t="shared" si="18"/>
        <v>353973.40476190473</v>
      </c>
      <c r="F128" s="159">
        <f t="shared" si="19"/>
        <v>4611019.1329789571</v>
      </c>
      <c r="G128" s="159">
        <f t="shared" si="20"/>
        <v>4788005.8353599096</v>
      </c>
      <c r="H128" s="163">
        <f t="shared" si="21"/>
        <v>859608.77790782228</v>
      </c>
      <c r="I128" s="253">
        <f t="shared" si="22"/>
        <v>859608.77790782228</v>
      </c>
      <c r="J128" s="158">
        <f t="shared" si="17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</row>
    <row r="129" spans="2:16">
      <c r="B129" s="9" t="str">
        <f t="shared" si="16"/>
        <v/>
      </c>
      <c r="C129" s="153">
        <f>IF(D93="","-",+C128+1)</f>
        <v>2044</v>
      </c>
      <c r="D129" s="154">
        <f>IF(F128+SUM(E$99:E128)=D$92,F128,D$92-SUM(E$99:E128))</f>
        <v>4611019.1329789571</v>
      </c>
      <c r="E129" s="160">
        <f t="shared" si="18"/>
        <v>353973.40476190473</v>
      </c>
      <c r="F129" s="159">
        <f t="shared" si="19"/>
        <v>4257045.7282170523</v>
      </c>
      <c r="G129" s="159">
        <f t="shared" si="20"/>
        <v>4434032.4305980047</v>
      </c>
      <c r="H129" s="163">
        <f t="shared" si="21"/>
        <v>822227.5631067208</v>
      </c>
      <c r="I129" s="253">
        <f t="shared" si="22"/>
        <v>822227.5631067208</v>
      </c>
      <c r="J129" s="158">
        <f t="shared" si="17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</row>
    <row r="130" spans="2:16">
      <c r="B130" s="9" t="str">
        <f t="shared" si="16"/>
        <v/>
      </c>
      <c r="C130" s="153">
        <f>IF(D93="","-",+C129+1)</f>
        <v>2045</v>
      </c>
      <c r="D130" s="154">
        <f>IF(F129+SUM(E$99:E129)=D$92,F129,D$92-SUM(E$99:E129))</f>
        <v>4257045.7282170523</v>
      </c>
      <c r="E130" s="160">
        <f t="shared" si="18"/>
        <v>353973.40476190473</v>
      </c>
      <c r="F130" s="159">
        <f t="shared" si="19"/>
        <v>3903072.3234551474</v>
      </c>
      <c r="G130" s="159">
        <f t="shared" si="20"/>
        <v>4080059.0258360999</v>
      </c>
      <c r="H130" s="163">
        <f t="shared" si="21"/>
        <v>784846.34830561909</v>
      </c>
      <c r="I130" s="253">
        <f t="shared" si="22"/>
        <v>784846.34830561909</v>
      </c>
      <c r="J130" s="158">
        <f t="shared" si="17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</row>
    <row r="131" spans="2:16">
      <c r="B131" s="9" t="str">
        <f t="shared" si="16"/>
        <v/>
      </c>
      <c r="C131" s="153">
        <f>IF(D93="","-",+C130+1)</f>
        <v>2046</v>
      </c>
      <c r="D131" s="154">
        <f>IF(F130+SUM(E$99:E130)=D$92,F130,D$92-SUM(E$99:E130))</f>
        <v>3903072.3234551474</v>
      </c>
      <c r="E131" s="160">
        <f t="shared" si="18"/>
        <v>353973.40476190473</v>
      </c>
      <c r="F131" s="159">
        <f t="shared" si="19"/>
        <v>3549098.9186932426</v>
      </c>
      <c r="G131" s="159">
        <f t="shared" si="20"/>
        <v>3726085.621074195</v>
      </c>
      <c r="H131" s="163">
        <f t="shared" si="21"/>
        <v>747465.13350451761</v>
      </c>
      <c r="I131" s="253">
        <f t="shared" si="22"/>
        <v>747465.13350451761</v>
      </c>
      <c r="J131" s="158">
        <f t="shared" si="17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6"/>
        <v/>
      </c>
      <c r="C132" s="153">
        <f>IF(D93="","-",+C131+1)</f>
        <v>2047</v>
      </c>
      <c r="D132" s="154">
        <f>IF(F131+SUM(E$99:E131)=D$92,F131,D$92-SUM(E$99:E131))</f>
        <v>3549098.9186932426</v>
      </c>
      <c r="E132" s="160">
        <f t="shared" si="18"/>
        <v>353973.40476190473</v>
      </c>
      <c r="F132" s="159">
        <f t="shared" si="19"/>
        <v>3195125.5139313377</v>
      </c>
      <c r="G132" s="159">
        <f t="shared" si="20"/>
        <v>3372112.2163122902</v>
      </c>
      <c r="H132" s="163">
        <f t="shared" si="21"/>
        <v>710083.9187034159</v>
      </c>
      <c r="I132" s="253">
        <f t="shared" si="22"/>
        <v>710083.9187034159</v>
      </c>
      <c r="J132" s="158">
        <f t="shared" si="17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6"/>
        <v/>
      </c>
      <c r="C133" s="153">
        <f>IF(D93="","-",+C132+1)</f>
        <v>2048</v>
      </c>
      <c r="D133" s="154">
        <f>IF(F132+SUM(E$99:E132)=D$92,F132,D$92-SUM(E$99:E132))</f>
        <v>3195125.5139313377</v>
      </c>
      <c r="E133" s="160">
        <f t="shared" si="18"/>
        <v>353973.40476190473</v>
      </c>
      <c r="F133" s="159">
        <f t="shared" si="19"/>
        <v>2841152.1091694329</v>
      </c>
      <c r="G133" s="159">
        <f t="shared" si="20"/>
        <v>3018138.8115503853</v>
      </c>
      <c r="H133" s="163">
        <f t="shared" si="21"/>
        <v>672702.70390231442</v>
      </c>
      <c r="I133" s="253">
        <f t="shared" si="22"/>
        <v>672702.70390231442</v>
      </c>
      <c r="J133" s="158">
        <f t="shared" si="17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6"/>
        <v/>
      </c>
      <c r="C134" s="153">
        <f>IF(D93="","-",+C133+1)</f>
        <v>2049</v>
      </c>
      <c r="D134" s="154">
        <f>IF(F133+SUM(E$99:E133)=D$92,F133,D$92-SUM(E$99:E133))</f>
        <v>2841152.1091694329</v>
      </c>
      <c r="E134" s="160">
        <f t="shared" si="18"/>
        <v>353973.40476190473</v>
      </c>
      <c r="F134" s="159">
        <f t="shared" si="19"/>
        <v>2487178.704407528</v>
      </c>
      <c r="G134" s="159">
        <f t="shared" si="20"/>
        <v>2664165.4067884805</v>
      </c>
      <c r="H134" s="163">
        <f t="shared" si="21"/>
        <v>635321.4891012127</v>
      </c>
      <c r="I134" s="253">
        <f t="shared" si="22"/>
        <v>635321.4891012127</v>
      </c>
      <c r="J134" s="158">
        <f t="shared" si="17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6"/>
        <v/>
      </c>
      <c r="C135" s="153">
        <f>IF(D93="","-",+C134+1)</f>
        <v>2050</v>
      </c>
      <c r="D135" s="154">
        <f>IF(F134+SUM(E$99:E134)=D$92,F134,D$92-SUM(E$99:E134))</f>
        <v>2487178.704407528</v>
      </c>
      <c r="E135" s="160">
        <f t="shared" si="18"/>
        <v>353973.40476190473</v>
      </c>
      <c r="F135" s="159">
        <f t="shared" si="19"/>
        <v>2133205.2996456232</v>
      </c>
      <c r="G135" s="159">
        <f t="shared" si="20"/>
        <v>2310192.0020265756</v>
      </c>
      <c r="H135" s="163">
        <f t="shared" si="21"/>
        <v>597940.27430011111</v>
      </c>
      <c r="I135" s="253">
        <f t="shared" si="22"/>
        <v>597940.27430011111</v>
      </c>
      <c r="J135" s="158">
        <f t="shared" si="17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6"/>
        <v/>
      </c>
      <c r="C136" s="153">
        <f>IF(D93="","-",+C135+1)</f>
        <v>2051</v>
      </c>
      <c r="D136" s="154">
        <f>IF(F135+SUM(E$99:E135)=D$92,F135,D$92-SUM(E$99:E135))</f>
        <v>2133205.2996456232</v>
      </c>
      <c r="E136" s="160">
        <f t="shared" si="18"/>
        <v>353973.40476190473</v>
      </c>
      <c r="F136" s="159">
        <f t="shared" si="19"/>
        <v>1779231.8948837183</v>
      </c>
      <c r="G136" s="159">
        <f t="shared" si="20"/>
        <v>1956218.5972646708</v>
      </c>
      <c r="H136" s="163">
        <f t="shared" si="21"/>
        <v>560559.05949900951</v>
      </c>
      <c r="I136" s="253">
        <f t="shared" si="22"/>
        <v>560559.05949900951</v>
      </c>
      <c r="J136" s="158">
        <f t="shared" si="17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6"/>
        <v/>
      </c>
      <c r="C137" s="153">
        <f>IF(D93="","-",+C136+1)</f>
        <v>2052</v>
      </c>
      <c r="D137" s="154">
        <f>IF(F136+SUM(E$99:E136)=D$92,F136,D$92-SUM(E$99:E136))</f>
        <v>1779231.8948837183</v>
      </c>
      <c r="E137" s="160">
        <f t="shared" si="18"/>
        <v>353973.40476190473</v>
      </c>
      <c r="F137" s="159">
        <f t="shared" si="19"/>
        <v>1425258.4901218135</v>
      </c>
      <c r="G137" s="159">
        <f t="shared" si="20"/>
        <v>1602245.1925027659</v>
      </c>
      <c r="H137" s="163">
        <f t="shared" si="21"/>
        <v>523177.84469790792</v>
      </c>
      <c r="I137" s="253">
        <f t="shared" si="22"/>
        <v>523177.84469790792</v>
      </c>
      <c r="J137" s="158">
        <f t="shared" si="17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6"/>
        <v/>
      </c>
      <c r="C138" s="153">
        <f>IF(D93="","-",+C137+1)</f>
        <v>2053</v>
      </c>
      <c r="D138" s="154">
        <f>IF(F137+SUM(E$99:E137)=D$92,F137,D$92-SUM(E$99:E137))</f>
        <v>1425258.4901218135</v>
      </c>
      <c r="E138" s="160">
        <f t="shared" si="18"/>
        <v>353973.40476190473</v>
      </c>
      <c r="F138" s="159">
        <f t="shared" si="19"/>
        <v>1071285.0853599086</v>
      </c>
      <c r="G138" s="159">
        <f t="shared" si="20"/>
        <v>1248271.7877408611</v>
      </c>
      <c r="H138" s="163">
        <f t="shared" si="21"/>
        <v>485796.62989680632</v>
      </c>
      <c r="I138" s="253">
        <f t="shared" si="22"/>
        <v>485796.62989680632</v>
      </c>
      <c r="J138" s="158">
        <f t="shared" si="17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6"/>
        <v/>
      </c>
      <c r="C139" s="153">
        <f>IF(D93="","-",+C138+1)</f>
        <v>2054</v>
      </c>
      <c r="D139" s="154">
        <f>IF(F138+SUM(E$99:E138)=D$92,F138,D$92-SUM(E$99:E138))</f>
        <v>1071285.0853599086</v>
      </c>
      <c r="E139" s="160">
        <f t="shared" si="18"/>
        <v>353973.40476190473</v>
      </c>
      <c r="F139" s="159">
        <f t="shared" si="19"/>
        <v>717311.68059800391</v>
      </c>
      <c r="G139" s="159">
        <f t="shared" si="20"/>
        <v>894298.38297895622</v>
      </c>
      <c r="H139" s="163">
        <f t="shared" si="21"/>
        <v>448415.41509570472</v>
      </c>
      <c r="I139" s="253">
        <f t="shared" si="22"/>
        <v>448415.41509570472</v>
      </c>
      <c r="J139" s="158">
        <f t="shared" si="17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6"/>
        <v/>
      </c>
      <c r="C140" s="153">
        <f>IF(D93="","-",+C139+1)</f>
        <v>2055</v>
      </c>
      <c r="D140" s="154">
        <f>IF(F139+SUM(E$99:E139)=D$92,F139,D$92-SUM(E$99:E139))</f>
        <v>717311.68059800391</v>
      </c>
      <c r="E140" s="160">
        <f t="shared" si="18"/>
        <v>353973.40476190473</v>
      </c>
      <c r="F140" s="159">
        <f t="shared" si="19"/>
        <v>363338.27583609917</v>
      </c>
      <c r="G140" s="159">
        <f t="shared" si="20"/>
        <v>540324.9782170516</v>
      </c>
      <c r="H140" s="163">
        <f t="shared" si="21"/>
        <v>411034.20029460313</v>
      </c>
      <c r="I140" s="253">
        <f t="shared" si="22"/>
        <v>411034.20029460313</v>
      </c>
      <c r="J140" s="158">
        <f t="shared" si="17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6"/>
        <v/>
      </c>
      <c r="C141" s="153">
        <f>IF(D93="","-",+C140+1)</f>
        <v>2056</v>
      </c>
      <c r="D141" s="154">
        <f>IF(F140+SUM(E$99:E140)=D$92,F140,D$92-SUM(E$99:E140))</f>
        <v>363338.27583609917</v>
      </c>
      <c r="E141" s="160">
        <f t="shared" si="18"/>
        <v>353973.40476190473</v>
      </c>
      <c r="F141" s="159">
        <f t="shared" si="19"/>
        <v>9364.8710741944378</v>
      </c>
      <c r="G141" s="159">
        <f t="shared" si="20"/>
        <v>186351.5734551468</v>
      </c>
      <c r="H141" s="163">
        <f t="shared" si="21"/>
        <v>373652.98549350153</v>
      </c>
      <c r="I141" s="253">
        <f t="shared" si="22"/>
        <v>373652.98549350153</v>
      </c>
      <c r="J141" s="158">
        <f t="shared" si="17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6"/>
        <v/>
      </c>
      <c r="C142" s="153">
        <f>IF(D93="","-",+C141+1)</f>
        <v>2057</v>
      </c>
      <c r="D142" s="154">
        <f>IF(F141+SUM(E$99:E141)=D$92,F141,D$92-SUM(E$99:E141))</f>
        <v>9364.8710741944378</v>
      </c>
      <c r="E142" s="160">
        <f t="shared" si="18"/>
        <v>9364.8710741944378</v>
      </c>
      <c r="F142" s="159">
        <f t="shared" si="19"/>
        <v>0</v>
      </c>
      <c r="G142" s="159">
        <f t="shared" si="20"/>
        <v>4682.4355370972189</v>
      </c>
      <c r="H142" s="163">
        <f t="shared" si="21"/>
        <v>9859.3577397174522</v>
      </c>
      <c r="I142" s="253">
        <f t="shared" si="22"/>
        <v>9859.3577397174522</v>
      </c>
      <c r="J142" s="158">
        <f t="shared" si="17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6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8"/>
        <v>0</v>
      </c>
      <c r="F143" s="159">
        <f t="shared" si="19"/>
        <v>0</v>
      </c>
      <c r="G143" s="159">
        <f t="shared" si="20"/>
        <v>0</v>
      </c>
      <c r="H143" s="163">
        <f t="shared" si="21"/>
        <v>0</v>
      </c>
      <c r="I143" s="253">
        <f t="shared" si="22"/>
        <v>0</v>
      </c>
      <c r="J143" s="158">
        <f t="shared" si="17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6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8"/>
        <v>0</v>
      </c>
      <c r="F144" s="159">
        <f t="shared" si="19"/>
        <v>0</v>
      </c>
      <c r="G144" s="159">
        <f t="shared" si="20"/>
        <v>0</v>
      </c>
      <c r="H144" s="163">
        <f t="shared" si="21"/>
        <v>0</v>
      </c>
      <c r="I144" s="253">
        <f t="shared" si="22"/>
        <v>0</v>
      </c>
      <c r="J144" s="158">
        <f t="shared" si="17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6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8"/>
        <v>0</v>
      </c>
      <c r="F145" s="159">
        <f t="shared" si="19"/>
        <v>0</v>
      </c>
      <c r="G145" s="159">
        <f t="shared" si="20"/>
        <v>0</v>
      </c>
      <c r="H145" s="163">
        <f t="shared" si="21"/>
        <v>0</v>
      </c>
      <c r="I145" s="253">
        <f t="shared" si="22"/>
        <v>0</v>
      </c>
      <c r="J145" s="158">
        <f t="shared" si="17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6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8"/>
        <v>0</v>
      </c>
      <c r="F146" s="159">
        <f t="shared" si="19"/>
        <v>0</v>
      </c>
      <c r="G146" s="159">
        <f t="shared" si="20"/>
        <v>0</v>
      </c>
      <c r="H146" s="163">
        <f t="shared" si="21"/>
        <v>0</v>
      </c>
      <c r="I146" s="253">
        <f t="shared" si="22"/>
        <v>0</v>
      </c>
      <c r="J146" s="158">
        <f t="shared" si="17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6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8"/>
        <v>0</v>
      </c>
      <c r="F147" s="159">
        <f t="shared" si="19"/>
        <v>0</v>
      </c>
      <c r="G147" s="159">
        <f t="shared" si="20"/>
        <v>0</v>
      </c>
      <c r="H147" s="163">
        <f t="shared" si="21"/>
        <v>0</v>
      </c>
      <c r="I147" s="253">
        <f t="shared" si="22"/>
        <v>0</v>
      </c>
      <c r="J147" s="158">
        <f t="shared" si="17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6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8"/>
        <v>0</v>
      </c>
      <c r="F148" s="159">
        <f t="shared" si="19"/>
        <v>0</v>
      </c>
      <c r="G148" s="159">
        <f t="shared" si="20"/>
        <v>0</v>
      </c>
      <c r="H148" s="163">
        <f t="shared" si="21"/>
        <v>0</v>
      </c>
      <c r="I148" s="253">
        <f t="shared" si="22"/>
        <v>0</v>
      </c>
      <c r="J148" s="158">
        <f t="shared" si="17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6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8"/>
        <v>0</v>
      </c>
      <c r="F149" s="159">
        <f t="shared" si="19"/>
        <v>0</v>
      </c>
      <c r="G149" s="159">
        <f t="shared" si="20"/>
        <v>0</v>
      </c>
      <c r="H149" s="163">
        <f t="shared" si="21"/>
        <v>0</v>
      </c>
      <c r="I149" s="253">
        <f t="shared" si="22"/>
        <v>0</v>
      </c>
      <c r="J149" s="158">
        <f t="shared" si="17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6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8"/>
        <v>0</v>
      </c>
      <c r="F150" s="159">
        <f t="shared" si="19"/>
        <v>0</v>
      </c>
      <c r="G150" s="159">
        <f t="shared" si="20"/>
        <v>0</v>
      </c>
      <c r="H150" s="163">
        <f t="shared" si="21"/>
        <v>0</v>
      </c>
      <c r="I150" s="253">
        <f t="shared" si="22"/>
        <v>0</v>
      </c>
      <c r="J150" s="158">
        <f t="shared" si="17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6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8"/>
        <v>0</v>
      </c>
      <c r="F151" s="159">
        <f t="shared" si="19"/>
        <v>0</v>
      </c>
      <c r="G151" s="159">
        <f t="shared" si="20"/>
        <v>0</v>
      </c>
      <c r="H151" s="163">
        <f t="shared" si="21"/>
        <v>0</v>
      </c>
      <c r="I151" s="253">
        <f t="shared" si="22"/>
        <v>0</v>
      </c>
      <c r="J151" s="158">
        <f t="shared" si="17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6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8"/>
        <v>0</v>
      </c>
      <c r="F152" s="159">
        <f t="shared" si="19"/>
        <v>0</v>
      </c>
      <c r="G152" s="159">
        <f t="shared" si="20"/>
        <v>0</v>
      </c>
      <c r="H152" s="163">
        <f t="shared" si="21"/>
        <v>0</v>
      </c>
      <c r="I152" s="253">
        <f t="shared" si="22"/>
        <v>0</v>
      </c>
      <c r="J152" s="158">
        <f t="shared" si="17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6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8"/>
        <v>0</v>
      </c>
      <c r="F153" s="159">
        <f t="shared" si="19"/>
        <v>0</v>
      </c>
      <c r="G153" s="159">
        <f t="shared" si="20"/>
        <v>0</v>
      </c>
      <c r="H153" s="163">
        <f t="shared" si="21"/>
        <v>0</v>
      </c>
      <c r="I153" s="253">
        <f t="shared" si="22"/>
        <v>0</v>
      </c>
      <c r="J153" s="158">
        <f t="shared" si="17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6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8"/>
        <v>0</v>
      </c>
      <c r="F154" s="159">
        <f t="shared" si="19"/>
        <v>0</v>
      </c>
      <c r="G154" s="159">
        <f t="shared" si="20"/>
        <v>0</v>
      </c>
      <c r="H154" s="163">
        <f t="shared" si="21"/>
        <v>0</v>
      </c>
      <c r="I154" s="253">
        <f t="shared" si="22"/>
        <v>0</v>
      </c>
      <c r="J154" s="158">
        <f t="shared" si="17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14866883</v>
      </c>
      <c r="F155" s="111"/>
      <c r="G155" s="111"/>
      <c r="H155" s="111">
        <f>SUM(H99:H154)</f>
        <v>49802856.284431733</v>
      </c>
      <c r="I155" s="111">
        <f>SUM(I99:I154)</f>
        <v>49802856.284431733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1" priority="1" stopIfTrue="1" operator="equal">
      <formula>$I$10</formula>
    </cfRule>
  </conditionalFormatting>
  <conditionalFormatting sqref="C99:C154">
    <cfRule type="cellIs" dxfId="8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9" tint="-0.249977111117893"/>
  </sheetPr>
  <dimension ref="A1:P162"/>
  <sheetViews>
    <sheetView view="pageBreakPreview" topLeftCell="A64" zoomScale="82" zoomScaleNormal="100" zoomScaleSheetLayoutView="82" workbookViewId="0">
      <selection activeCell="D17" sqref="D17:H2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44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2793543.137478089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2793543.137478089</v>
      </c>
      <c r="O6" s="1"/>
      <c r="P6" s="1"/>
    </row>
    <row r="7" spans="1:16" ht="13.5" thickBot="1">
      <c r="C7" s="121" t="s">
        <v>44</v>
      </c>
      <c r="D7" s="386" t="s">
        <v>318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317</v>
      </c>
      <c r="E9" s="401" t="s">
        <v>430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29107362.050000001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709935.65975609759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409">
        <v>29107362.050000001</v>
      </c>
      <c r="E17" s="415">
        <v>57752.702480158732</v>
      </c>
      <c r="F17" s="409">
        <v>29049609.347519841</v>
      </c>
      <c r="G17" s="415">
        <v>3976850.2640178553</v>
      </c>
      <c r="H17" s="416">
        <v>3976850.2640178553</v>
      </c>
      <c r="I17" s="156">
        <v>0</v>
      </c>
      <c r="J17" s="156"/>
      <c r="K17" s="256">
        <f>G17</f>
        <v>3976850.2640178553</v>
      </c>
      <c r="L17" s="172">
        <f>IF(K17&lt;&gt;0,+G17-K17,0)</f>
        <v>0</v>
      </c>
      <c r="M17" s="256">
        <f>H17</f>
        <v>3976850.2640178553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411">
        <v>29049609.347519841</v>
      </c>
      <c r="E18" s="410">
        <v>693032.42976190476</v>
      </c>
      <c r="F18" s="411">
        <v>28356576.917757936</v>
      </c>
      <c r="G18" s="410">
        <v>4518632.6339666937</v>
      </c>
      <c r="H18" s="416">
        <v>4518632.6339666937</v>
      </c>
      <c r="I18" s="156">
        <v>0</v>
      </c>
      <c r="J18" s="156"/>
      <c r="K18" s="258">
        <f>G18</f>
        <v>4518632.6339666937</v>
      </c>
      <c r="L18" s="257">
        <f>IF(K18&lt;&gt;0,+G18-K18,0)</f>
        <v>0</v>
      </c>
      <c r="M18" s="258">
        <f>H18</f>
        <v>4518632.6339666937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2009</v>
      </c>
      <c r="D19" s="411">
        <v>28356576.917757936</v>
      </c>
      <c r="E19" s="410">
        <v>693032.42976190476</v>
      </c>
      <c r="F19" s="411">
        <v>27663544.487996031</v>
      </c>
      <c r="G19" s="410">
        <v>4425135.276633786</v>
      </c>
      <c r="H19" s="416">
        <v>4425135.276633786</v>
      </c>
      <c r="I19" s="156">
        <v>0</v>
      </c>
      <c r="J19" s="156"/>
      <c r="K19" s="258">
        <f t="shared" ref="K19:K24" si="0">G19</f>
        <v>4425135.276633786</v>
      </c>
      <c r="L19" s="257">
        <f t="shared" ref="L19:L24" si="1">IF(K19&lt;&gt;0,+G19-K19,0)</f>
        <v>0</v>
      </c>
      <c r="M19" s="258">
        <f t="shared" ref="M19:M24" si="2">H19</f>
        <v>4425135.276633786</v>
      </c>
      <c r="N19" s="158">
        <f t="shared" ref="N19:N24" si="3">IF(M19&lt;&gt;0,+H19-M19,0)</f>
        <v>0</v>
      </c>
      <c r="O19" s="158">
        <f t="shared" ref="O19:O24" si="4">+N19-L19</f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2010</v>
      </c>
      <c r="D20" s="411">
        <v>27663544.487996031</v>
      </c>
      <c r="E20" s="410">
        <v>693032.42976190476</v>
      </c>
      <c r="F20" s="411">
        <v>26970512.058234125</v>
      </c>
      <c r="G20" s="410">
        <v>4331637.9193008794</v>
      </c>
      <c r="H20" s="416">
        <v>4331637.9193008794</v>
      </c>
      <c r="I20" s="156">
        <v>0</v>
      </c>
      <c r="J20" s="156"/>
      <c r="K20" s="258">
        <f t="shared" si="0"/>
        <v>4331637.9193008794</v>
      </c>
      <c r="L20" s="257">
        <f t="shared" si="1"/>
        <v>0</v>
      </c>
      <c r="M20" s="258">
        <f t="shared" si="2"/>
        <v>4331637.9193008794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2011</v>
      </c>
      <c r="D21" s="411">
        <v>26970512.058234125</v>
      </c>
      <c r="E21" s="410">
        <v>693032.42976190476</v>
      </c>
      <c r="F21" s="411">
        <v>26277479.62847222</v>
      </c>
      <c r="G21" s="410">
        <v>4238140.5619679717</v>
      </c>
      <c r="H21" s="416">
        <v>4238140.5619679717</v>
      </c>
      <c r="I21" s="156">
        <v>0</v>
      </c>
      <c r="J21" s="156"/>
      <c r="K21" s="258">
        <f t="shared" si="0"/>
        <v>4238140.5619679717</v>
      </c>
      <c r="L21" s="257">
        <f t="shared" si="1"/>
        <v>0</v>
      </c>
      <c r="M21" s="258">
        <f t="shared" si="2"/>
        <v>4238140.5619679717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2012</v>
      </c>
      <c r="D22" s="411">
        <v>26277479.62847222</v>
      </c>
      <c r="E22" s="410">
        <v>693032.42976190476</v>
      </c>
      <c r="F22" s="411">
        <v>25584447.198710315</v>
      </c>
      <c r="G22" s="410">
        <v>4144643.2046350646</v>
      </c>
      <c r="H22" s="416">
        <v>4144643.2046350646</v>
      </c>
      <c r="I22" s="156">
        <v>0</v>
      </c>
      <c r="J22" s="156"/>
      <c r="K22" s="258">
        <f t="shared" si="0"/>
        <v>4144643.2046350646</v>
      </c>
      <c r="L22" s="257">
        <f t="shared" si="1"/>
        <v>0</v>
      </c>
      <c r="M22" s="258">
        <f t="shared" si="2"/>
        <v>4144643.2046350646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2013</v>
      </c>
      <c r="D23" s="411">
        <v>25584447.198710315</v>
      </c>
      <c r="E23" s="410">
        <v>693032.42976190476</v>
      </c>
      <c r="F23" s="411">
        <v>24891414.76894841</v>
      </c>
      <c r="G23" s="410">
        <v>4051145.847302157</v>
      </c>
      <c r="H23" s="416">
        <v>4051145.847302157</v>
      </c>
      <c r="I23" s="156">
        <v>0</v>
      </c>
      <c r="J23" s="156"/>
      <c r="K23" s="258">
        <f t="shared" si="0"/>
        <v>4051145.847302157</v>
      </c>
      <c r="L23" s="257">
        <f t="shared" si="1"/>
        <v>0</v>
      </c>
      <c r="M23" s="258">
        <f t="shared" si="2"/>
        <v>4051145.847302157</v>
      </c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5"/>
        <v/>
      </c>
      <c r="C24" s="153">
        <f>IF(D11="","-",+C23+1)</f>
        <v>2014</v>
      </c>
      <c r="D24" s="411">
        <v>24891414.76894841</v>
      </c>
      <c r="E24" s="410">
        <v>693032.42976190476</v>
      </c>
      <c r="F24" s="411">
        <v>24198382.339186504</v>
      </c>
      <c r="G24" s="410">
        <v>3957648.4899692498</v>
      </c>
      <c r="H24" s="416">
        <v>3957648.4899692498</v>
      </c>
      <c r="I24" s="156">
        <v>0</v>
      </c>
      <c r="J24" s="156"/>
      <c r="K24" s="258">
        <f t="shared" si="0"/>
        <v>3957648.4899692498</v>
      </c>
      <c r="L24" s="257">
        <f t="shared" si="1"/>
        <v>0</v>
      </c>
      <c r="M24" s="258">
        <f t="shared" si="2"/>
        <v>3957648.4899692498</v>
      </c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2015</v>
      </c>
      <c r="D25" s="411">
        <v>24198382.339186504</v>
      </c>
      <c r="E25" s="410">
        <v>693032.42976190476</v>
      </c>
      <c r="F25" s="411">
        <v>23505349.909424599</v>
      </c>
      <c r="G25" s="410">
        <v>3788799.8614330222</v>
      </c>
      <c r="H25" s="416">
        <v>3788799.8614330222</v>
      </c>
      <c r="I25" s="156">
        <v>0</v>
      </c>
      <c r="J25" s="156"/>
      <c r="K25" s="258">
        <f>G25</f>
        <v>3788799.8614330222</v>
      </c>
      <c r="L25" s="257">
        <f>IF(K25&lt;&gt;0,+G25-K25,0)</f>
        <v>0</v>
      </c>
      <c r="M25" s="258">
        <f>H25</f>
        <v>3788799.8614330222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2016</v>
      </c>
      <c r="D26" s="411">
        <v>23505349.909424599</v>
      </c>
      <c r="E26" s="410">
        <v>693032.42976190476</v>
      </c>
      <c r="F26" s="411">
        <v>22812317.479662694</v>
      </c>
      <c r="G26" s="410">
        <v>3660458.1176400636</v>
      </c>
      <c r="H26" s="416">
        <v>3660458.1176400636</v>
      </c>
      <c r="I26" s="156">
        <f t="shared" ref="I26:I72" si="6">H26-G26</f>
        <v>0</v>
      </c>
      <c r="J26" s="156"/>
      <c r="K26" s="258">
        <f>G26</f>
        <v>3660458.1176400636</v>
      </c>
      <c r="L26" s="257">
        <f>IF(K26&lt;&gt;0,+G26-K26,0)</f>
        <v>0</v>
      </c>
      <c r="M26" s="258">
        <f>H26</f>
        <v>3660458.1176400636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2017</v>
      </c>
      <c r="D27" s="411">
        <v>22812317.479662694</v>
      </c>
      <c r="E27" s="410">
        <v>676915.39651162794</v>
      </c>
      <c r="F27" s="411">
        <v>22135402.083151065</v>
      </c>
      <c r="G27" s="410">
        <v>3461258.8249701741</v>
      </c>
      <c r="H27" s="416">
        <v>3461258.8249701741</v>
      </c>
      <c r="I27" s="156">
        <v>0</v>
      </c>
      <c r="J27" s="156"/>
      <c r="K27" s="258">
        <f>G27</f>
        <v>3461258.8249701741</v>
      </c>
      <c r="L27" s="257">
        <f>IF(K27&lt;&gt;0,+G27-K27,0)</f>
        <v>0</v>
      </c>
      <c r="M27" s="258">
        <f>H27</f>
        <v>3461258.8249701741</v>
      </c>
      <c r="N27" s="158">
        <f>IF(M27&lt;&gt;0,+H27-M27,0)</f>
        <v>0</v>
      </c>
      <c r="O27" s="158">
        <f>+N27-L27</f>
        <v>0</v>
      </c>
      <c r="P27" s="4"/>
    </row>
    <row r="28" spans="2:16">
      <c r="B28" s="9" t="str">
        <f t="shared" si="5"/>
        <v/>
      </c>
      <c r="C28" s="153">
        <f>IF(D11="","-",+C27+1)</f>
        <v>2018</v>
      </c>
      <c r="D28" s="411">
        <v>22135402.083151065</v>
      </c>
      <c r="E28" s="410">
        <v>709935.65975609759</v>
      </c>
      <c r="F28" s="411">
        <v>21425466.423394967</v>
      </c>
      <c r="G28" s="410">
        <v>3478100.3254420273</v>
      </c>
      <c r="H28" s="416">
        <v>3478100.3254420273</v>
      </c>
      <c r="I28" s="156">
        <f t="shared" si="6"/>
        <v>0</v>
      </c>
      <c r="J28" s="156"/>
      <c r="K28" s="258">
        <f>G28</f>
        <v>3478100.3254420273</v>
      </c>
      <c r="L28" s="257">
        <f>IF(K28&lt;&gt;0,+G28-K28,0)</f>
        <v>0</v>
      </c>
      <c r="M28" s="258">
        <f>H28</f>
        <v>3478100.3254420273</v>
      </c>
      <c r="N28" s="158">
        <f>IF(M28&lt;&gt;0,+H28-M28,0)</f>
        <v>0</v>
      </c>
      <c r="O28" s="158">
        <f>+N28-L28</f>
        <v>0</v>
      </c>
      <c r="P28" s="4"/>
    </row>
    <row r="29" spans="2:16">
      <c r="B29" s="9" t="str">
        <f t="shared" si="5"/>
        <v/>
      </c>
      <c r="C29" s="153">
        <f>IF(D11="","-",+C28+1)</f>
        <v>2019</v>
      </c>
      <c r="D29" s="411">
        <v>21425466.423394967</v>
      </c>
      <c r="E29" s="410">
        <v>709935.65975609759</v>
      </c>
      <c r="F29" s="411">
        <v>20715530.763638869</v>
      </c>
      <c r="G29" s="410">
        <v>3387871.6924682865</v>
      </c>
      <c r="H29" s="416">
        <v>3387871.6924682865</v>
      </c>
      <c r="I29" s="156">
        <f t="shared" si="6"/>
        <v>0</v>
      </c>
      <c r="J29" s="156"/>
      <c r="K29" s="258">
        <f>G29</f>
        <v>3387871.6924682865</v>
      </c>
      <c r="L29" s="257">
        <f>IF(K29&lt;&gt;0,+G29-K29,0)</f>
        <v>0</v>
      </c>
      <c r="M29" s="258">
        <f>H29</f>
        <v>3387871.6924682865</v>
      </c>
      <c r="N29" s="158">
        <f>IF(M29&lt;&gt;0,+H29-M29,0)</f>
        <v>0</v>
      </c>
      <c r="O29" s="158">
        <f>+N29-L29</f>
        <v>0</v>
      </c>
      <c r="P29" s="4"/>
    </row>
    <row r="30" spans="2:16">
      <c r="B30" s="9" t="str">
        <f t="shared" si="5"/>
        <v/>
      </c>
      <c r="C30" s="153">
        <f>IF(D11="","-",+C29+1)</f>
        <v>2020</v>
      </c>
      <c r="D30" s="159">
        <f>IF(F29+SUM(E$17:E29)=D$10,F29,D$10-SUM(E$17:E29))</f>
        <v>20715530.763638869</v>
      </c>
      <c r="E30" s="160">
        <f>IF(+I14&lt;F29,I14,D30)</f>
        <v>709935.65975609759</v>
      </c>
      <c r="F30" s="159">
        <f t="shared" ref="F30:F72" si="7">+D30-E30</f>
        <v>20005595.103882771</v>
      </c>
      <c r="G30" s="161">
        <f t="shared" ref="G30:G72" si="8">+I$12*((D30+F30)/2)+E30</f>
        <v>2793543.137478089</v>
      </c>
      <c r="H30" s="142">
        <f t="shared" ref="H30:H72" si="9">+I$13*((D30+F30)/2)+E30</f>
        <v>2793543.137478089</v>
      </c>
      <c r="I30" s="156">
        <f t="shared" si="6"/>
        <v>0</v>
      </c>
      <c r="J30" s="156"/>
      <c r="K30" s="334"/>
      <c r="L30" s="158">
        <f t="shared" ref="L30:L72" si="10">IF(K30&lt;&gt;0,+G30-K30,0)</f>
        <v>0</v>
      </c>
      <c r="M30" s="334"/>
      <c r="N30" s="158">
        <f t="shared" ref="N30:N72" si="11">IF(M30&lt;&gt;0,+H30-M30,0)</f>
        <v>0</v>
      </c>
      <c r="O30" s="158">
        <f t="shared" ref="O30:O72" si="12">+N30-L30</f>
        <v>0</v>
      </c>
      <c r="P30" s="4"/>
    </row>
    <row r="31" spans="2:16">
      <c r="B31" s="9" t="str">
        <f t="shared" si="5"/>
        <v/>
      </c>
      <c r="C31" s="153">
        <f>IF(D11="","-",+C30+1)</f>
        <v>2021</v>
      </c>
      <c r="D31" s="159">
        <f>IF(F30+SUM(E$17:E30)=D$10,F30,D$10-SUM(E$17:E30))</f>
        <v>20005595.103882771</v>
      </c>
      <c r="E31" s="160">
        <f>IF(+I14&lt;F30,I14,D31)</f>
        <v>709935.65975609759</v>
      </c>
      <c r="F31" s="159">
        <f t="shared" si="7"/>
        <v>19295659.444126673</v>
      </c>
      <c r="G31" s="161">
        <f t="shared" si="8"/>
        <v>2720891.548512612</v>
      </c>
      <c r="H31" s="142">
        <f t="shared" si="9"/>
        <v>2720891.548512612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2022</v>
      </c>
      <c r="D32" s="159">
        <f>IF(F31+SUM(E$17:E31)=D$10,F31,D$10-SUM(E$17:E31))</f>
        <v>19295659.444126673</v>
      </c>
      <c r="E32" s="160">
        <f>IF(+I14&lt;F31,I14,D32)</f>
        <v>709935.65975609759</v>
      </c>
      <c r="F32" s="159">
        <f t="shared" si="7"/>
        <v>18585723.784370575</v>
      </c>
      <c r="G32" s="161">
        <f t="shared" si="8"/>
        <v>2648239.9595471364</v>
      </c>
      <c r="H32" s="142">
        <f t="shared" si="9"/>
        <v>2648239.9595471364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2023</v>
      </c>
      <c r="D33" s="159">
        <f>IF(F32+SUM(E$17:E32)=D$10,F32,D$10-SUM(E$17:E32))</f>
        <v>18585723.784370575</v>
      </c>
      <c r="E33" s="160">
        <f>IF(+I14&lt;F32,I14,D33)</f>
        <v>709935.65975609759</v>
      </c>
      <c r="F33" s="159">
        <f t="shared" si="7"/>
        <v>17875788.124614477</v>
      </c>
      <c r="G33" s="161">
        <f t="shared" si="8"/>
        <v>2575588.37058166</v>
      </c>
      <c r="H33" s="142">
        <f t="shared" si="9"/>
        <v>2575588.37058166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2024</v>
      </c>
      <c r="D34" s="159">
        <f>IF(F33+SUM(E$17:E33)=D$10,F33,D$10-SUM(E$17:E33))</f>
        <v>17875788.124614477</v>
      </c>
      <c r="E34" s="160">
        <f>IF(+I14&lt;F33,I14,D34)</f>
        <v>709935.65975609759</v>
      </c>
      <c r="F34" s="159">
        <f t="shared" si="7"/>
        <v>17165852.464858379</v>
      </c>
      <c r="G34" s="161">
        <f t="shared" si="8"/>
        <v>2502936.7816161839</v>
      </c>
      <c r="H34" s="142">
        <f t="shared" si="9"/>
        <v>2502936.7816161839</v>
      </c>
      <c r="I34" s="156">
        <f t="shared" si="6"/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2025</v>
      </c>
      <c r="D35" s="159">
        <f>IF(F34+SUM(E$17:E34)=D$10,F34,D$10-SUM(E$17:E34))</f>
        <v>17165852.464858379</v>
      </c>
      <c r="E35" s="160">
        <f>IF(+I14&lt;F34,I14,D35)</f>
        <v>709935.65975609759</v>
      </c>
      <c r="F35" s="159">
        <f t="shared" si="7"/>
        <v>16455916.805102281</v>
      </c>
      <c r="G35" s="161">
        <f t="shared" si="8"/>
        <v>2430285.1926507074</v>
      </c>
      <c r="H35" s="142">
        <f t="shared" si="9"/>
        <v>2430285.1926507074</v>
      </c>
      <c r="I35" s="156">
        <f t="shared" si="6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2026</v>
      </c>
      <c r="D36" s="159">
        <f>IF(F35+SUM(E$17:E35)=D$10,F35,D$10-SUM(E$17:E35))</f>
        <v>16455916.805102281</v>
      </c>
      <c r="E36" s="160">
        <f>IF(+I14&lt;F35,I14,D36)</f>
        <v>709935.65975609759</v>
      </c>
      <c r="F36" s="159">
        <f t="shared" si="7"/>
        <v>15745981.145346183</v>
      </c>
      <c r="G36" s="161">
        <f t="shared" si="8"/>
        <v>2357633.6036852314</v>
      </c>
      <c r="H36" s="142">
        <f t="shared" si="9"/>
        <v>2357633.6036852314</v>
      </c>
      <c r="I36" s="156">
        <f t="shared" si="6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2027</v>
      </c>
      <c r="D37" s="159">
        <f>IF(F36+SUM(E$17:E36)=D$10,F36,D$10-SUM(E$17:E36))</f>
        <v>15745981.145346183</v>
      </c>
      <c r="E37" s="160">
        <f>IF(+I14&lt;F36,I14,D37)</f>
        <v>709935.65975609759</v>
      </c>
      <c r="F37" s="159">
        <f t="shared" si="7"/>
        <v>15036045.485590085</v>
      </c>
      <c r="G37" s="161">
        <f t="shared" si="8"/>
        <v>2284982.0147197554</v>
      </c>
      <c r="H37" s="142">
        <f t="shared" si="9"/>
        <v>2284982.0147197554</v>
      </c>
      <c r="I37" s="156">
        <f t="shared" si="6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2028</v>
      </c>
      <c r="D38" s="159">
        <f>IF(F37+SUM(E$17:E37)=D$10,F37,D$10-SUM(E$17:E37))</f>
        <v>15036045.485590085</v>
      </c>
      <c r="E38" s="160">
        <f>IF(+I14&lt;F37,I14,D38)</f>
        <v>709935.65975609759</v>
      </c>
      <c r="F38" s="159">
        <f t="shared" si="7"/>
        <v>14326109.825833987</v>
      </c>
      <c r="G38" s="161">
        <f t="shared" si="8"/>
        <v>2212330.4257542794</v>
      </c>
      <c r="H38" s="142">
        <f t="shared" si="9"/>
        <v>2212330.4257542794</v>
      </c>
      <c r="I38" s="156">
        <f t="shared" si="6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2029</v>
      </c>
      <c r="D39" s="159">
        <f>IF(F38+SUM(E$17:E38)=D$10,F38,D$10-SUM(E$17:E38))</f>
        <v>14326109.825833987</v>
      </c>
      <c r="E39" s="160">
        <f>IF(+I14&lt;F38,I14,D39)</f>
        <v>709935.65975609759</v>
      </c>
      <c r="F39" s="159">
        <f t="shared" si="7"/>
        <v>13616174.16607789</v>
      </c>
      <c r="G39" s="161">
        <f t="shared" si="8"/>
        <v>2139678.8367888029</v>
      </c>
      <c r="H39" s="142">
        <f t="shared" si="9"/>
        <v>2139678.8367888029</v>
      </c>
      <c r="I39" s="156">
        <f t="shared" si="6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2030</v>
      </c>
      <c r="D40" s="159">
        <f>IF(F39+SUM(E$17:E39)=D$10,F39,D$10-SUM(E$17:E39))</f>
        <v>13616174.16607789</v>
      </c>
      <c r="E40" s="160">
        <f>IF(+I14&lt;F39,I14,D40)</f>
        <v>709935.65975609759</v>
      </c>
      <c r="F40" s="159">
        <f t="shared" si="7"/>
        <v>12906238.506321792</v>
      </c>
      <c r="G40" s="161">
        <f t="shared" si="8"/>
        <v>2067027.2478233268</v>
      </c>
      <c r="H40" s="142">
        <f t="shared" si="9"/>
        <v>2067027.2478233268</v>
      </c>
      <c r="I40" s="156">
        <f t="shared" si="6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2031</v>
      </c>
      <c r="D41" s="159">
        <f>IF(F40+SUM(E$17:E40)=D$10,F40,D$10-SUM(E$17:E40))</f>
        <v>12906238.506321792</v>
      </c>
      <c r="E41" s="160">
        <f>IF(+I14&lt;F40,I14,D41)</f>
        <v>709935.65975609759</v>
      </c>
      <c r="F41" s="159">
        <f t="shared" si="7"/>
        <v>12196302.846565694</v>
      </c>
      <c r="G41" s="161">
        <f t="shared" si="8"/>
        <v>1994375.6588578508</v>
      </c>
      <c r="H41" s="142">
        <f t="shared" si="9"/>
        <v>1994375.6588578508</v>
      </c>
      <c r="I41" s="156">
        <f t="shared" si="6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2032</v>
      </c>
      <c r="D42" s="159">
        <f>IF(F41+SUM(E$17:E41)=D$10,F41,D$10-SUM(E$17:E41))</f>
        <v>12196302.846565694</v>
      </c>
      <c r="E42" s="160">
        <f>IF(+I14&lt;F41,I14,D42)</f>
        <v>709935.65975609759</v>
      </c>
      <c r="F42" s="159">
        <f t="shared" si="7"/>
        <v>11486367.186809596</v>
      </c>
      <c r="G42" s="161">
        <f t="shared" si="8"/>
        <v>1921724.0698923743</v>
      </c>
      <c r="H42" s="142">
        <f t="shared" si="9"/>
        <v>1921724.0698923743</v>
      </c>
      <c r="I42" s="156">
        <f t="shared" si="6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2033</v>
      </c>
      <c r="D43" s="159">
        <f>IF(F42+SUM(E$17:E42)=D$10,F42,D$10-SUM(E$17:E42))</f>
        <v>11486367.186809596</v>
      </c>
      <c r="E43" s="160">
        <f>IF(+I14&lt;F42,I14,D43)</f>
        <v>709935.65975609759</v>
      </c>
      <c r="F43" s="159">
        <f t="shared" si="7"/>
        <v>10776431.527053498</v>
      </c>
      <c r="G43" s="161">
        <f t="shared" si="8"/>
        <v>1849072.4809268983</v>
      </c>
      <c r="H43" s="142">
        <f t="shared" si="9"/>
        <v>1849072.4809268983</v>
      </c>
      <c r="I43" s="156">
        <f t="shared" si="6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2034</v>
      </c>
      <c r="D44" s="159">
        <f>IF(F43+SUM(E$17:E43)=D$10,F43,D$10-SUM(E$17:E43))</f>
        <v>10776431.527053498</v>
      </c>
      <c r="E44" s="160">
        <f>IF(+I14&lt;F43,I14,D44)</f>
        <v>709935.65975609759</v>
      </c>
      <c r="F44" s="159">
        <f t="shared" si="7"/>
        <v>10066495.8672974</v>
      </c>
      <c r="G44" s="161">
        <f t="shared" si="8"/>
        <v>1776420.8919614223</v>
      </c>
      <c r="H44" s="142">
        <f t="shared" si="9"/>
        <v>1776420.8919614223</v>
      </c>
      <c r="I44" s="156">
        <f t="shared" si="6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2035</v>
      </c>
      <c r="D45" s="159">
        <f>IF(F44+SUM(E$17:E44)=D$10,F44,D$10-SUM(E$17:E44))</f>
        <v>10066495.8672974</v>
      </c>
      <c r="E45" s="160">
        <f>IF(+I14&lt;F44,I14,D45)</f>
        <v>709935.65975609759</v>
      </c>
      <c r="F45" s="159">
        <f t="shared" si="7"/>
        <v>9356560.2075413018</v>
      </c>
      <c r="G45" s="161">
        <f t="shared" si="8"/>
        <v>1703769.3029959458</v>
      </c>
      <c r="H45" s="142">
        <f t="shared" si="9"/>
        <v>1703769.3029959458</v>
      </c>
      <c r="I45" s="156">
        <f t="shared" si="6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2036</v>
      </c>
      <c r="D46" s="159">
        <f>IF(F45+SUM(E$17:E45)=D$10,F45,D$10-SUM(E$17:E45))</f>
        <v>9356560.2075413018</v>
      </c>
      <c r="E46" s="160">
        <f>IF(+I14&lt;F45,I14,D46)</f>
        <v>709935.65975609759</v>
      </c>
      <c r="F46" s="159">
        <f t="shared" si="7"/>
        <v>8646624.5477852039</v>
      </c>
      <c r="G46" s="161">
        <f t="shared" si="8"/>
        <v>1631117.7140304698</v>
      </c>
      <c r="H46" s="142">
        <f t="shared" si="9"/>
        <v>1631117.7140304698</v>
      </c>
      <c r="I46" s="156">
        <f t="shared" si="6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2037</v>
      </c>
      <c r="D47" s="159">
        <f>IF(F46+SUM(E$17:E46)=D$10,F46,D$10-SUM(E$17:E46))</f>
        <v>8646624.5477852039</v>
      </c>
      <c r="E47" s="160">
        <f>IF(+I14&lt;F46,I14,D47)</f>
        <v>709935.65975609759</v>
      </c>
      <c r="F47" s="159">
        <f t="shared" si="7"/>
        <v>7936688.888029106</v>
      </c>
      <c r="G47" s="161">
        <f t="shared" si="8"/>
        <v>1558466.1250649937</v>
      </c>
      <c r="H47" s="142">
        <f t="shared" si="9"/>
        <v>1558466.1250649937</v>
      </c>
      <c r="I47" s="156">
        <f t="shared" si="6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2038</v>
      </c>
      <c r="D48" s="159">
        <f>IF(F47+SUM(E$17:E47)=D$10,F47,D$10-SUM(E$17:E47))</f>
        <v>7936688.888029106</v>
      </c>
      <c r="E48" s="160">
        <f>IF(+I14&lt;F47,I14,D48)</f>
        <v>709935.65975609759</v>
      </c>
      <c r="F48" s="159">
        <f t="shared" si="7"/>
        <v>7226753.228273008</v>
      </c>
      <c r="G48" s="161">
        <f t="shared" si="8"/>
        <v>1485814.5360995173</v>
      </c>
      <c r="H48" s="142">
        <f t="shared" si="9"/>
        <v>1485814.5360995173</v>
      </c>
      <c r="I48" s="156">
        <f t="shared" si="6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2039</v>
      </c>
      <c r="D49" s="159">
        <f>IF(F48+SUM(E$17:E48)=D$10,F48,D$10-SUM(E$17:E48))</f>
        <v>7226753.228273008</v>
      </c>
      <c r="E49" s="160">
        <f>IF(+I14&lt;F48,I14,D49)</f>
        <v>709935.65975609759</v>
      </c>
      <c r="F49" s="159">
        <f t="shared" si="7"/>
        <v>6516817.5685169101</v>
      </c>
      <c r="G49" s="161">
        <f t="shared" si="8"/>
        <v>1413162.9471340412</v>
      </c>
      <c r="H49" s="142">
        <f t="shared" si="9"/>
        <v>1413162.9471340412</v>
      </c>
      <c r="I49" s="156">
        <f t="shared" si="6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2040</v>
      </c>
      <c r="D50" s="159">
        <f>IF(F49+SUM(E$17:E49)=D$10,F49,D$10-SUM(E$17:E49))</f>
        <v>6516817.5685169101</v>
      </c>
      <c r="E50" s="160">
        <f>IF(+I14&lt;F49,I14,D50)</f>
        <v>709935.65975609759</v>
      </c>
      <c r="F50" s="159">
        <f t="shared" si="7"/>
        <v>5806881.9087608121</v>
      </c>
      <c r="G50" s="161">
        <f t="shared" si="8"/>
        <v>1340511.3581685652</v>
      </c>
      <c r="H50" s="142">
        <f t="shared" si="9"/>
        <v>1340511.3581685652</v>
      </c>
      <c r="I50" s="156">
        <f t="shared" si="6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2041</v>
      </c>
      <c r="D51" s="159">
        <f>IF(F50+SUM(E$17:E50)=D$10,F50,D$10-SUM(E$17:E50))</f>
        <v>5806881.9087608121</v>
      </c>
      <c r="E51" s="160">
        <f>IF(+I14&lt;F50,I14,D51)</f>
        <v>709935.65975609759</v>
      </c>
      <c r="F51" s="159">
        <f t="shared" si="7"/>
        <v>5096946.2490047142</v>
      </c>
      <c r="G51" s="161">
        <f t="shared" si="8"/>
        <v>1267859.7692030889</v>
      </c>
      <c r="H51" s="142">
        <f t="shared" si="9"/>
        <v>1267859.7692030889</v>
      </c>
      <c r="I51" s="156">
        <f t="shared" si="6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2042</v>
      </c>
      <c r="D52" s="159">
        <f>IF(F51+SUM(E$17:E51)=D$10,F51,D$10-SUM(E$17:E51))</f>
        <v>5096946.2490047142</v>
      </c>
      <c r="E52" s="160">
        <f>IF(+I14&lt;F51,I14,D52)</f>
        <v>709935.65975609759</v>
      </c>
      <c r="F52" s="159">
        <f t="shared" si="7"/>
        <v>4387010.5892486162</v>
      </c>
      <c r="G52" s="161">
        <f t="shared" si="8"/>
        <v>1195208.1802376127</v>
      </c>
      <c r="H52" s="142">
        <f t="shared" si="9"/>
        <v>1195208.1802376127</v>
      </c>
      <c r="I52" s="156">
        <f t="shared" si="6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2043</v>
      </c>
      <c r="D53" s="159">
        <f>IF(F52+SUM(E$17:E52)=D$10,F52,D$10-SUM(E$17:E52))</f>
        <v>4387010.5892486162</v>
      </c>
      <c r="E53" s="160">
        <f>IF(+I14&lt;F52,I14,D53)</f>
        <v>709935.65975609759</v>
      </c>
      <c r="F53" s="159">
        <f t="shared" si="7"/>
        <v>3677074.9294925188</v>
      </c>
      <c r="G53" s="161">
        <f t="shared" si="8"/>
        <v>1122556.5912721367</v>
      </c>
      <c r="H53" s="142">
        <f t="shared" si="9"/>
        <v>1122556.5912721367</v>
      </c>
      <c r="I53" s="156">
        <f t="shared" si="6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2044</v>
      </c>
      <c r="D54" s="159">
        <f>IF(F53+SUM(E$17:E53)=D$10,F53,D$10-SUM(E$17:E53))</f>
        <v>3677074.9294925188</v>
      </c>
      <c r="E54" s="160">
        <f>IF(+I14&lt;F53,I14,D54)</f>
        <v>709935.65975609759</v>
      </c>
      <c r="F54" s="159">
        <f t="shared" si="7"/>
        <v>2967139.2697364213</v>
      </c>
      <c r="G54" s="161">
        <f t="shared" si="8"/>
        <v>1049905.0023066604</v>
      </c>
      <c r="H54" s="142">
        <f t="shared" si="9"/>
        <v>1049905.0023066604</v>
      </c>
      <c r="I54" s="156">
        <f t="shared" si="6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2045</v>
      </c>
      <c r="D55" s="159">
        <f>IF(F54+SUM(E$17:E54)=D$10,F54,D$10-SUM(E$17:E54))</f>
        <v>2967139.2697364213</v>
      </c>
      <c r="E55" s="160">
        <f>IF(+I14&lt;F54,I14,D55)</f>
        <v>709935.65975609759</v>
      </c>
      <c r="F55" s="159">
        <f t="shared" si="7"/>
        <v>2257203.6099803238</v>
      </c>
      <c r="G55" s="161">
        <f t="shared" si="8"/>
        <v>977253.41334118426</v>
      </c>
      <c r="H55" s="142">
        <f t="shared" si="9"/>
        <v>977253.41334118426</v>
      </c>
      <c r="I55" s="156">
        <f t="shared" si="6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2046</v>
      </c>
      <c r="D56" s="159">
        <f>IF(F55+SUM(E$17:E55)=D$10,F55,D$10-SUM(E$17:E55))</f>
        <v>2257203.6099803238</v>
      </c>
      <c r="E56" s="160">
        <f>IF(+I14&lt;F55,I14,D56)</f>
        <v>709935.65975609759</v>
      </c>
      <c r="F56" s="159">
        <f t="shared" si="7"/>
        <v>1547267.9502242263</v>
      </c>
      <c r="G56" s="161">
        <f t="shared" si="8"/>
        <v>904601.82437570812</v>
      </c>
      <c r="H56" s="142">
        <f t="shared" si="9"/>
        <v>904601.82437570812</v>
      </c>
      <c r="I56" s="156">
        <f t="shared" si="6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2047</v>
      </c>
      <c r="D57" s="159">
        <f>IF(F56+SUM(E$17:E56)=D$10,F56,D$10-SUM(E$17:E56))</f>
        <v>1547267.9502242263</v>
      </c>
      <c r="E57" s="160">
        <f>IF(+I14&lt;F56,I14,D57)</f>
        <v>709935.65975609759</v>
      </c>
      <c r="F57" s="159">
        <f t="shared" si="7"/>
        <v>837332.29046812875</v>
      </c>
      <c r="G57" s="161">
        <f t="shared" si="8"/>
        <v>831950.2354102321</v>
      </c>
      <c r="H57" s="142">
        <f t="shared" si="9"/>
        <v>831950.2354102321</v>
      </c>
      <c r="I57" s="156">
        <f t="shared" si="6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2048</v>
      </c>
      <c r="D58" s="159">
        <f>IF(F57+SUM(E$17:E57)=D$10,F57,D$10-SUM(E$17:E57))</f>
        <v>837332.29046812875</v>
      </c>
      <c r="E58" s="160">
        <f>IF(+I14&lt;F57,I14,D58)</f>
        <v>709935.65975609759</v>
      </c>
      <c r="F58" s="159">
        <f t="shared" si="7"/>
        <v>127396.63071203115</v>
      </c>
      <c r="G58" s="161">
        <f t="shared" si="8"/>
        <v>759298.64644475596</v>
      </c>
      <c r="H58" s="142">
        <f t="shared" si="9"/>
        <v>759298.64644475596</v>
      </c>
      <c r="I58" s="156">
        <f t="shared" si="6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2049</v>
      </c>
      <c r="D59" s="159">
        <f>IF(F58+SUM(E$17:E58)=D$10,F58,D$10-SUM(E$17:E58))</f>
        <v>127396.63071203115</v>
      </c>
      <c r="E59" s="160">
        <f>IF(+I14&lt;F58,I14,D59)</f>
        <v>127396.63071203115</v>
      </c>
      <c r="F59" s="159">
        <f t="shared" si="7"/>
        <v>0</v>
      </c>
      <c r="G59" s="161">
        <f t="shared" si="8"/>
        <v>133915.22681499127</v>
      </c>
      <c r="H59" s="142">
        <f t="shared" si="9"/>
        <v>133915.22681499127</v>
      </c>
      <c r="I59" s="156">
        <f t="shared" si="6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7"/>
        <v>0</v>
      </c>
      <c r="G60" s="161">
        <f t="shared" si="8"/>
        <v>0</v>
      </c>
      <c r="H60" s="142">
        <f t="shared" si="9"/>
        <v>0</v>
      </c>
      <c r="I60" s="156">
        <f t="shared" si="6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7"/>
        <v>0</v>
      </c>
      <c r="G61" s="161">
        <f t="shared" si="8"/>
        <v>0</v>
      </c>
      <c r="H61" s="142">
        <f t="shared" si="9"/>
        <v>0</v>
      </c>
      <c r="I61" s="156">
        <f t="shared" si="6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7"/>
        <v>0</v>
      </c>
      <c r="G62" s="161">
        <f t="shared" si="8"/>
        <v>0</v>
      </c>
      <c r="H62" s="142">
        <f t="shared" si="9"/>
        <v>0</v>
      </c>
      <c r="I62" s="156">
        <f t="shared" si="6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7"/>
        <v>0</v>
      </c>
      <c r="G63" s="161">
        <f t="shared" si="8"/>
        <v>0</v>
      </c>
      <c r="H63" s="142">
        <f t="shared" si="9"/>
        <v>0</v>
      </c>
      <c r="I63" s="156">
        <f t="shared" si="6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7"/>
        <v>0</v>
      </c>
      <c r="G64" s="161">
        <f t="shared" si="8"/>
        <v>0</v>
      </c>
      <c r="H64" s="142">
        <f t="shared" si="9"/>
        <v>0</v>
      </c>
      <c r="I64" s="156">
        <f t="shared" si="6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7"/>
        <v>0</v>
      </c>
      <c r="G65" s="161">
        <f t="shared" si="8"/>
        <v>0</v>
      </c>
      <c r="H65" s="142">
        <f t="shared" si="9"/>
        <v>0</v>
      </c>
      <c r="I65" s="156">
        <f t="shared" si="6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7"/>
        <v>0</v>
      </c>
      <c r="G66" s="161">
        <f t="shared" si="8"/>
        <v>0</v>
      </c>
      <c r="H66" s="142">
        <f t="shared" si="9"/>
        <v>0</v>
      </c>
      <c r="I66" s="156">
        <f t="shared" si="6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7"/>
        <v>0</v>
      </c>
      <c r="G67" s="161">
        <f t="shared" si="8"/>
        <v>0</v>
      </c>
      <c r="H67" s="142">
        <f t="shared" si="9"/>
        <v>0</v>
      </c>
      <c r="I67" s="156">
        <f t="shared" si="6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7"/>
        <v>0</v>
      </c>
      <c r="G68" s="161">
        <f t="shared" si="8"/>
        <v>0</v>
      </c>
      <c r="H68" s="142">
        <f t="shared" si="9"/>
        <v>0</v>
      </c>
      <c r="I68" s="156">
        <f t="shared" si="6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7"/>
        <v>0</v>
      </c>
      <c r="G69" s="161">
        <f t="shared" si="8"/>
        <v>0</v>
      </c>
      <c r="H69" s="142">
        <f t="shared" si="9"/>
        <v>0</v>
      </c>
      <c r="I69" s="156">
        <f t="shared" si="6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7"/>
        <v>0</v>
      </c>
      <c r="G70" s="161">
        <f t="shared" si="8"/>
        <v>0</v>
      </c>
      <c r="H70" s="142">
        <f t="shared" si="9"/>
        <v>0</v>
      </c>
      <c r="I70" s="156">
        <f t="shared" si="6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7"/>
        <v>0</v>
      </c>
      <c r="G71" s="161">
        <f t="shared" si="8"/>
        <v>0</v>
      </c>
      <c r="H71" s="142">
        <f t="shared" si="9"/>
        <v>0</v>
      </c>
      <c r="I71" s="156">
        <f t="shared" si="6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7"/>
        <v>0</v>
      </c>
      <c r="G72" s="161">
        <f t="shared" si="8"/>
        <v>0</v>
      </c>
      <c r="H72" s="142">
        <f t="shared" si="9"/>
        <v>0</v>
      </c>
      <c r="I72" s="168">
        <f t="shared" si="6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29107362.049999997</v>
      </c>
      <c r="F73" s="111"/>
      <c r="G73" s="111">
        <f>SUM(G17:G72)</f>
        <v>103070444.11344346</v>
      </c>
      <c r="H73" s="111">
        <f>SUM(H17:H72)</f>
        <v>103070444.11344346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44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3478100.3254420273</v>
      </c>
      <c r="N87" s="198">
        <f>IF(J92&lt;D11,0,VLOOKUP(J92,C17:O72,11))</f>
        <v>3478100.3254420273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3524792.5739054955</v>
      </c>
      <c r="N88" s="200">
        <f>IF(J92&lt;D11,0,VLOOKUP(J92,C99:P154,7))</f>
        <v>3524792.5739054955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Pittsburg-Winnsboro-North Mineola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46692.24846346816</v>
      </c>
      <c r="N89" s="203">
        <f>+N88-N87</f>
        <v>46692.24846346816</v>
      </c>
      <c r="O89" s="204">
        <f>+O88-O87</f>
        <v>0</v>
      </c>
      <c r="P89" s="1"/>
    </row>
    <row r="90" spans="1:16" ht="13.5" thickBot="1">
      <c r="C90" s="170"/>
      <c r="D90" s="421" t="s">
        <v>360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TP2002006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29107362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+D12</f>
        <v>11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693032.42857142852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2007</v>
      </c>
      <c r="D99" s="350"/>
      <c r="E99" s="163"/>
      <c r="F99" s="162"/>
      <c r="G99" s="419"/>
      <c r="H99" s="251"/>
      <c r="I99" s="252"/>
      <c r="J99" s="257">
        <v>0</v>
      </c>
      <c r="K99" s="158"/>
      <c r="L99" s="258"/>
      <c r="M99" s="158">
        <f t="shared" ref="M99:M105" si="13">IF(L99&lt;&gt;0,+H99-L99,0)</f>
        <v>0</v>
      </c>
      <c r="N99" s="258"/>
      <c r="O99" s="158">
        <f t="shared" ref="O99:O105" si="14">IF(N99&lt;&gt;0,+I99-N99,0)</f>
        <v>0</v>
      </c>
      <c r="P99" s="158">
        <f t="shared" ref="P99:P105" si="15">+O99-M99</f>
        <v>0</v>
      </c>
    </row>
    <row r="100" spans="1:16">
      <c r="B100" s="9" t="str">
        <f>IF(D100=F99,"","IU")</f>
        <v/>
      </c>
      <c r="C100" s="153">
        <f>IF(D93="","-",+C99+1)</f>
        <v>2008</v>
      </c>
      <c r="D100" s="350"/>
      <c r="E100" s="420"/>
      <c r="F100" s="162"/>
      <c r="G100" s="162"/>
      <c r="H100" s="163"/>
      <c r="I100" s="253"/>
      <c r="J100" s="257">
        <v>0</v>
      </c>
      <c r="K100" s="158"/>
      <c r="L100" s="258"/>
      <c r="M100" s="158">
        <f t="shared" si="13"/>
        <v>0</v>
      </c>
      <c r="N100" s="258"/>
      <c r="O100" s="158">
        <f t="shared" si="14"/>
        <v>0</v>
      </c>
      <c r="P100" s="158">
        <f t="shared" si="15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2009</v>
      </c>
      <c r="D101" s="350"/>
      <c r="E101" s="420"/>
      <c r="F101" s="162"/>
      <c r="G101" s="162"/>
      <c r="H101" s="163"/>
      <c r="I101" s="253"/>
      <c r="J101" s="257">
        <v>0</v>
      </c>
      <c r="K101" s="158"/>
      <c r="L101" s="258"/>
      <c r="M101" s="158">
        <f t="shared" si="13"/>
        <v>0</v>
      </c>
      <c r="N101" s="258"/>
      <c r="O101" s="158">
        <f t="shared" si="14"/>
        <v>0</v>
      </c>
      <c r="P101" s="158">
        <f t="shared" si="15"/>
        <v>0</v>
      </c>
    </row>
    <row r="102" spans="1:16">
      <c r="B102" s="9" t="str">
        <f t="shared" si="16"/>
        <v/>
      </c>
      <c r="C102" s="153">
        <f>IF(D93="","-",+C101+1)</f>
        <v>2010</v>
      </c>
      <c r="D102" s="350"/>
      <c r="E102" s="420"/>
      <c r="F102" s="162"/>
      <c r="G102" s="162"/>
      <c r="H102" s="163"/>
      <c r="I102" s="253"/>
      <c r="J102" s="257">
        <v>0</v>
      </c>
      <c r="K102" s="158"/>
      <c r="L102" s="258"/>
      <c r="M102" s="158">
        <f t="shared" si="13"/>
        <v>0</v>
      </c>
      <c r="N102" s="258"/>
      <c r="O102" s="158">
        <f t="shared" si="14"/>
        <v>0</v>
      </c>
      <c r="P102" s="158">
        <f t="shared" si="15"/>
        <v>0</v>
      </c>
    </row>
    <row r="103" spans="1:16">
      <c r="B103" s="9" t="str">
        <f t="shared" si="16"/>
        <v/>
      </c>
      <c r="C103" s="153">
        <f>IF(D93="","-",+C102+1)</f>
        <v>2011</v>
      </c>
      <c r="D103" s="350"/>
      <c r="E103" s="420"/>
      <c r="F103" s="162"/>
      <c r="G103" s="162"/>
      <c r="H103" s="163"/>
      <c r="I103" s="253"/>
      <c r="J103" s="257">
        <v>0</v>
      </c>
      <c r="K103" s="158"/>
      <c r="L103" s="258"/>
      <c r="M103" s="158">
        <f t="shared" si="13"/>
        <v>0</v>
      </c>
      <c r="N103" s="258"/>
      <c r="O103" s="158">
        <f t="shared" si="14"/>
        <v>0</v>
      </c>
      <c r="P103" s="158">
        <f t="shared" si="15"/>
        <v>0</v>
      </c>
    </row>
    <row r="104" spans="1:16">
      <c r="B104" s="9" t="str">
        <f t="shared" si="16"/>
        <v/>
      </c>
      <c r="C104" s="153">
        <f>IF(D93="","-",+C103+1)</f>
        <v>2012</v>
      </c>
      <c r="D104" s="350"/>
      <c r="E104" s="420"/>
      <c r="F104" s="162"/>
      <c r="G104" s="162"/>
      <c r="H104" s="163"/>
      <c r="I104" s="253"/>
      <c r="J104" s="257">
        <v>0</v>
      </c>
      <c r="K104" s="158"/>
      <c r="L104" s="258"/>
      <c r="M104" s="158">
        <f t="shared" si="13"/>
        <v>0</v>
      </c>
      <c r="N104" s="258"/>
      <c r="O104" s="158">
        <f t="shared" si="14"/>
        <v>0</v>
      </c>
      <c r="P104" s="158">
        <f t="shared" si="15"/>
        <v>0</v>
      </c>
    </row>
    <row r="105" spans="1:16">
      <c r="B105" s="9" t="str">
        <f t="shared" si="16"/>
        <v/>
      </c>
      <c r="C105" s="153">
        <f>IF(D93="","-",+C104+1)</f>
        <v>2013</v>
      </c>
      <c r="D105" s="350"/>
      <c r="E105" s="420"/>
      <c r="F105" s="162"/>
      <c r="G105" s="162"/>
      <c r="H105" s="163"/>
      <c r="I105" s="253"/>
      <c r="J105" s="257">
        <v>0</v>
      </c>
      <c r="K105" s="158"/>
      <c r="L105" s="258"/>
      <c r="M105" s="158">
        <f t="shared" si="13"/>
        <v>0</v>
      </c>
      <c r="N105" s="258"/>
      <c r="O105" s="158">
        <f t="shared" si="14"/>
        <v>0</v>
      </c>
      <c r="P105" s="158">
        <f t="shared" si="15"/>
        <v>0</v>
      </c>
    </row>
    <row r="106" spans="1:16">
      <c r="B106" s="9" t="str">
        <f t="shared" si="16"/>
        <v/>
      </c>
      <c r="C106" s="153">
        <f>IF(D93="","-",+C105+1)</f>
        <v>2014</v>
      </c>
      <c r="D106" s="350"/>
      <c r="E106" s="420"/>
      <c r="F106" s="162"/>
      <c r="G106" s="162"/>
      <c r="H106" s="163"/>
      <c r="I106" s="253"/>
      <c r="J106" s="257">
        <v>0</v>
      </c>
      <c r="K106" s="158"/>
      <c r="L106" s="258"/>
      <c r="M106" s="158">
        <f t="shared" ref="M106:M130" si="17">IF(L106&lt;&gt;0,+H106-L106,0)</f>
        <v>0</v>
      </c>
      <c r="N106" s="258"/>
      <c r="O106" s="158">
        <f t="shared" ref="O106:O130" si="18">IF(N106&lt;&gt;0,+I106-N106,0)</f>
        <v>0</v>
      </c>
      <c r="P106" s="158">
        <f t="shared" ref="P106:P130" si="19">+O106-M106</f>
        <v>0</v>
      </c>
    </row>
    <row r="107" spans="1:16">
      <c r="B107" s="9" t="str">
        <f t="shared" si="16"/>
        <v>IU</v>
      </c>
      <c r="C107" s="153">
        <f>IF(D93="","-",+C106+1)</f>
        <v>2015</v>
      </c>
      <c r="D107" s="409">
        <v>24198382.339186504</v>
      </c>
      <c r="E107" s="410">
        <v>576151.96045682149</v>
      </c>
      <c r="F107" s="411">
        <v>23622230.378729682</v>
      </c>
      <c r="G107" s="411">
        <v>23910306.358958095</v>
      </c>
      <c r="H107" s="413">
        <v>3726786.1990239997</v>
      </c>
      <c r="I107" s="414">
        <v>3726786.1990239997</v>
      </c>
      <c r="J107" s="158">
        <f>+I107-H107</f>
        <v>0</v>
      </c>
      <c r="K107" s="158"/>
      <c r="L107" s="258">
        <f>+H107</f>
        <v>3726786.1990239997</v>
      </c>
      <c r="M107" s="158">
        <f t="shared" si="17"/>
        <v>0</v>
      </c>
      <c r="N107" s="258">
        <f>+I107</f>
        <v>3726786.1990239997</v>
      </c>
      <c r="O107" s="158">
        <f t="shared" si="18"/>
        <v>0</v>
      </c>
      <c r="P107" s="158">
        <f t="shared" si="19"/>
        <v>0</v>
      </c>
    </row>
    <row r="108" spans="1:16">
      <c r="B108" s="9" t="str">
        <f t="shared" si="16"/>
        <v>IU</v>
      </c>
      <c r="C108" s="153">
        <f>IF(D93="","-",+C107+1)</f>
        <v>2016</v>
      </c>
      <c r="D108" s="409">
        <v>28531210.039543178</v>
      </c>
      <c r="E108" s="410">
        <v>676915.39534883725</v>
      </c>
      <c r="F108" s="411">
        <v>27854294.644194342</v>
      </c>
      <c r="G108" s="411">
        <v>28192752.341868758</v>
      </c>
      <c r="H108" s="413">
        <v>4255984.9749657642</v>
      </c>
      <c r="I108" s="414">
        <v>4255984.9749657642</v>
      </c>
      <c r="J108" s="158">
        <v>0</v>
      </c>
      <c r="K108" s="158"/>
      <c r="L108" s="258">
        <f>+H108</f>
        <v>4255984.9749657642</v>
      </c>
      <c r="M108" s="158">
        <f>IF(L108&lt;&gt;0,+H108-L108,0)</f>
        <v>0</v>
      </c>
      <c r="N108" s="258">
        <f>+I108</f>
        <v>4255984.9749657642</v>
      </c>
      <c r="O108" s="158">
        <f>IF(N108&lt;&gt;0,+I108-N108,0)</f>
        <v>0</v>
      </c>
      <c r="P108" s="158">
        <f>+O108-M108</f>
        <v>0</v>
      </c>
    </row>
    <row r="109" spans="1:16">
      <c r="B109" s="9" t="str">
        <f t="shared" si="16"/>
        <v/>
      </c>
      <c r="C109" s="153">
        <f>IF(D93="","-",+C108+1)</f>
        <v>2017</v>
      </c>
      <c r="D109" s="409">
        <v>27854294.644194342</v>
      </c>
      <c r="E109" s="410">
        <v>693032.42857142852</v>
      </c>
      <c r="F109" s="411">
        <v>27161262.215622913</v>
      </c>
      <c r="G109" s="411">
        <v>27507778.429908626</v>
      </c>
      <c r="H109" s="413">
        <v>4034442.3721004287</v>
      </c>
      <c r="I109" s="414">
        <v>4034442.3721004287</v>
      </c>
      <c r="J109" s="158">
        <f t="shared" ref="J109:J154" si="20">+I109-H109</f>
        <v>0</v>
      </c>
      <c r="K109" s="158"/>
      <c r="L109" s="258">
        <f>+H109</f>
        <v>4034442.3721004287</v>
      </c>
      <c r="M109" s="158">
        <f>IF(L109&lt;&gt;0,+H109-L109,0)</f>
        <v>0</v>
      </c>
      <c r="N109" s="258">
        <f>+I109</f>
        <v>4034442.3721004287</v>
      </c>
      <c r="O109" s="158">
        <f>IF(N109&lt;&gt;0,+I109-N109,0)</f>
        <v>0</v>
      </c>
      <c r="P109" s="158">
        <f>+O109-M109</f>
        <v>0</v>
      </c>
    </row>
    <row r="110" spans="1:16">
      <c r="B110" s="9" t="str">
        <f t="shared" si="16"/>
        <v/>
      </c>
      <c r="C110" s="153">
        <f>IF(D93="","-",+C109+1)</f>
        <v>2018</v>
      </c>
      <c r="D110" s="154">
        <f>IF(F109+SUM(E$99:E109)=D$92,F109,D$92-SUM(E$99:E109))</f>
        <v>27161262.215622913</v>
      </c>
      <c r="E110" s="160">
        <f t="shared" ref="E110:E154" si="21">IF(+$J$96&lt;F109,$J$96,D110)</f>
        <v>693032.42857142852</v>
      </c>
      <c r="F110" s="159">
        <f t="shared" ref="F110:F154" si="22">+D110-E110</f>
        <v>26468229.787051484</v>
      </c>
      <c r="G110" s="159">
        <f t="shared" ref="G110:G154" si="23">+(F110+D110)/2</f>
        <v>26814746.0013372</v>
      </c>
      <c r="H110" s="163">
        <f t="shared" ref="H110:H154" si="24">+J$94*G110+E110</f>
        <v>3524792.5739054955</v>
      </c>
      <c r="I110" s="253">
        <f t="shared" ref="I110:I154" si="25">+J$95*G110+E110</f>
        <v>3524792.5739054955</v>
      </c>
      <c r="J110" s="158">
        <f t="shared" si="20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16"/>
        <v/>
      </c>
      <c r="C111" s="153">
        <f>IF(D93="","-",+C110+1)</f>
        <v>2019</v>
      </c>
      <c r="D111" s="154">
        <f>IF(F110+SUM(E$99:E110)=D$92,F110,D$92-SUM(E$99:E110))</f>
        <v>26468229.787051484</v>
      </c>
      <c r="E111" s="160">
        <f t="shared" si="21"/>
        <v>693032.42857142852</v>
      </c>
      <c r="F111" s="159">
        <f t="shared" si="22"/>
        <v>25775197.358480055</v>
      </c>
      <c r="G111" s="159">
        <f t="shared" si="23"/>
        <v>26121713.572765768</v>
      </c>
      <c r="H111" s="163">
        <f t="shared" si="24"/>
        <v>3451605.1713265264</v>
      </c>
      <c r="I111" s="253">
        <f t="shared" si="25"/>
        <v>3451605.1713265264</v>
      </c>
      <c r="J111" s="158">
        <f t="shared" si="20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16"/>
        <v/>
      </c>
      <c r="C112" s="153">
        <f>IF(D93="","-",+C111+1)</f>
        <v>2020</v>
      </c>
      <c r="D112" s="154">
        <f>IF(F111+SUM(E$99:E111)=D$92,F111,D$92-SUM(E$99:E111))</f>
        <v>25775197.358480055</v>
      </c>
      <c r="E112" s="160">
        <f t="shared" si="21"/>
        <v>693032.42857142852</v>
      </c>
      <c r="F112" s="159">
        <f t="shared" si="22"/>
        <v>25082164.929908626</v>
      </c>
      <c r="G112" s="159">
        <f t="shared" si="23"/>
        <v>25428681.144194342</v>
      </c>
      <c r="H112" s="163">
        <f t="shared" si="24"/>
        <v>3378417.7687475584</v>
      </c>
      <c r="I112" s="253">
        <f t="shared" si="25"/>
        <v>3378417.7687475584</v>
      </c>
      <c r="J112" s="158">
        <f t="shared" si="20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16"/>
        <v/>
      </c>
      <c r="C113" s="153">
        <f>IF(D93="","-",+C112+1)</f>
        <v>2021</v>
      </c>
      <c r="D113" s="154">
        <f>IF(F112+SUM(E$99:E112)=D$92,F112,D$92-SUM(E$99:E112))</f>
        <v>25082164.929908626</v>
      </c>
      <c r="E113" s="160">
        <f t="shared" si="21"/>
        <v>693032.42857142852</v>
      </c>
      <c r="F113" s="159">
        <f t="shared" si="22"/>
        <v>24389132.501337197</v>
      </c>
      <c r="G113" s="159">
        <f t="shared" si="23"/>
        <v>24735648.715622909</v>
      </c>
      <c r="H113" s="163">
        <f t="shared" si="24"/>
        <v>3305230.3661685898</v>
      </c>
      <c r="I113" s="253">
        <f t="shared" si="25"/>
        <v>3305230.3661685898</v>
      </c>
      <c r="J113" s="158">
        <f t="shared" si="20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16"/>
        <v/>
      </c>
      <c r="C114" s="153">
        <f>IF(D93="","-",+C113+1)</f>
        <v>2022</v>
      </c>
      <c r="D114" s="154">
        <f>IF(F113+SUM(E$99:E113)=D$92,F113,D$92-SUM(E$99:E113))</f>
        <v>24389132.501337197</v>
      </c>
      <c r="E114" s="160">
        <f t="shared" si="21"/>
        <v>693032.42857142852</v>
      </c>
      <c r="F114" s="159">
        <f t="shared" si="22"/>
        <v>23696100.072765768</v>
      </c>
      <c r="G114" s="159">
        <f t="shared" si="23"/>
        <v>24042616.287051484</v>
      </c>
      <c r="H114" s="163">
        <f t="shared" si="24"/>
        <v>3232042.9635896217</v>
      </c>
      <c r="I114" s="253">
        <f t="shared" si="25"/>
        <v>3232042.9635896217</v>
      </c>
      <c r="J114" s="158">
        <f t="shared" si="20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16"/>
        <v/>
      </c>
      <c r="C115" s="153">
        <f>IF(D93="","-",+C114+1)</f>
        <v>2023</v>
      </c>
      <c r="D115" s="154">
        <f>IF(F114+SUM(E$99:E114)=D$92,F114,D$92-SUM(E$99:E114))</f>
        <v>23696100.072765768</v>
      </c>
      <c r="E115" s="160">
        <f t="shared" si="21"/>
        <v>693032.42857142852</v>
      </c>
      <c r="F115" s="159">
        <f t="shared" si="22"/>
        <v>23003067.644194338</v>
      </c>
      <c r="G115" s="159">
        <f t="shared" si="23"/>
        <v>23349583.858480051</v>
      </c>
      <c r="H115" s="163">
        <f t="shared" si="24"/>
        <v>3158855.5610106527</v>
      </c>
      <c r="I115" s="253">
        <f t="shared" si="25"/>
        <v>3158855.5610106527</v>
      </c>
      <c r="J115" s="158">
        <f t="shared" si="20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16"/>
        <v/>
      </c>
      <c r="C116" s="153">
        <f>IF(D93="","-",+C115+1)</f>
        <v>2024</v>
      </c>
      <c r="D116" s="154">
        <f>IF(F115+SUM(E$99:E115)=D$92,F115,D$92-SUM(E$99:E115))</f>
        <v>23003067.644194338</v>
      </c>
      <c r="E116" s="160">
        <f t="shared" si="21"/>
        <v>693032.42857142852</v>
      </c>
      <c r="F116" s="159">
        <f t="shared" si="22"/>
        <v>22310035.215622909</v>
      </c>
      <c r="G116" s="159">
        <f t="shared" si="23"/>
        <v>22656551.429908626</v>
      </c>
      <c r="H116" s="163">
        <f t="shared" si="24"/>
        <v>3085668.1584316846</v>
      </c>
      <c r="I116" s="253">
        <f t="shared" si="25"/>
        <v>3085668.1584316846</v>
      </c>
      <c r="J116" s="158">
        <f t="shared" si="20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16"/>
        <v/>
      </c>
      <c r="C117" s="153">
        <f>IF(D93="","-",+C116+1)</f>
        <v>2025</v>
      </c>
      <c r="D117" s="154">
        <f>IF(F116+SUM(E$99:E116)=D$92,F116,D$92-SUM(E$99:E116))</f>
        <v>22310035.215622909</v>
      </c>
      <c r="E117" s="160">
        <f t="shared" si="21"/>
        <v>693032.42857142852</v>
      </c>
      <c r="F117" s="159">
        <f t="shared" si="22"/>
        <v>21617002.78705148</v>
      </c>
      <c r="G117" s="159">
        <f t="shared" si="23"/>
        <v>21963519.001337193</v>
      </c>
      <c r="H117" s="163">
        <f t="shared" si="24"/>
        <v>3012480.7558527156</v>
      </c>
      <c r="I117" s="253">
        <f t="shared" si="25"/>
        <v>3012480.7558527156</v>
      </c>
      <c r="J117" s="158">
        <f t="shared" si="20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16"/>
        <v/>
      </c>
      <c r="C118" s="153">
        <f>IF(D93="","-",+C117+1)</f>
        <v>2026</v>
      </c>
      <c r="D118" s="154">
        <f>IF(F117+SUM(E$99:E117)=D$92,F117,D$92-SUM(E$99:E117))</f>
        <v>21617002.78705148</v>
      </c>
      <c r="E118" s="160">
        <f t="shared" si="21"/>
        <v>693032.42857142852</v>
      </c>
      <c r="F118" s="159">
        <f t="shared" si="22"/>
        <v>20923970.358480051</v>
      </c>
      <c r="G118" s="159">
        <f t="shared" si="23"/>
        <v>21270486.572765768</v>
      </c>
      <c r="H118" s="163">
        <f t="shared" si="24"/>
        <v>2939293.3532737475</v>
      </c>
      <c r="I118" s="253">
        <f t="shared" si="25"/>
        <v>2939293.3532737475</v>
      </c>
      <c r="J118" s="158">
        <f t="shared" si="20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16"/>
        <v/>
      </c>
      <c r="C119" s="153">
        <f>IF(D93="","-",+C118+1)</f>
        <v>2027</v>
      </c>
      <c r="D119" s="154">
        <f>IF(F118+SUM(E$99:E118)=D$92,F118,D$92-SUM(E$99:E118))</f>
        <v>20923970.358480051</v>
      </c>
      <c r="E119" s="160">
        <f t="shared" si="21"/>
        <v>693032.42857142852</v>
      </c>
      <c r="F119" s="159">
        <f t="shared" si="22"/>
        <v>20230937.929908622</v>
      </c>
      <c r="G119" s="159">
        <f t="shared" si="23"/>
        <v>20577454.144194335</v>
      </c>
      <c r="H119" s="163">
        <f t="shared" si="24"/>
        <v>2866105.9506947785</v>
      </c>
      <c r="I119" s="253">
        <f t="shared" si="25"/>
        <v>2866105.9506947785</v>
      </c>
      <c r="J119" s="158">
        <f t="shared" si="20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16"/>
        <v/>
      </c>
      <c r="C120" s="153">
        <f>IF(D93="","-",+C119+1)</f>
        <v>2028</v>
      </c>
      <c r="D120" s="154">
        <f>IF(F119+SUM(E$99:E119)=D$92,F119,D$92-SUM(E$99:E119))</f>
        <v>20230937.929908622</v>
      </c>
      <c r="E120" s="160">
        <f t="shared" si="21"/>
        <v>693032.42857142852</v>
      </c>
      <c r="F120" s="159">
        <f t="shared" si="22"/>
        <v>19537905.501337193</v>
      </c>
      <c r="G120" s="159">
        <f t="shared" si="23"/>
        <v>19884421.715622909</v>
      </c>
      <c r="H120" s="163">
        <f t="shared" si="24"/>
        <v>2792918.5481158104</v>
      </c>
      <c r="I120" s="253">
        <f t="shared" si="25"/>
        <v>2792918.5481158104</v>
      </c>
      <c r="J120" s="158">
        <f t="shared" si="20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16"/>
        <v/>
      </c>
      <c r="C121" s="153">
        <f>IF(D93="","-",+C120+1)</f>
        <v>2029</v>
      </c>
      <c r="D121" s="154">
        <f>IF(F120+SUM(E$99:E120)=D$92,F120,D$92-SUM(E$99:E120))</f>
        <v>19537905.501337193</v>
      </c>
      <c r="E121" s="160">
        <f t="shared" si="21"/>
        <v>693032.42857142852</v>
      </c>
      <c r="F121" s="159">
        <f t="shared" si="22"/>
        <v>18844873.072765764</v>
      </c>
      <c r="G121" s="159">
        <f t="shared" si="23"/>
        <v>19191389.287051477</v>
      </c>
      <c r="H121" s="163">
        <f t="shared" si="24"/>
        <v>2719731.1455368414</v>
      </c>
      <c r="I121" s="253">
        <f t="shared" si="25"/>
        <v>2719731.1455368414</v>
      </c>
      <c r="J121" s="158">
        <f t="shared" si="20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16"/>
        <v/>
      </c>
      <c r="C122" s="153">
        <f>IF(D93="","-",+C121+1)</f>
        <v>2030</v>
      </c>
      <c r="D122" s="154">
        <f>IF(F121+SUM(E$99:E121)=D$92,F121,D$92-SUM(E$99:E121))</f>
        <v>18844873.072765764</v>
      </c>
      <c r="E122" s="160">
        <f t="shared" si="21"/>
        <v>693032.42857142852</v>
      </c>
      <c r="F122" s="159">
        <f t="shared" si="22"/>
        <v>18151840.644194335</v>
      </c>
      <c r="G122" s="159">
        <f t="shared" si="23"/>
        <v>18498356.858480051</v>
      </c>
      <c r="H122" s="163">
        <f t="shared" si="24"/>
        <v>2646543.7429578733</v>
      </c>
      <c r="I122" s="253">
        <f t="shared" si="25"/>
        <v>2646543.7429578733</v>
      </c>
      <c r="J122" s="158">
        <f t="shared" si="20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16"/>
        <v/>
      </c>
      <c r="C123" s="153">
        <f>IF(D93="","-",+C122+1)</f>
        <v>2031</v>
      </c>
      <c r="D123" s="154">
        <f>IF(F122+SUM(E$99:E122)=D$92,F122,D$92-SUM(E$99:E122))</f>
        <v>18151840.644194335</v>
      </c>
      <c r="E123" s="160">
        <f t="shared" si="21"/>
        <v>693032.42857142852</v>
      </c>
      <c r="F123" s="159">
        <f t="shared" si="22"/>
        <v>17458808.215622906</v>
      </c>
      <c r="G123" s="159">
        <f t="shared" si="23"/>
        <v>17805324.429908618</v>
      </c>
      <c r="H123" s="163">
        <f t="shared" si="24"/>
        <v>2573356.3403789047</v>
      </c>
      <c r="I123" s="253">
        <f t="shared" si="25"/>
        <v>2573356.3403789047</v>
      </c>
      <c r="J123" s="158">
        <f t="shared" si="20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16"/>
        <v/>
      </c>
      <c r="C124" s="153">
        <f>IF(D93="","-",+C123+1)</f>
        <v>2032</v>
      </c>
      <c r="D124" s="154">
        <f>IF(F123+SUM(E$99:E123)=D$92,F123,D$92-SUM(E$99:E123))</f>
        <v>17458808.215622906</v>
      </c>
      <c r="E124" s="160">
        <f t="shared" si="21"/>
        <v>693032.42857142852</v>
      </c>
      <c r="F124" s="159">
        <f t="shared" si="22"/>
        <v>16765775.787051477</v>
      </c>
      <c r="G124" s="159">
        <f t="shared" si="23"/>
        <v>17112292.001337193</v>
      </c>
      <c r="H124" s="163">
        <f t="shared" si="24"/>
        <v>2500168.9377999366</v>
      </c>
      <c r="I124" s="253">
        <f t="shared" si="25"/>
        <v>2500168.9377999366</v>
      </c>
      <c r="J124" s="158">
        <f t="shared" si="20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16"/>
        <v/>
      </c>
      <c r="C125" s="153">
        <f>IF(D93="","-",+C124+1)</f>
        <v>2033</v>
      </c>
      <c r="D125" s="154">
        <f>IF(F124+SUM(E$99:E124)=D$92,F124,D$92-SUM(E$99:E124))</f>
        <v>16765775.787051477</v>
      </c>
      <c r="E125" s="160">
        <f t="shared" si="21"/>
        <v>693032.42857142852</v>
      </c>
      <c r="F125" s="159">
        <f t="shared" si="22"/>
        <v>16072743.358480047</v>
      </c>
      <c r="G125" s="159">
        <f t="shared" si="23"/>
        <v>16419259.572765762</v>
      </c>
      <c r="H125" s="163">
        <f t="shared" si="24"/>
        <v>2426981.5352209676</v>
      </c>
      <c r="I125" s="253">
        <f t="shared" si="25"/>
        <v>2426981.5352209676</v>
      </c>
      <c r="J125" s="158">
        <f t="shared" si="20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16"/>
        <v/>
      </c>
      <c r="C126" s="153">
        <f>IF(D93="","-",+C125+1)</f>
        <v>2034</v>
      </c>
      <c r="D126" s="154">
        <f>IF(F125+SUM(E$99:E125)=D$92,F125,D$92-SUM(E$99:E125))</f>
        <v>16072743.358480047</v>
      </c>
      <c r="E126" s="160">
        <f t="shared" si="21"/>
        <v>693032.42857142852</v>
      </c>
      <c r="F126" s="159">
        <f t="shared" si="22"/>
        <v>15379710.929908618</v>
      </c>
      <c r="G126" s="159">
        <f t="shared" si="23"/>
        <v>15726227.144194333</v>
      </c>
      <c r="H126" s="163">
        <f t="shared" si="24"/>
        <v>2353794.1326419991</v>
      </c>
      <c r="I126" s="253">
        <f t="shared" si="25"/>
        <v>2353794.1326419991</v>
      </c>
      <c r="J126" s="158">
        <f t="shared" si="20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16"/>
        <v/>
      </c>
      <c r="C127" s="153">
        <f>IF(D93="","-",+C126+1)</f>
        <v>2035</v>
      </c>
      <c r="D127" s="154">
        <f>IF(F126+SUM(E$99:E126)=D$92,F126,D$92-SUM(E$99:E126))</f>
        <v>15379710.929908618</v>
      </c>
      <c r="E127" s="160">
        <f t="shared" si="21"/>
        <v>693032.42857142852</v>
      </c>
      <c r="F127" s="159">
        <f t="shared" si="22"/>
        <v>14686678.501337189</v>
      </c>
      <c r="G127" s="159">
        <f t="shared" si="23"/>
        <v>15033194.715622904</v>
      </c>
      <c r="H127" s="163">
        <f t="shared" si="24"/>
        <v>2280606.730063031</v>
      </c>
      <c r="I127" s="253">
        <f t="shared" si="25"/>
        <v>2280606.730063031</v>
      </c>
      <c r="J127" s="158">
        <f t="shared" si="20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16"/>
        <v/>
      </c>
      <c r="C128" s="153">
        <f>IF(D93="","-",+C127+1)</f>
        <v>2036</v>
      </c>
      <c r="D128" s="154">
        <f>IF(F127+SUM(E$99:E127)=D$92,F127,D$92-SUM(E$99:E127))</f>
        <v>14686678.501337189</v>
      </c>
      <c r="E128" s="160">
        <f t="shared" si="21"/>
        <v>693032.42857142852</v>
      </c>
      <c r="F128" s="159">
        <f t="shared" si="22"/>
        <v>13993646.07276576</v>
      </c>
      <c r="G128" s="159">
        <f t="shared" si="23"/>
        <v>14340162.287051475</v>
      </c>
      <c r="H128" s="163">
        <f t="shared" si="24"/>
        <v>2207419.3274840624</v>
      </c>
      <c r="I128" s="253">
        <f t="shared" si="25"/>
        <v>2207419.3274840624</v>
      </c>
      <c r="J128" s="158">
        <f t="shared" si="20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16"/>
        <v/>
      </c>
      <c r="C129" s="153">
        <f>IF(D93="","-",+C128+1)</f>
        <v>2037</v>
      </c>
      <c r="D129" s="154">
        <f>IF(F128+SUM(E$99:E128)=D$92,F128,D$92-SUM(E$99:E128))</f>
        <v>13993646.07276576</v>
      </c>
      <c r="E129" s="160">
        <f t="shared" si="21"/>
        <v>693032.42857142852</v>
      </c>
      <c r="F129" s="159">
        <f t="shared" si="22"/>
        <v>13300613.644194331</v>
      </c>
      <c r="G129" s="159">
        <f t="shared" si="23"/>
        <v>13647129.858480046</v>
      </c>
      <c r="H129" s="163">
        <f t="shared" si="24"/>
        <v>2134231.9249050939</v>
      </c>
      <c r="I129" s="253">
        <f t="shared" si="25"/>
        <v>2134231.9249050939</v>
      </c>
      <c r="J129" s="158">
        <f t="shared" si="20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16"/>
        <v/>
      </c>
      <c r="C130" s="153">
        <f>IF(D93="","-",+C129+1)</f>
        <v>2038</v>
      </c>
      <c r="D130" s="154">
        <f>IF(F129+SUM(E$99:E129)=D$92,F129,D$92-SUM(E$99:E129))</f>
        <v>13300613.644194331</v>
      </c>
      <c r="E130" s="160">
        <f t="shared" si="21"/>
        <v>693032.42857142852</v>
      </c>
      <c r="F130" s="159">
        <f t="shared" si="22"/>
        <v>12607581.215622902</v>
      </c>
      <c r="G130" s="159">
        <f t="shared" si="23"/>
        <v>12954097.429908616</v>
      </c>
      <c r="H130" s="163">
        <f t="shared" si="24"/>
        <v>2061044.5223261253</v>
      </c>
      <c r="I130" s="253">
        <f t="shared" si="25"/>
        <v>2061044.5223261253</v>
      </c>
      <c r="J130" s="158">
        <f t="shared" si="20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16"/>
        <v/>
      </c>
      <c r="C131" s="153">
        <f>IF(D93="","-",+C130+1)</f>
        <v>2039</v>
      </c>
      <c r="D131" s="154">
        <f>IF(F130+SUM(E$99:E130)=D$92,F130,D$92-SUM(E$99:E130))</f>
        <v>12607581.215622902</v>
      </c>
      <c r="E131" s="160">
        <f t="shared" si="21"/>
        <v>693032.42857142852</v>
      </c>
      <c r="F131" s="159">
        <f t="shared" si="22"/>
        <v>11914548.787051473</v>
      </c>
      <c r="G131" s="159">
        <f t="shared" si="23"/>
        <v>12261065.001337187</v>
      </c>
      <c r="H131" s="163">
        <f t="shared" si="24"/>
        <v>1987857.1197471567</v>
      </c>
      <c r="I131" s="253">
        <f t="shared" si="25"/>
        <v>1987857.1197471567</v>
      </c>
      <c r="J131" s="158">
        <f t="shared" si="20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6"/>
        <v/>
      </c>
      <c r="C132" s="153">
        <f>IF(D93="","-",+C131+1)</f>
        <v>2040</v>
      </c>
      <c r="D132" s="154">
        <f>IF(F131+SUM(E$99:E131)=D$92,F131,D$92-SUM(E$99:E131))</f>
        <v>11914548.787051473</v>
      </c>
      <c r="E132" s="160">
        <f t="shared" si="21"/>
        <v>693032.42857142852</v>
      </c>
      <c r="F132" s="159">
        <f t="shared" si="22"/>
        <v>11221516.358480044</v>
      </c>
      <c r="G132" s="159">
        <f t="shared" si="23"/>
        <v>11568032.572765758</v>
      </c>
      <c r="H132" s="163">
        <f t="shared" si="24"/>
        <v>1914669.7171681882</v>
      </c>
      <c r="I132" s="253">
        <f t="shared" si="25"/>
        <v>1914669.7171681882</v>
      </c>
      <c r="J132" s="158">
        <f t="shared" si="20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6"/>
        <v/>
      </c>
      <c r="C133" s="153">
        <f>IF(D93="","-",+C132+1)</f>
        <v>2041</v>
      </c>
      <c r="D133" s="154">
        <f>IF(F132+SUM(E$99:E132)=D$92,F132,D$92-SUM(E$99:E132))</f>
        <v>11221516.358480044</v>
      </c>
      <c r="E133" s="160">
        <f t="shared" si="21"/>
        <v>693032.42857142852</v>
      </c>
      <c r="F133" s="159">
        <f t="shared" si="22"/>
        <v>10528483.929908615</v>
      </c>
      <c r="G133" s="159">
        <f t="shared" si="23"/>
        <v>10875000.144194329</v>
      </c>
      <c r="H133" s="163">
        <f t="shared" si="24"/>
        <v>1841482.3145892196</v>
      </c>
      <c r="I133" s="253">
        <f t="shared" si="25"/>
        <v>1841482.3145892196</v>
      </c>
      <c r="J133" s="158">
        <f t="shared" si="20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6"/>
        <v/>
      </c>
      <c r="C134" s="153">
        <f>IF(D93="","-",+C133+1)</f>
        <v>2042</v>
      </c>
      <c r="D134" s="154">
        <f>IF(F133+SUM(E$99:E133)=D$92,F133,D$92-SUM(E$99:E133))</f>
        <v>10528483.929908615</v>
      </c>
      <c r="E134" s="160">
        <f t="shared" si="21"/>
        <v>693032.42857142852</v>
      </c>
      <c r="F134" s="159">
        <f t="shared" si="22"/>
        <v>9835451.5013371855</v>
      </c>
      <c r="G134" s="159">
        <f t="shared" si="23"/>
        <v>10181967.7156229</v>
      </c>
      <c r="H134" s="163">
        <f t="shared" si="24"/>
        <v>1768294.9120102511</v>
      </c>
      <c r="I134" s="253">
        <f t="shared" si="25"/>
        <v>1768294.9120102511</v>
      </c>
      <c r="J134" s="158">
        <f t="shared" si="20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6"/>
        <v/>
      </c>
      <c r="C135" s="153">
        <f>IF(D93="","-",+C134+1)</f>
        <v>2043</v>
      </c>
      <c r="D135" s="154">
        <f>IF(F134+SUM(E$99:E134)=D$92,F134,D$92-SUM(E$99:E134))</f>
        <v>9835451.5013371855</v>
      </c>
      <c r="E135" s="160">
        <f t="shared" si="21"/>
        <v>693032.42857142852</v>
      </c>
      <c r="F135" s="159">
        <f t="shared" si="22"/>
        <v>9142419.0727657564</v>
      </c>
      <c r="G135" s="159">
        <f t="shared" si="23"/>
        <v>9488935.287051471</v>
      </c>
      <c r="H135" s="163">
        <f t="shared" si="24"/>
        <v>1695107.5094312828</v>
      </c>
      <c r="I135" s="253">
        <f t="shared" si="25"/>
        <v>1695107.5094312828</v>
      </c>
      <c r="J135" s="158">
        <f t="shared" si="20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6"/>
        <v/>
      </c>
      <c r="C136" s="153">
        <f>IF(D93="","-",+C135+1)</f>
        <v>2044</v>
      </c>
      <c r="D136" s="154">
        <f>IF(F135+SUM(E$99:E135)=D$92,F135,D$92-SUM(E$99:E135))</f>
        <v>9142419.0727657564</v>
      </c>
      <c r="E136" s="160">
        <f t="shared" si="21"/>
        <v>693032.42857142852</v>
      </c>
      <c r="F136" s="159">
        <f t="shared" si="22"/>
        <v>8449386.6441943273</v>
      </c>
      <c r="G136" s="159">
        <f t="shared" si="23"/>
        <v>8795902.8584800418</v>
      </c>
      <c r="H136" s="163">
        <f t="shared" si="24"/>
        <v>1621920.1068523144</v>
      </c>
      <c r="I136" s="253">
        <f t="shared" si="25"/>
        <v>1621920.1068523144</v>
      </c>
      <c r="J136" s="158">
        <f t="shared" si="20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6"/>
        <v/>
      </c>
      <c r="C137" s="153">
        <f>IF(D93="","-",+C136+1)</f>
        <v>2045</v>
      </c>
      <c r="D137" s="154">
        <f>IF(F136+SUM(E$99:E136)=D$92,F136,D$92-SUM(E$99:E136))</f>
        <v>8449386.6441943273</v>
      </c>
      <c r="E137" s="160">
        <f t="shared" si="21"/>
        <v>693032.42857142852</v>
      </c>
      <c r="F137" s="159">
        <f t="shared" si="22"/>
        <v>7756354.2156228991</v>
      </c>
      <c r="G137" s="159">
        <f t="shared" si="23"/>
        <v>8102870.4299086127</v>
      </c>
      <c r="H137" s="163">
        <f t="shared" si="24"/>
        <v>1548732.7042733459</v>
      </c>
      <c r="I137" s="253">
        <f t="shared" si="25"/>
        <v>1548732.7042733459</v>
      </c>
      <c r="J137" s="158">
        <f t="shared" si="20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6"/>
        <v/>
      </c>
      <c r="C138" s="153">
        <f>IF(D93="","-",+C137+1)</f>
        <v>2046</v>
      </c>
      <c r="D138" s="154">
        <f>IF(F137+SUM(E$99:E137)=D$92,F137,D$92-SUM(E$99:E137))</f>
        <v>7756354.2156228991</v>
      </c>
      <c r="E138" s="160">
        <f t="shared" si="21"/>
        <v>693032.42857142852</v>
      </c>
      <c r="F138" s="159">
        <f t="shared" si="22"/>
        <v>7063321.787051471</v>
      </c>
      <c r="G138" s="159">
        <f t="shared" si="23"/>
        <v>7409838.0013371855</v>
      </c>
      <c r="H138" s="163">
        <f t="shared" si="24"/>
        <v>1475545.3016943776</v>
      </c>
      <c r="I138" s="253">
        <f t="shared" si="25"/>
        <v>1475545.3016943776</v>
      </c>
      <c r="J138" s="158">
        <f t="shared" si="20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6"/>
        <v/>
      </c>
      <c r="C139" s="153">
        <f>IF(D93="","-",+C138+1)</f>
        <v>2047</v>
      </c>
      <c r="D139" s="154">
        <f>IF(F138+SUM(E$99:E138)=D$92,F138,D$92-SUM(E$99:E138))</f>
        <v>7063321.787051471</v>
      </c>
      <c r="E139" s="160">
        <f t="shared" si="21"/>
        <v>693032.42857142852</v>
      </c>
      <c r="F139" s="159">
        <f t="shared" si="22"/>
        <v>6370289.3584800428</v>
      </c>
      <c r="G139" s="159">
        <f t="shared" si="23"/>
        <v>6716805.5727657564</v>
      </c>
      <c r="H139" s="163">
        <f t="shared" si="24"/>
        <v>1402357.899115409</v>
      </c>
      <c r="I139" s="253">
        <f t="shared" si="25"/>
        <v>1402357.899115409</v>
      </c>
      <c r="J139" s="158">
        <f t="shared" si="20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6"/>
        <v/>
      </c>
      <c r="C140" s="153">
        <f>IF(D93="","-",+C139+1)</f>
        <v>2048</v>
      </c>
      <c r="D140" s="154">
        <f>IF(F139+SUM(E$99:E139)=D$92,F139,D$92-SUM(E$99:E139))</f>
        <v>6370289.3584800428</v>
      </c>
      <c r="E140" s="160">
        <f t="shared" si="21"/>
        <v>693032.42857142852</v>
      </c>
      <c r="F140" s="159">
        <f t="shared" si="22"/>
        <v>5677256.9299086146</v>
      </c>
      <c r="G140" s="159">
        <f t="shared" si="23"/>
        <v>6023773.1441943292</v>
      </c>
      <c r="H140" s="163">
        <f t="shared" si="24"/>
        <v>1329170.4965364407</v>
      </c>
      <c r="I140" s="253">
        <f t="shared" si="25"/>
        <v>1329170.4965364407</v>
      </c>
      <c r="J140" s="158">
        <f t="shared" si="20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6"/>
        <v/>
      </c>
      <c r="C141" s="153">
        <f>IF(D93="","-",+C140+1)</f>
        <v>2049</v>
      </c>
      <c r="D141" s="154">
        <f>IF(F140+SUM(E$99:E140)=D$92,F140,D$92-SUM(E$99:E140))</f>
        <v>5677256.9299086146</v>
      </c>
      <c r="E141" s="160">
        <f t="shared" si="21"/>
        <v>693032.42857142852</v>
      </c>
      <c r="F141" s="159">
        <f t="shared" si="22"/>
        <v>4984224.5013371864</v>
      </c>
      <c r="G141" s="159">
        <f t="shared" si="23"/>
        <v>5330740.7156229001</v>
      </c>
      <c r="H141" s="163">
        <f t="shared" si="24"/>
        <v>1255983.0939574721</v>
      </c>
      <c r="I141" s="253">
        <f t="shared" si="25"/>
        <v>1255983.0939574721</v>
      </c>
      <c r="J141" s="158">
        <f t="shared" si="20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6"/>
        <v/>
      </c>
      <c r="C142" s="153">
        <f>IF(D93="","-",+C141+1)</f>
        <v>2050</v>
      </c>
      <c r="D142" s="154">
        <f>IF(F141+SUM(E$99:E141)=D$92,F141,D$92-SUM(E$99:E141))</f>
        <v>4984224.5013371864</v>
      </c>
      <c r="E142" s="160">
        <f t="shared" si="21"/>
        <v>693032.42857142852</v>
      </c>
      <c r="F142" s="159">
        <f t="shared" si="22"/>
        <v>4291192.0727657583</v>
      </c>
      <c r="G142" s="159">
        <f t="shared" si="23"/>
        <v>4637708.2870514728</v>
      </c>
      <c r="H142" s="163">
        <f t="shared" si="24"/>
        <v>1182795.691378504</v>
      </c>
      <c r="I142" s="253">
        <f t="shared" si="25"/>
        <v>1182795.691378504</v>
      </c>
      <c r="J142" s="158">
        <f t="shared" si="20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6"/>
        <v/>
      </c>
      <c r="C143" s="153">
        <f>IF(D93="","-",+C142+1)</f>
        <v>2051</v>
      </c>
      <c r="D143" s="154">
        <f>IF(F142+SUM(E$99:E142)=D$92,F142,D$92-SUM(E$99:E142))</f>
        <v>4291192.0727657583</v>
      </c>
      <c r="E143" s="160">
        <f t="shared" si="21"/>
        <v>693032.42857142852</v>
      </c>
      <c r="F143" s="159">
        <f t="shared" si="22"/>
        <v>3598159.6441943296</v>
      </c>
      <c r="G143" s="159">
        <f t="shared" si="23"/>
        <v>3944675.8584800437</v>
      </c>
      <c r="H143" s="163">
        <f t="shared" si="24"/>
        <v>1109608.2887995355</v>
      </c>
      <c r="I143" s="253">
        <f t="shared" si="25"/>
        <v>1109608.2887995355</v>
      </c>
      <c r="J143" s="158">
        <f t="shared" si="20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6"/>
        <v/>
      </c>
      <c r="C144" s="153">
        <f>IF(D93="","-",+C143+1)</f>
        <v>2052</v>
      </c>
      <c r="D144" s="154">
        <f>IF(F143+SUM(E$99:E143)=D$92,F143,D$92-SUM(E$99:E143))</f>
        <v>3598159.6441943296</v>
      </c>
      <c r="E144" s="160">
        <f t="shared" si="21"/>
        <v>693032.42857142852</v>
      </c>
      <c r="F144" s="159">
        <f t="shared" si="22"/>
        <v>2905127.215622901</v>
      </c>
      <c r="G144" s="159">
        <f t="shared" si="23"/>
        <v>3251643.4299086155</v>
      </c>
      <c r="H144" s="163">
        <f t="shared" si="24"/>
        <v>1036420.8862205669</v>
      </c>
      <c r="I144" s="253">
        <f t="shared" si="25"/>
        <v>1036420.8862205669</v>
      </c>
      <c r="J144" s="158">
        <f t="shared" si="20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6"/>
        <v/>
      </c>
      <c r="C145" s="153">
        <f>IF(D93="","-",+C144+1)</f>
        <v>2053</v>
      </c>
      <c r="D145" s="154">
        <f>IF(F144+SUM(E$99:E144)=D$92,F144,D$92-SUM(E$99:E144))</f>
        <v>2905127.215622901</v>
      </c>
      <c r="E145" s="160">
        <f t="shared" si="21"/>
        <v>693032.42857142852</v>
      </c>
      <c r="F145" s="159">
        <f t="shared" si="22"/>
        <v>2212094.7870514723</v>
      </c>
      <c r="G145" s="159">
        <f t="shared" si="23"/>
        <v>2558611.0013371864</v>
      </c>
      <c r="H145" s="163">
        <f t="shared" si="24"/>
        <v>963233.48364159849</v>
      </c>
      <c r="I145" s="253">
        <f t="shared" si="25"/>
        <v>963233.48364159849</v>
      </c>
      <c r="J145" s="158">
        <f t="shared" si="20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6"/>
        <v/>
      </c>
      <c r="C146" s="153">
        <f>IF(D93="","-",+C145+1)</f>
        <v>2054</v>
      </c>
      <c r="D146" s="154">
        <f>IF(F145+SUM(E$99:E145)=D$92,F145,D$92-SUM(E$99:E145))</f>
        <v>2212094.7870514723</v>
      </c>
      <c r="E146" s="160">
        <f t="shared" si="21"/>
        <v>693032.42857142852</v>
      </c>
      <c r="F146" s="159">
        <f t="shared" si="22"/>
        <v>1519062.3584800437</v>
      </c>
      <c r="G146" s="159">
        <f t="shared" si="23"/>
        <v>1865578.572765758</v>
      </c>
      <c r="H146" s="163">
        <f t="shared" si="24"/>
        <v>890046.08106263005</v>
      </c>
      <c r="I146" s="253">
        <f t="shared" si="25"/>
        <v>890046.08106263005</v>
      </c>
      <c r="J146" s="158">
        <f t="shared" si="20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6"/>
        <v/>
      </c>
      <c r="C147" s="153">
        <f>IF(D93="","-",+C146+1)</f>
        <v>2055</v>
      </c>
      <c r="D147" s="154">
        <f>IF(F146+SUM(E$99:E146)=D$92,F146,D$92-SUM(E$99:E146))</f>
        <v>1519062.3584800437</v>
      </c>
      <c r="E147" s="160">
        <f t="shared" si="21"/>
        <v>693032.42857142852</v>
      </c>
      <c r="F147" s="159">
        <f t="shared" si="22"/>
        <v>826029.92990861519</v>
      </c>
      <c r="G147" s="159">
        <f t="shared" si="23"/>
        <v>1172546.1441943294</v>
      </c>
      <c r="H147" s="163">
        <f t="shared" si="24"/>
        <v>816858.67848366161</v>
      </c>
      <c r="I147" s="253">
        <f t="shared" si="25"/>
        <v>816858.67848366161</v>
      </c>
      <c r="J147" s="158">
        <f t="shared" si="20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6"/>
        <v/>
      </c>
      <c r="C148" s="153">
        <f>IF(D93="","-",+C147+1)</f>
        <v>2056</v>
      </c>
      <c r="D148" s="154">
        <f>IF(F147+SUM(E$99:E147)=D$92,F147,D$92-SUM(E$99:E147))</f>
        <v>826029.92990861519</v>
      </c>
      <c r="E148" s="160">
        <f t="shared" si="21"/>
        <v>693032.42857142852</v>
      </c>
      <c r="F148" s="159">
        <f t="shared" si="22"/>
        <v>132997.50133718667</v>
      </c>
      <c r="G148" s="159">
        <f t="shared" si="23"/>
        <v>479513.71562290093</v>
      </c>
      <c r="H148" s="163">
        <f t="shared" si="24"/>
        <v>743671.27590469318</v>
      </c>
      <c r="I148" s="253">
        <f t="shared" si="25"/>
        <v>743671.27590469318</v>
      </c>
      <c r="J148" s="158">
        <f t="shared" si="20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6"/>
        <v/>
      </c>
      <c r="C149" s="153">
        <f>IF(D93="","-",+C148+1)</f>
        <v>2057</v>
      </c>
      <c r="D149" s="154">
        <f>IF(F148+SUM(E$99:E148)=D$92,F148,D$92-SUM(E$99:E148))</f>
        <v>132997.50133718667</v>
      </c>
      <c r="E149" s="160">
        <f t="shared" si="21"/>
        <v>132997.50133718667</v>
      </c>
      <c r="F149" s="159">
        <f t="shared" si="22"/>
        <v>0</v>
      </c>
      <c r="G149" s="159">
        <f t="shared" si="23"/>
        <v>66498.750668593333</v>
      </c>
      <c r="H149" s="163">
        <f t="shared" si="24"/>
        <v>140020.07435907691</v>
      </c>
      <c r="I149" s="253">
        <f t="shared" si="25"/>
        <v>140020.07435907691</v>
      </c>
      <c r="J149" s="158">
        <f t="shared" si="20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6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 t="shared" si="21"/>
        <v>0</v>
      </c>
      <c r="F150" s="159">
        <f t="shared" si="22"/>
        <v>0</v>
      </c>
      <c r="G150" s="159">
        <f t="shared" si="23"/>
        <v>0</v>
      </c>
      <c r="H150" s="163">
        <f t="shared" si="24"/>
        <v>0</v>
      </c>
      <c r="I150" s="253">
        <f t="shared" si="25"/>
        <v>0</v>
      </c>
      <c r="J150" s="158">
        <f t="shared" si="20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6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 t="shared" si="21"/>
        <v>0</v>
      </c>
      <c r="F151" s="159">
        <f t="shared" si="22"/>
        <v>0</v>
      </c>
      <c r="G151" s="159">
        <f t="shared" si="23"/>
        <v>0</v>
      </c>
      <c r="H151" s="163">
        <f t="shared" si="24"/>
        <v>0</v>
      </c>
      <c r="I151" s="253">
        <f t="shared" si="25"/>
        <v>0</v>
      </c>
      <c r="J151" s="158">
        <f t="shared" si="20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6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 t="shared" si="21"/>
        <v>0</v>
      </c>
      <c r="F152" s="159">
        <f t="shared" si="22"/>
        <v>0</v>
      </c>
      <c r="G152" s="159">
        <f t="shared" si="23"/>
        <v>0</v>
      </c>
      <c r="H152" s="163">
        <f t="shared" si="24"/>
        <v>0</v>
      </c>
      <c r="I152" s="253">
        <f t="shared" si="25"/>
        <v>0</v>
      </c>
      <c r="J152" s="158">
        <f t="shared" si="20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6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 t="shared" si="21"/>
        <v>0</v>
      </c>
      <c r="F153" s="159">
        <f t="shared" si="22"/>
        <v>0</v>
      </c>
      <c r="G153" s="159">
        <f t="shared" si="23"/>
        <v>0</v>
      </c>
      <c r="H153" s="163">
        <f t="shared" si="24"/>
        <v>0</v>
      </c>
      <c r="I153" s="253">
        <f t="shared" si="25"/>
        <v>0</v>
      </c>
      <c r="J153" s="158">
        <f t="shared" si="20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6"/>
        <v/>
      </c>
      <c r="C154" s="164">
        <f>IF(D93="","-",+C153+1)</f>
        <v>2062</v>
      </c>
      <c r="D154" s="154">
        <f>IF(F153+SUM(E$99:E153)=D$92,F153,D$92-SUM(E$99:E153))</f>
        <v>0</v>
      </c>
      <c r="E154" s="160">
        <f t="shared" si="21"/>
        <v>0</v>
      </c>
      <c r="F154" s="159">
        <f t="shared" si="22"/>
        <v>0</v>
      </c>
      <c r="G154" s="159">
        <f t="shared" si="23"/>
        <v>0</v>
      </c>
      <c r="H154" s="163">
        <f t="shared" si="24"/>
        <v>0</v>
      </c>
      <c r="I154" s="253">
        <f t="shared" si="25"/>
        <v>0</v>
      </c>
      <c r="J154" s="158">
        <f t="shared" si="20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29107362</v>
      </c>
      <c r="F155" s="111"/>
      <c r="G155" s="111"/>
      <c r="H155" s="111">
        <f>SUM(H99:H154)</f>
        <v>95392278.691747919</v>
      </c>
      <c r="I155" s="111">
        <f>SUM(I99:I154)</f>
        <v>95392278.691747919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9" priority="1" stopIfTrue="1" operator="equal">
      <formula>$I$10</formula>
    </cfRule>
  </conditionalFormatting>
  <conditionalFormatting sqref="C99:C154">
    <cfRule type="cellIs" dxfId="7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9" tint="-0.249977111117893"/>
  </sheetPr>
  <dimension ref="A1:P162"/>
  <sheetViews>
    <sheetView view="pageBreakPreview" topLeftCell="A61" zoomScale="82" zoomScaleNormal="100" zoomScaleSheetLayoutView="82" workbookViewId="0">
      <selection activeCell="D17" sqref="D17:H2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45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250823.33283113065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250823.33283113065</v>
      </c>
      <c r="O6" s="1"/>
      <c r="P6" s="1"/>
    </row>
    <row r="7" spans="1:16" ht="13.5" thickBot="1">
      <c r="C7" s="121" t="s">
        <v>44</v>
      </c>
      <c r="D7" s="386" t="s">
        <v>320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319</v>
      </c>
      <c r="E9" s="401" t="s">
        <v>431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2658452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64840.292682926833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409">
        <v>2658452</v>
      </c>
      <c r="E17" s="415">
        <v>47472.357142857138</v>
      </c>
      <c r="F17" s="409">
        <v>2610979.6428571427</v>
      </c>
      <c r="G17" s="415">
        <v>399720.94779110374</v>
      </c>
      <c r="H17" s="416">
        <v>399720.94779110374</v>
      </c>
      <c r="I17" s="156">
        <v>0</v>
      </c>
      <c r="J17" s="156"/>
      <c r="K17" s="256">
        <f>G17</f>
        <v>399720.94779110374</v>
      </c>
      <c r="L17" s="172">
        <f>IF(K17&lt;&gt;0,+G17-K17,0)</f>
        <v>0</v>
      </c>
      <c r="M17" s="256">
        <f>H17</f>
        <v>399720.94779110374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411">
        <v>2610979.6428571427</v>
      </c>
      <c r="E18" s="410">
        <v>63296.476190476191</v>
      </c>
      <c r="F18" s="411">
        <v>2547683.1666666665</v>
      </c>
      <c r="G18" s="410">
        <v>407005.70706543193</v>
      </c>
      <c r="H18" s="416">
        <v>407005.70706543193</v>
      </c>
      <c r="I18" s="156">
        <v>0</v>
      </c>
      <c r="J18" s="156"/>
      <c r="K18" s="258">
        <f>G18</f>
        <v>407005.70706543193</v>
      </c>
      <c r="L18" s="257">
        <f>IF(K18&lt;&gt;0,+G18-K18,0)</f>
        <v>0</v>
      </c>
      <c r="M18" s="258">
        <f>H18</f>
        <v>407005.70706543193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2009</v>
      </c>
      <c r="D19" s="411">
        <v>2547683.1666666665</v>
      </c>
      <c r="E19" s="410">
        <v>63296.476190476191</v>
      </c>
      <c r="F19" s="411">
        <v>2484386.6904761903</v>
      </c>
      <c r="G19" s="410">
        <v>398466.34729214112</v>
      </c>
      <c r="H19" s="416">
        <v>398466.34729214112</v>
      </c>
      <c r="I19" s="156">
        <v>0</v>
      </c>
      <c r="J19" s="156"/>
      <c r="K19" s="258">
        <f t="shared" ref="K19:K24" si="0">G19</f>
        <v>398466.34729214112</v>
      </c>
      <c r="L19" s="257">
        <f t="shared" ref="L19:L24" si="1">IF(K19&lt;&gt;0,+G19-K19,0)</f>
        <v>0</v>
      </c>
      <c r="M19" s="258">
        <f t="shared" ref="M19:M24" si="2">H19</f>
        <v>398466.34729214112</v>
      </c>
      <c r="N19" s="158">
        <f t="shared" ref="N19:N24" si="3">IF(M19&lt;&gt;0,+H19-M19,0)</f>
        <v>0</v>
      </c>
      <c r="O19" s="158">
        <f t="shared" ref="O19:O24" si="4">+N19-L19</f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2010</v>
      </c>
      <c r="D20" s="411">
        <v>2484386.6904761903</v>
      </c>
      <c r="E20" s="410">
        <v>63296.476190476191</v>
      </c>
      <c r="F20" s="411">
        <v>2421090.2142857141</v>
      </c>
      <c r="G20" s="410">
        <v>389926.98751885031</v>
      </c>
      <c r="H20" s="416">
        <v>389926.98751885031</v>
      </c>
      <c r="I20" s="156">
        <v>0</v>
      </c>
      <c r="J20" s="156"/>
      <c r="K20" s="258">
        <f t="shared" si="0"/>
        <v>389926.98751885031</v>
      </c>
      <c r="L20" s="257">
        <f t="shared" si="1"/>
        <v>0</v>
      </c>
      <c r="M20" s="258">
        <f t="shared" si="2"/>
        <v>389926.98751885031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2011</v>
      </c>
      <c r="D21" s="411">
        <v>2421090.2142857141</v>
      </c>
      <c r="E21" s="410">
        <v>63296.476190476191</v>
      </c>
      <c r="F21" s="411">
        <v>2357793.7380952379</v>
      </c>
      <c r="G21" s="410">
        <v>381387.62774555944</v>
      </c>
      <c r="H21" s="416">
        <v>381387.62774555944</v>
      </c>
      <c r="I21" s="156">
        <v>0</v>
      </c>
      <c r="J21" s="156"/>
      <c r="K21" s="258">
        <f t="shared" si="0"/>
        <v>381387.62774555944</v>
      </c>
      <c r="L21" s="257">
        <f t="shared" si="1"/>
        <v>0</v>
      </c>
      <c r="M21" s="258">
        <f t="shared" si="2"/>
        <v>381387.62774555944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2012</v>
      </c>
      <c r="D22" s="411">
        <v>2357793.7380952379</v>
      </c>
      <c r="E22" s="410">
        <v>63296.476190476191</v>
      </c>
      <c r="F22" s="411">
        <v>2294497.2619047617</v>
      </c>
      <c r="G22" s="410">
        <v>372848.26797226863</v>
      </c>
      <c r="H22" s="416">
        <v>372848.26797226863</v>
      </c>
      <c r="I22" s="156">
        <v>0</v>
      </c>
      <c r="J22" s="156"/>
      <c r="K22" s="258">
        <f t="shared" si="0"/>
        <v>372848.26797226863</v>
      </c>
      <c r="L22" s="257">
        <f t="shared" si="1"/>
        <v>0</v>
      </c>
      <c r="M22" s="258">
        <f t="shared" si="2"/>
        <v>372848.26797226863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2013</v>
      </c>
      <c r="D23" s="411">
        <v>2294497.2619047617</v>
      </c>
      <c r="E23" s="410">
        <v>63296.476190476191</v>
      </c>
      <c r="F23" s="411">
        <v>2231200.7857142854</v>
      </c>
      <c r="G23" s="410">
        <v>364308.90819897782</v>
      </c>
      <c r="H23" s="416">
        <v>364308.90819897782</v>
      </c>
      <c r="I23" s="156">
        <v>0</v>
      </c>
      <c r="J23" s="156"/>
      <c r="K23" s="258">
        <f t="shared" si="0"/>
        <v>364308.90819897782</v>
      </c>
      <c r="L23" s="257">
        <f t="shared" si="1"/>
        <v>0</v>
      </c>
      <c r="M23" s="258">
        <f t="shared" si="2"/>
        <v>364308.90819897782</v>
      </c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5"/>
        <v/>
      </c>
      <c r="C24" s="153">
        <f>IF(D11="","-",+C23+1)</f>
        <v>2014</v>
      </c>
      <c r="D24" s="411">
        <v>2231200.7857142854</v>
      </c>
      <c r="E24" s="410">
        <v>63296.476190476191</v>
      </c>
      <c r="F24" s="411">
        <v>2167904.3095238092</v>
      </c>
      <c r="G24" s="410">
        <v>355769.54842568695</v>
      </c>
      <c r="H24" s="416">
        <v>355769.54842568695</v>
      </c>
      <c r="I24" s="156">
        <v>0</v>
      </c>
      <c r="J24" s="156"/>
      <c r="K24" s="258">
        <f t="shared" si="0"/>
        <v>355769.54842568695</v>
      </c>
      <c r="L24" s="257">
        <f t="shared" si="1"/>
        <v>0</v>
      </c>
      <c r="M24" s="258">
        <f t="shared" si="2"/>
        <v>355769.54842568695</v>
      </c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2015</v>
      </c>
      <c r="D25" s="411">
        <v>2167904.3095238092</v>
      </c>
      <c r="E25" s="410">
        <v>63296.476190476191</v>
      </c>
      <c r="F25" s="411">
        <v>2104607.833333333</v>
      </c>
      <c r="G25" s="410">
        <v>340483.43201030308</v>
      </c>
      <c r="H25" s="416">
        <v>340483.43201030308</v>
      </c>
      <c r="I25" s="156">
        <v>0</v>
      </c>
      <c r="J25" s="156"/>
      <c r="K25" s="258">
        <f>G25</f>
        <v>340483.43201030308</v>
      </c>
      <c r="L25" s="257">
        <f>IF(K25&lt;&gt;0,+G25-K25,0)</f>
        <v>0</v>
      </c>
      <c r="M25" s="258">
        <f>H25</f>
        <v>340483.43201030308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2016</v>
      </c>
      <c r="D26" s="411">
        <v>2104607.833333333</v>
      </c>
      <c r="E26" s="410">
        <v>63296.476190476191</v>
      </c>
      <c r="F26" s="411">
        <v>2041311.3571428568</v>
      </c>
      <c r="G26" s="410">
        <v>328830.20653345349</v>
      </c>
      <c r="H26" s="416">
        <v>328830.20653345349</v>
      </c>
      <c r="I26" s="156">
        <f>H26-G26</f>
        <v>0</v>
      </c>
      <c r="J26" s="156"/>
      <c r="K26" s="258">
        <f>G26</f>
        <v>328830.20653345349</v>
      </c>
      <c r="L26" s="257">
        <f>IF(K26&lt;&gt;0,+G26-K26,0)</f>
        <v>0</v>
      </c>
      <c r="M26" s="258">
        <f>H26</f>
        <v>328830.20653345349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2017</v>
      </c>
      <c r="D27" s="411">
        <v>2041311.3571428568</v>
      </c>
      <c r="E27" s="410">
        <v>61824.465116279069</v>
      </c>
      <c r="F27" s="411">
        <v>1979486.8920265778</v>
      </c>
      <c r="G27" s="410">
        <v>310897.9062413022</v>
      </c>
      <c r="H27" s="416">
        <v>310897.9062413022</v>
      </c>
      <c r="I27" s="156">
        <v>0</v>
      </c>
      <c r="J27" s="156"/>
      <c r="K27" s="258">
        <f>G27</f>
        <v>310897.9062413022</v>
      </c>
      <c r="L27" s="257">
        <f>IF(K27&lt;&gt;0,+G27-K27,0)</f>
        <v>0</v>
      </c>
      <c r="M27" s="258">
        <f>H27</f>
        <v>310897.9062413022</v>
      </c>
      <c r="N27" s="158">
        <f>IF(M27&lt;&gt;0,+H27-M27,0)</f>
        <v>0</v>
      </c>
      <c r="O27" s="158">
        <f>+N27-L27</f>
        <v>0</v>
      </c>
      <c r="P27" s="4"/>
    </row>
    <row r="28" spans="2:16">
      <c r="B28" s="9" t="str">
        <f t="shared" si="5"/>
        <v/>
      </c>
      <c r="C28" s="153">
        <f>IF(D11="","-",+C27+1)</f>
        <v>2018</v>
      </c>
      <c r="D28" s="411">
        <v>1979486.8920265778</v>
      </c>
      <c r="E28" s="410">
        <v>64840.292682926833</v>
      </c>
      <c r="F28" s="411">
        <v>1914646.599343651</v>
      </c>
      <c r="G28" s="410">
        <v>312300.98627895484</v>
      </c>
      <c r="H28" s="416">
        <v>312300.98627895484</v>
      </c>
      <c r="I28" s="156">
        <f t="shared" ref="I28:I72" si="6">H28-G28</f>
        <v>0</v>
      </c>
      <c r="J28" s="156"/>
      <c r="K28" s="258">
        <f>G28</f>
        <v>312300.98627895484</v>
      </c>
      <c r="L28" s="257">
        <f>IF(K28&lt;&gt;0,+G28-K28,0)</f>
        <v>0</v>
      </c>
      <c r="M28" s="258">
        <f>H28</f>
        <v>312300.98627895484</v>
      </c>
      <c r="N28" s="158">
        <f>IF(M28&lt;&gt;0,+H28-M28,0)</f>
        <v>0</v>
      </c>
      <c r="O28" s="158">
        <f>+N28-L28</f>
        <v>0</v>
      </c>
      <c r="P28" s="4"/>
    </row>
    <row r="29" spans="2:16">
      <c r="B29" s="9" t="str">
        <f t="shared" si="5"/>
        <v/>
      </c>
      <c r="C29" s="153">
        <f>IF(D11="","-",+C28+1)</f>
        <v>2019</v>
      </c>
      <c r="D29" s="411">
        <v>1914646.599343651</v>
      </c>
      <c r="E29" s="410">
        <v>64840.292682926833</v>
      </c>
      <c r="F29" s="411">
        <v>1849806.3066607241</v>
      </c>
      <c r="G29" s="410">
        <v>304060.16770617355</v>
      </c>
      <c r="H29" s="416">
        <v>304060.16770617355</v>
      </c>
      <c r="I29" s="156">
        <f t="shared" si="6"/>
        <v>0</v>
      </c>
      <c r="J29" s="156"/>
      <c r="K29" s="258">
        <f>G29</f>
        <v>304060.16770617355</v>
      </c>
      <c r="L29" s="257">
        <f>IF(K29&lt;&gt;0,+G29-K29,0)</f>
        <v>0</v>
      </c>
      <c r="M29" s="258">
        <f>H29</f>
        <v>304060.16770617355</v>
      </c>
      <c r="N29" s="158">
        <f>IF(M29&lt;&gt;0,+H29-M29,0)</f>
        <v>0</v>
      </c>
      <c r="O29" s="158">
        <f>+N29-L29</f>
        <v>0</v>
      </c>
      <c r="P29" s="4"/>
    </row>
    <row r="30" spans="2:16">
      <c r="B30" s="9" t="str">
        <f t="shared" si="5"/>
        <v/>
      </c>
      <c r="C30" s="153">
        <f>IF(D11="","-",+C29+1)</f>
        <v>2020</v>
      </c>
      <c r="D30" s="159">
        <f>IF(F29+SUM(E$17:E29)=D$10,F29,D$10-SUM(E$17:E29))</f>
        <v>1849806.3066607241</v>
      </c>
      <c r="E30" s="160">
        <f>IF(+I14&lt;F29,I14,D30)</f>
        <v>64840.292682926833</v>
      </c>
      <c r="F30" s="159">
        <f t="shared" ref="F30:F72" si="7">+D30-E30</f>
        <v>1784966.0139777972</v>
      </c>
      <c r="G30" s="161">
        <f t="shared" ref="G30:G72" si="8">+I$12*((D30+F30)/2)+E30</f>
        <v>250823.33283113065</v>
      </c>
      <c r="H30" s="142">
        <f t="shared" ref="H30:H72" si="9">+I$13*((D30+F30)/2)+E30</f>
        <v>250823.33283113065</v>
      </c>
      <c r="I30" s="156">
        <f t="shared" si="6"/>
        <v>0</v>
      </c>
      <c r="J30" s="156"/>
      <c r="K30" s="334"/>
      <c r="L30" s="158">
        <f t="shared" ref="L30:L72" si="10">IF(K30&lt;&gt;0,+G30-K30,0)</f>
        <v>0</v>
      </c>
      <c r="M30" s="334"/>
      <c r="N30" s="158">
        <f t="shared" ref="N30:N72" si="11">IF(M30&lt;&gt;0,+H30-M30,0)</f>
        <v>0</v>
      </c>
      <c r="O30" s="158">
        <f t="shared" ref="O30:O72" si="12">+N30-L30</f>
        <v>0</v>
      </c>
      <c r="P30" s="4"/>
    </row>
    <row r="31" spans="2:16">
      <c r="B31" s="9" t="str">
        <f t="shared" si="5"/>
        <v/>
      </c>
      <c r="C31" s="153">
        <f>IF(D11="","-",+C30+1)</f>
        <v>2021</v>
      </c>
      <c r="D31" s="159">
        <f>IF(F30+SUM(E$17:E30)=D$10,F30,D$10-SUM(E$17:E30))</f>
        <v>1784966.0139777972</v>
      </c>
      <c r="E31" s="160">
        <f>IF(+I14&lt;F30,I14,D31)</f>
        <v>64840.292682926833</v>
      </c>
      <c r="F31" s="159">
        <f t="shared" si="7"/>
        <v>1720125.7212948704</v>
      </c>
      <c r="G31" s="161">
        <f t="shared" si="8"/>
        <v>244187.87195849384</v>
      </c>
      <c r="H31" s="142">
        <f t="shared" si="9"/>
        <v>244187.87195849384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2022</v>
      </c>
      <c r="D32" s="159">
        <f>IF(F31+SUM(E$17:E31)=D$10,F31,D$10-SUM(E$17:E31))</f>
        <v>1720125.7212948704</v>
      </c>
      <c r="E32" s="160">
        <f>IF(+I14&lt;F31,I14,D32)</f>
        <v>64840.292682926833</v>
      </c>
      <c r="F32" s="159">
        <f t="shared" si="7"/>
        <v>1655285.4286119435</v>
      </c>
      <c r="G32" s="161">
        <f t="shared" si="8"/>
        <v>237552.41108585705</v>
      </c>
      <c r="H32" s="142">
        <f t="shared" si="9"/>
        <v>237552.41108585705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2023</v>
      </c>
      <c r="D33" s="159">
        <f>IF(F32+SUM(E$17:E32)=D$10,F32,D$10-SUM(E$17:E32))</f>
        <v>1655285.4286119435</v>
      </c>
      <c r="E33" s="160">
        <f>IF(+I14&lt;F32,I14,D33)</f>
        <v>64840.292682926833</v>
      </c>
      <c r="F33" s="159">
        <f t="shared" si="7"/>
        <v>1590445.1359290166</v>
      </c>
      <c r="G33" s="161">
        <f t="shared" si="8"/>
        <v>230916.95021322023</v>
      </c>
      <c r="H33" s="142">
        <f t="shared" si="9"/>
        <v>230916.95021322023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2024</v>
      </c>
      <c r="D34" s="159">
        <f>IF(F33+SUM(E$17:E33)=D$10,F33,D$10-SUM(E$17:E33))</f>
        <v>1590445.1359290166</v>
      </c>
      <c r="E34" s="160">
        <f>IF(+I14&lt;F33,I14,D34)</f>
        <v>64840.292682926833</v>
      </c>
      <c r="F34" s="159">
        <f t="shared" si="7"/>
        <v>1525604.8432460898</v>
      </c>
      <c r="G34" s="161">
        <f t="shared" si="8"/>
        <v>224281.48934058347</v>
      </c>
      <c r="H34" s="142">
        <f t="shared" si="9"/>
        <v>224281.48934058347</v>
      </c>
      <c r="I34" s="156">
        <f t="shared" si="6"/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2025</v>
      </c>
      <c r="D35" s="159">
        <f>IF(F34+SUM(E$17:E34)=D$10,F34,D$10-SUM(E$17:E34))</f>
        <v>1525604.8432460898</v>
      </c>
      <c r="E35" s="160">
        <f>IF(+I14&lt;F34,I14,D35)</f>
        <v>64840.292682926833</v>
      </c>
      <c r="F35" s="159">
        <f t="shared" si="7"/>
        <v>1460764.5505631629</v>
      </c>
      <c r="G35" s="161">
        <f t="shared" si="8"/>
        <v>217646.02846794666</v>
      </c>
      <c r="H35" s="142">
        <f t="shared" si="9"/>
        <v>217646.02846794666</v>
      </c>
      <c r="I35" s="156">
        <f t="shared" si="6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2026</v>
      </c>
      <c r="D36" s="159">
        <f>IF(F35+SUM(E$17:E35)=D$10,F35,D$10-SUM(E$17:E35))</f>
        <v>1460764.5505631629</v>
      </c>
      <c r="E36" s="160">
        <f>IF(+I14&lt;F35,I14,D36)</f>
        <v>64840.292682926833</v>
      </c>
      <c r="F36" s="159">
        <f t="shared" si="7"/>
        <v>1395924.257880236</v>
      </c>
      <c r="G36" s="161">
        <f t="shared" si="8"/>
        <v>211010.5675953099</v>
      </c>
      <c r="H36" s="142">
        <f t="shared" si="9"/>
        <v>211010.5675953099</v>
      </c>
      <c r="I36" s="156">
        <f t="shared" si="6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2027</v>
      </c>
      <c r="D37" s="159">
        <f>IF(F36+SUM(E$17:E36)=D$10,F36,D$10-SUM(E$17:E36))</f>
        <v>1395924.257880236</v>
      </c>
      <c r="E37" s="160">
        <f>IF(+I14&lt;F36,I14,D37)</f>
        <v>64840.292682926833</v>
      </c>
      <c r="F37" s="159">
        <f t="shared" si="7"/>
        <v>1331083.9651973092</v>
      </c>
      <c r="G37" s="161">
        <f t="shared" si="8"/>
        <v>204375.10672267308</v>
      </c>
      <c r="H37" s="142">
        <f t="shared" si="9"/>
        <v>204375.10672267308</v>
      </c>
      <c r="I37" s="156">
        <f t="shared" si="6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2028</v>
      </c>
      <c r="D38" s="159">
        <f>IF(F37+SUM(E$17:E37)=D$10,F37,D$10-SUM(E$17:E37))</f>
        <v>1331083.9651973092</v>
      </c>
      <c r="E38" s="160">
        <f>IF(+I14&lt;F37,I14,D38)</f>
        <v>64840.292682926833</v>
      </c>
      <c r="F38" s="159">
        <f t="shared" si="7"/>
        <v>1266243.6725143823</v>
      </c>
      <c r="G38" s="161">
        <f t="shared" si="8"/>
        <v>197739.64585003629</v>
      </c>
      <c r="H38" s="142">
        <f t="shared" si="9"/>
        <v>197739.64585003629</v>
      </c>
      <c r="I38" s="156">
        <f t="shared" si="6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2029</v>
      </c>
      <c r="D39" s="159">
        <f>IF(F38+SUM(E$17:E38)=D$10,F38,D$10-SUM(E$17:E38))</f>
        <v>1266243.6725143823</v>
      </c>
      <c r="E39" s="160">
        <f>IF(+I14&lt;F38,I14,D39)</f>
        <v>64840.292682926833</v>
      </c>
      <c r="F39" s="159">
        <f t="shared" si="7"/>
        <v>1201403.3798314554</v>
      </c>
      <c r="G39" s="161">
        <f t="shared" si="8"/>
        <v>191104.18497739948</v>
      </c>
      <c r="H39" s="142">
        <f t="shared" si="9"/>
        <v>191104.18497739948</v>
      </c>
      <c r="I39" s="156">
        <f t="shared" si="6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2030</v>
      </c>
      <c r="D40" s="159">
        <f>IF(F39+SUM(E$17:E39)=D$10,F39,D$10-SUM(E$17:E39))</f>
        <v>1201403.3798314554</v>
      </c>
      <c r="E40" s="160">
        <f>IF(+I14&lt;F39,I14,D40)</f>
        <v>64840.292682926833</v>
      </c>
      <c r="F40" s="159">
        <f t="shared" si="7"/>
        <v>1136563.0871485285</v>
      </c>
      <c r="G40" s="161">
        <f t="shared" si="8"/>
        <v>184468.72410476272</v>
      </c>
      <c r="H40" s="142">
        <f t="shared" si="9"/>
        <v>184468.72410476272</v>
      </c>
      <c r="I40" s="156">
        <f t="shared" si="6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2031</v>
      </c>
      <c r="D41" s="159">
        <f>IF(F40+SUM(E$17:E40)=D$10,F40,D$10-SUM(E$17:E40))</f>
        <v>1136563.0871485285</v>
      </c>
      <c r="E41" s="160">
        <f>IF(+I14&lt;F40,I14,D41)</f>
        <v>64840.292682926833</v>
      </c>
      <c r="F41" s="159">
        <f t="shared" si="7"/>
        <v>1071722.7944656017</v>
      </c>
      <c r="G41" s="161">
        <f t="shared" si="8"/>
        <v>177833.2632321259</v>
      </c>
      <c r="H41" s="142">
        <f t="shared" si="9"/>
        <v>177833.2632321259</v>
      </c>
      <c r="I41" s="156">
        <f t="shared" si="6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2032</v>
      </c>
      <c r="D42" s="159">
        <f>IF(F41+SUM(E$17:E41)=D$10,F41,D$10-SUM(E$17:E41))</f>
        <v>1071722.7944656017</v>
      </c>
      <c r="E42" s="160">
        <f>IF(+I14&lt;F41,I14,D42)</f>
        <v>64840.292682926833</v>
      </c>
      <c r="F42" s="159">
        <f t="shared" si="7"/>
        <v>1006882.5017826748</v>
      </c>
      <c r="G42" s="161">
        <f t="shared" si="8"/>
        <v>171197.80235948911</v>
      </c>
      <c r="H42" s="142">
        <f t="shared" si="9"/>
        <v>171197.80235948911</v>
      </c>
      <c r="I42" s="156">
        <f t="shared" si="6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2033</v>
      </c>
      <c r="D43" s="159">
        <f>IF(F42+SUM(E$17:E42)=D$10,F42,D$10-SUM(E$17:E42))</f>
        <v>1006882.5017826748</v>
      </c>
      <c r="E43" s="160">
        <f>IF(+I14&lt;F42,I14,D43)</f>
        <v>64840.292682926833</v>
      </c>
      <c r="F43" s="159">
        <f t="shared" si="7"/>
        <v>942042.20909974794</v>
      </c>
      <c r="G43" s="161">
        <f t="shared" si="8"/>
        <v>164562.34148685233</v>
      </c>
      <c r="H43" s="142">
        <f t="shared" si="9"/>
        <v>164562.34148685233</v>
      </c>
      <c r="I43" s="156">
        <f t="shared" si="6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2034</v>
      </c>
      <c r="D44" s="159">
        <f>IF(F43+SUM(E$17:E43)=D$10,F43,D$10-SUM(E$17:E43))</f>
        <v>942042.20909974794</v>
      </c>
      <c r="E44" s="160">
        <f>IF(+I14&lt;F43,I14,D44)</f>
        <v>64840.292682926833</v>
      </c>
      <c r="F44" s="159">
        <f t="shared" si="7"/>
        <v>877201.91641682107</v>
      </c>
      <c r="G44" s="161">
        <f t="shared" si="8"/>
        <v>157926.88061421551</v>
      </c>
      <c r="H44" s="142">
        <f t="shared" si="9"/>
        <v>157926.88061421551</v>
      </c>
      <c r="I44" s="156">
        <f t="shared" si="6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2035</v>
      </c>
      <c r="D45" s="159">
        <f>IF(F44+SUM(E$17:E44)=D$10,F44,D$10-SUM(E$17:E44))</f>
        <v>877201.91641682107</v>
      </c>
      <c r="E45" s="160">
        <f>IF(+I14&lt;F44,I14,D45)</f>
        <v>64840.292682926833</v>
      </c>
      <c r="F45" s="159">
        <f t="shared" si="7"/>
        <v>812361.6237338942</v>
      </c>
      <c r="G45" s="161">
        <f t="shared" si="8"/>
        <v>151291.41974157872</v>
      </c>
      <c r="H45" s="142">
        <f t="shared" si="9"/>
        <v>151291.41974157872</v>
      </c>
      <c r="I45" s="156">
        <f t="shared" si="6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2036</v>
      </c>
      <c r="D46" s="159">
        <f>IF(F45+SUM(E$17:E45)=D$10,F45,D$10-SUM(E$17:E45))</f>
        <v>812361.6237338942</v>
      </c>
      <c r="E46" s="160">
        <f>IF(+I14&lt;F45,I14,D46)</f>
        <v>64840.292682926833</v>
      </c>
      <c r="F46" s="159">
        <f t="shared" si="7"/>
        <v>747521.33105096733</v>
      </c>
      <c r="G46" s="161">
        <f t="shared" si="8"/>
        <v>144655.95886894193</v>
      </c>
      <c r="H46" s="142">
        <f t="shared" si="9"/>
        <v>144655.95886894193</v>
      </c>
      <c r="I46" s="156">
        <f t="shared" si="6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2037</v>
      </c>
      <c r="D47" s="159">
        <f>IF(F46+SUM(E$17:E46)=D$10,F46,D$10-SUM(E$17:E46))</f>
        <v>747521.33105096733</v>
      </c>
      <c r="E47" s="160">
        <f>IF(+I14&lt;F46,I14,D47)</f>
        <v>64840.292682926833</v>
      </c>
      <c r="F47" s="159">
        <f t="shared" si="7"/>
        <v>682681.03836804046</v>
      </c>
      <c r="G47" s="161">
        <f t="shared" si="8"/>
        <v>138020.49799630514</v>
      </c>
      <c r="H47" s="142">
        <f t="shared" si="9"/>
        <v>138020.49799630514</v>
      </c>
      <c r="I47" s="156">
        <f t="shared" si="6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2038</v>
      </c>
      <c r="D48" s="159">
        <f>IF(F47+SUM(E$17:E47)=D$10,F47,D$10-SUM(E$17:E47))</f>
        <v>682681.03836804046</v>
      </c>
      <c r="E48" s="160">
        <f>IF(+I14&lt;F47,I14,D48)</f>
        <v>64840.292682926833</v>
      </c>
      <c r="F48" s="159">
        <f t="shared" si="7"/>
        <v>617840.74568511359</v>
      </c>
      <c r="G48" s="161">
        <f t="shared" si="8"/>
        <v>131385.03712366836</v>
      </c>
      <c r="H48" s="142">
        <f t="shared" si="9"/>
        <v>131385.03712366836</v>
      </c>
      <c r="I48" s="156">
        <f t="shared" si="6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2039</v>
      </c>
      <c r="D49" s="159">
        <f>IF(F48+SUM(E$17:E48)=D$10,F48,D$10-SUM(E$17:E48))</f>
        <v>617840.74568511359</v>
      </c>
      <c r="E49" s="160">
        <f>IF(+I14&lt;F48,I14,D49)</f>
        <v>64840.292682926833</v>
      </c>
      <c r="F49" s="159">
        <f t="shared" si="7"/>
        <v>553000.45300218672</v>
      </c>
      <c r="G49" s="161">
        <f t="shared" si="8"/>
        <v>124749.57625103155</v>
      </c>
      <c r="H49" s="142">
        <f t="shared" si="9"/>
        <v>124749.57625103155</v>
      </c>
      <c r="I49" s="156">
        <f t="shared" si="6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2040</v>
      </c>
      <c r="D50" s="159">
        <f>IF(F49+SUM(E$17:E49)=D$10,F49,D$10-SUM(E$17:E49))</f>
        <v>553000.45300218672</v>
      </c>
      <c r="E50" s="160">
        <f>IF(+I14&lt;F49,I14,D50)</f>
        <v>64840.292682926833</v>
      </c>
      <c r="F50" s="159">
        <f t="shared" si="7"/>
        <v>488160.16031925991</v>
      </c>
      <c r="G50" s="161">
        <f t="shared" si="8"/>
        <v>118114.11537839475</v>
      </c>
      <c r="H50" s="142">
        <f t="shared" si="9"/>
        <v>118114.11537839475</v>
      </c>
      <c r="I50" s="156">
        <f t="shared" si="6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2041</v>
      </c>
      <c r="D51" s="159">
        <f>IF(F50+SUM(E$17:E50)=D$10,F50,D$10-SUM(E$17:E50))</f>
        <v>488160.16031925991</v>
      </c>
      <c r="E51" s="160">
        <f>IF(+I14&lt;F50,I14,D51)</f>
        <v>64840.292682926833</v>
      </c>
      <c r="F51" s="159">
        <f t="shared" si="7"/>
        <v>423319.8676363331</v>
      </c>
      <c r="G51" s="161">
        <f t="shared" si="8"/>
        <v>111478.65450575798</v>
      </c>
      <c r="H51" s="142">
        <f t="shared" si="9"/>
        <v>111478.65450575798</v>
      </c>
      <c r="I51" s="156">
        <f t="shared" si="6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2042</v>
      </c>
      <c r="D52" s="159">
        <f>IF(F51+SUM(E$17:E51)=D$10,F51,D$10-SUM(E$17:E51))</f>
        <v>423319.8676363331</v>
      </c>
      <c r="E52" s="160">
        <f>IF(+I14&lt;F51,I14,D52)</f>
        <v>64840.292682926833</v>
      </c>
      <c r="F52" s="159">
        <f t="shared" si="7"/>
        <v>358479.57495340629</v>
      </c>
      <c r="G52" s="161">
        <f t="shared" si="8"/>
        <v>104843.19363312118</v>
      </c>
      <c r="H52" s="142">
        <f t="shared" si="9"/>
        <v>104843.19363312118</v>
      </c>
      <c r="I52" s="156">
        <f t="shared" si="6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2043</v>
      </c>
      <c r="D53" s="159">
        <f>IF(F52+SUM(E$17:E52)=D$10,F52,D$10-SUM(E$17:E52))</f>
        <v>358479.57495340629</v>
      </c>
      <c r="E53" s="160">
        <f>IF(+I14&lt;F52,I14,D53)</f>
        <v>64840.292682926833</v>
      </c>
      <c r="F53" s="159">
        <f t="shared" si="7"/>
        <v>293639.28227047948</v>
      </c>
      <c r="G53" s="161">
        <f t="shared" si="8"/>
        <v>98207.732760484403</v>
      </c>
      <c r="H53" s="142">
        <f t="shared" si="9"/>
        <v>98207.732760484403</v>
      </c>
      <c r="I53" s="156">
        <f t="shared" si="6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2044</v>
      </c>
      <c r="D54" s="159">
        <f>IF(F53+SUM(E$17:E53)=D$10,F53,D$10-SUM(E$17:E53))</f>
        <v>293639.28227047948</v>
      </c>
      <c r="E54" s="160">
        <f>IF(+I14&lt;F53,I14,D54)</f>
        <v>64840.292682926833</v>
      </c>
      <c r="F54" s="159">
        <f t="shared" si="7"/>
        <v>228798.98958755264</v>
      </c>
      <c r="G54" s="161">
        <f t="shared" si="8"/>
        <v>91572.271887847615</v>
      </c>
      <c r="H54" s="142">
        <f t="shared" si="9"/>
        <v>91572.271887847615</v>
      </c>
      <c r="I54" s="156">
        <f t="shared" si="6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2045</v>
      </c>
      <c r="D55" s="159">
        <f>IF(F54+SUM(E$17:E54)=D$10,F54,D$10-SUM(E$17:E54))</f>
        <v>228798.98958755264</v>
      </c>
      <c r="E55" s="160">
        <f>IF(+I14&lt;F54,I14,D55)</f>
        <v>64840.292682926833</v>
      </c>
      <c r="F55" s="159">
        <f t="shared" si="7"/>
        <v>163958.6969046258</v>
      </c>
      <c r="G55" s="161">
        <f t="shared" si="8"/>
        <v>84936.811015210827</v>
      </c>
      <c r="H55" s="142">
        <f t="shared" si="9"/>
        <v>84936.811015210827</v>
      </c>
      <c r="I55" s="156">
        <f t="shared" si="6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2046</v>
      </c>
      <c r="D56" s="159">
        <f>IF(F55+SUM(E$17:E55)=D$10,F55,D$10-SUM(E$17:E55))</f>
        <v>163958.6969046258</v>
      </c>
      <c r="E56" s="160">
        <f>IF(+I14&lt;F55,I14,D56)</f>
        <v>64840.292682926833</v>
      </c>
      <c r="F56" s="159">
        <f t="shared" si="7"/>
        <v>99118.404221698962</v>
      </c>
      <c r="G56" s="161">
        <f t="shared" si="8"/>
        <v>78301.350142574025</v>
      </c>
      <c r="H56" s="142">
        <f t="shared" si="9"/>
        <v>78301.350142574025</v>
      </c>
      <c r="I56" s="156">
        <f t="shared" si="6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2047</v>
      </c>
      <c r="D57" s="159">
        <f>IF(F56+SUM(E$17:E56)=D$10,F56,D$10-SUM(E$17:E56))</f>
        <v>99118.404221698962</v>
      </c>
      <c r="E57" s="160">
        <f>IF(+I14&lt;F56,I14,D57)</f>
        <v>64840.292682926833</v>
      </c>
      <c r="F57" s="159">
        <f t="shared" si="7"/>
        <v>34278.111538772129</v>
      </c>
      <c r="G57" s="161">
        <f t="shared" si="8"/>
        <v>71665.889269937237</v>
      </c>
      <c r="H57" s="142">
        <f t="shared" si="9"/>
        <v>71665.889269937237</v>
      </c>
      <c r="I57" s="156">
        <f t="shared" si="6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2048</v>
      </c>
      <c r="D58" s="159">
        <f>IF(F57+SUM(E$17:E57)=D$10,F57,D$10-SUM(E$17:E57))</f>
        <v>34278.111538772129</v>
      </c>
      <c r="E58" s="160">
        <f>IF(+I14&lt;F57,I14,D58)</f>
        <v>34278.111538772129</v>
      </c>
      <c r="F58" s="159">
        <f t="shared" si="7"/>
        <v>0</v>
      </c>
      <c r="G58" s="161">
        <f t="shared" si="8"/>
        <v>36032.044614118138</v>
      </c>
      <c r="H58" s="142">
        <f t="shared" si="9"/>
        <v>36032.044614118138</v>
      </c>
      <c r="I58" s="156">
        <f t="shared" si="6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2049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7"/>
        <v>0</v>
      </c>
      <c r="G59" s="161">
        <f t="shared" si="8"/>
        <v>0</v>
      </c>
      <c r="H59" s="142">
        <f t="shared" si="9"/>
        <v>0</v>
      </c>
      <c r="I59" s="156">
        <f t="shared" si="6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7"/>
        <v>0</v>
      </c>
      <c r="G60" s="161">
        <f t="shared" si="8"/>
        <v>0</v>
      </c>
      <c r="H60" s="142">
        <f t="shared" si="9"/>
        <v>0</v>
      </c>
      <c r="I60" s="156">
        <f t="shared" si="6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7"/>
        <v>0</v>
      </c>
      <c r="G61" s="161">
        <f t="shared" si="8"/>
        <v>0</v>
      </c>
      <c r="H61" s="142">
        <f t="shared" si="9"/>
        <v>0</v>
      </c>
      <c r="I61" s="156">
        <f t="shared" si="6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7"/>
        <v>0</v>
      </c>
      <c r="G62" s="161">
        <f t="shared" si="8"/>
        <v>0</v>
      </c>
      <c r="H62" s="142">
        <f t="shared" si="9"/>
        <v>0</v>
      </c>
      <c r="I62" s="156">
        <f t="shared" si="6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7"/>
        <v>0</v>
      </c>
      <c r="G63" s="161">
        <f t="shared" si="8"/>
        <v>0</v>
      </c>
      <c r="H63" s="142">
        <f t="shared" si="9"/>
        <v>0</v>
      </c>
      <c r="I63" s="156">
        <f t="shared" si="6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7"/>
        <v>0</v>
      </c>
      <c r="G64" s="161">
        <f t="shared" si="8"/>
        <v>0</v>
      </c>
      <c r="H64" s="142">
        <f t="shared" si="9"/>
        <v>0</v>
      </c>
      <c r="I64" s="156">
        <f t="shared" si="6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7"/>
        <v>0</v>
      </c>
      <c r="G65" s="161">
        <f t="shared" si="8"/>
        <v>0</v>
      </c>
      <c r="H65" s="142">
        <f t="shared" si="9"/>
        <v>0</v>
      </c>
      <c r="I65" s="156">
        <f t="shared" si="6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7"/>
        <v>0</v>
      </c>
      <c r="G66" s="161">
        <f t="shared" si="8"/>
        <v>0</v>
      </c>
      <c r="H66" s="142">
        <f t="shared" si="9"/>
        <v>0</v>
      </c>
      <c r="I66" s="156">
        <f t="shared" si="6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7"/>
        <v>0</v>
      </c>
      <c r="G67" s="161">
        <f t="shared" si="8"/>
        <v>0</v>
      </c>
      <c r="H67" s="142">
        <f t="shared" si="9"/>
        <v>0</v>
      </c>
      <c r="I67" s="156">
        <f t="shared" si="6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7"/>
        <v>0</v>
      </c>
      <c r="G68" s="161">
        <f t="shared" si="8"/>
        <v>0</v>
      </c>
      <c r="H68" s="142">
        <f t="shared" si="9"/>
        <v>0</v>
      </c>
      <c r="I68" s="156">
        <f t="shared" si="6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7"/>
        <v>0</v>
      </c>
      <c r="G69" s="161">
        <f t="shared" si="8"/>
        <v>0</v>
      </c>
      <c r="H69" s="142">
        <f t="shared" si="9"/>
        <v>0</v>
      </c>
      <c r="I69" s="156">
        <f t="shared" si="6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7"/>
        <v>0</v>
      </c>
      <c r="G70" s="161">
        <f t="shared" si="8"/>
        <v>0</v>
      </c>
      <c r="H70" s="142">
        <f t="shared" si="9"/>
        <v>0</v>
      </c>
      <c r="I70" s="156">
        <f t="shared" si="6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7"/>
        <v>0</v>
      </c>
      <c r="G71" s="161">
        <f t="shared" si="8"/>
        <v>0</v>
      </c>
      <c r="H71" s="142">
        <f t="shared" si="9"/>
        <v>0</v>
      </c>
      <c r="I71" s="156">
        <f t="shared" si="6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7"/>
        <v>0</v>
      </c>
      <c r="G72" s="161">
        <f t="shared" si="8"/>
        <v>0</v>
      </c>
      <c r="H72" s="142">
        <f t="shared" si="9"/>
        <v>0</v>
      </c>
      <c r="I72" s="168">
        <f t="shared" si="6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2658451.9999999981</v>
      </c>
      <c r="F73" s="111"/>
      <c r="G73" s="111">
        <f>SUM(G17:G72)</f>
        <v>9216888.1948092747</v>
      </c>
      <c r="H73" s="111">
        <f>SUM(H17:H72)</f>
        <v>9216888.1948092747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45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312300.98627895484</v>
      </c>
      <c r="N87" s="198">
        <f>IF(J92&lt;D11,0,VLOOKUP(J92,C17:O72,11))</f>
        <v>312300.98627895484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322034.68677163479</v>
      </c>
      <c r="N88" s="200">
        <f>IF(J92&lt;D11,0,VLOOKUP(J92,C99:P154,7))</f>
        <v>322034.68677163479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CHAMBER SPRINGS - TONTITOWN 161KV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9733.7004926799564</v>
      </c>
      <c r="N89" s="203">
        <f>+N88-N87</f>
        <v>9733.7004926799564</v>
      </c>
      <c r="O89" s="204">
        <f>+O88-O87</f>
        <v>0</v>
      </c>
      <c r="P89" s="1"/>
    </row>
    <row r="90" spans="1:16" ht="13.5" thickBot="1">
      <c r="C90" s="170"/>
      <c r="D90" s="421" t="str">
        <f>+S.044!D90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TP2005152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2658452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3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63296.476190476191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2007</v>
      </c>
      <c r="D99" s="154"/>
      <c r="E99" s="161"/>
      <c r="F99" s="159"/>
      <c r="G99" s="214"/>
      <c r="H99" s="251"/>
      <c r="I99" s="252"/>
      <c r="J99" s="158">
        <f t="shared" ref="J99:J107" si="13">+I99-H99</f>
        <v>0</v>
      </c>
      <c r="K99" s="158"/>
      <c r="L99" s="256"/>
      <c r="M99" s="157">
        <f t="shared" ref="M99:M130" si="14">IF(L99&lt;&gt;0,+H99-L99,0)</f>
        <v>0</v>
      </c>
      <c r="N99" s="256"/>
      <c r="O99" s="157">
        <f t="shared" ref="O99:O130" si="15">IF(N99&lt;&gt;0,+I99-N99,0)</f>
        <v>0</v>
      </c>
      <c r="P99" s="157">
        <f t="shared" ref="P99:P130" si="16">+O99-M99</f>
        <v>0</v>
      </c>
    </row>
    <row r="100" spans="1:16">
      <c r="B100" s="9" t="str">
        <f>IF(D100=F99,"","IU")</f>
        <v/>
      </c>
      <c r="C100" s="153">
        <f>IF(D93="","-",+C99+1)</f>
        <v>2008</v>
      </c>
      <c r="D100" s="154"/>
      <c r="E100" s="160"/>
      <c r="F100" s="159"/>
      <c r="G100" s="159"/>
      <c r="H100" s="163"/>
      <c r="I100" s="253"/>
      <c r="J100" s="158">
        <f t="shared" si="13"/>
        <v>0</v>
      </c>
      <c r="K100" s="158"/>
      <c r="L100" s="258"/>
      <c r="M100" s="158">
        <f t="shared" si="14"/>
        <v>0</v>
      </c>
      <c r="N100" s="258"/>
      <c r="O100" s="158">
        <f t="shared" si="15"/>
        <v>0</v>
      </c>
      <c r="P100" s="158">
        <f t="shared" si="16"/>
        <v>0</v>
      </c>
    </row>
    <row r="101" spans="1:16">
      <c r="B101" s="9" t="str">
        <f t="shared" ref="B101:B154" si="17">IF(D101=F100,"","IU")</f>
        <v/>
      </c>
      <c r="C101" s="153">
        <f>IF(D93="","-",+C100+1)</f>
        <v>2009</v>
      </c>
      <c r="D101" s="154"/>
      <c r="E101" s="160"/>
      <c r="F101" s="159"/>
      <c r="G101" s="159"/>
      <c r="H101" s="163"/>
      <c r="I101" s="253"/>
      <c r="J101" s="158">
        <f t="shared" si="13"/>
        <v>0</v>
      </c>
      <c r="K101" s="158"/>
      <c r="L101" s="258"/>
      <c r="M101" s="158">
        <f t="shared" si="14"/>
        <v>0</v>
      </c>
      <c r="N101" s="258"/>
      <c r="O101" s="158">
        <f t="shared" si="15"/>
        <v>0</v>
      </c>
      <c r="P101" s="158">
        <f t="shared" si="16"/>
        <v>0</v>
      </c>
    </row>
    <row r="102" spans="1:16">
      <c r="B102" s="9" t="str">
        <f t="shared" si="17"/>
        <v/>
      </c>
      <c r="C102" s="153">
        <f>IF(D93="","-",+C101+1)</f>
        <v>2010</v>
      </c>
      <c r="D102" s="154"/>
      <c r="E102" s="160"/>
      <c r="F102" s="159"/>
      <c r="G102" s="159"/>
      <c r="H102" s="163"/>
      <c r="I102" s="253"/>
      <c r="J102" s="158">
        <f t="shared" si="13"/>
        <v>0</v>
      </c>
      <c r="K102" s="158"/>
      <c r="L102" s="258"/>
      <c r="M102" s="158">
        <f t="shared" si="14"/>
        <v>0</v>
      </c>
      <c r="N102" s="258"/>
      <c r="O102" s="158">
        <f t="shared" si="15"/>
        <v>0</v>
      </c>
      <c r="P102" s="158">
        <f t="shared" si="16"/>
        <v>0</v>
      </c>
    </row>
    <row r="103" spans="1:16">
      <c r="B103" s="9" t="str">
        <f t="shared" si="17"/>
        <v/>
      </c>
      <c r="C103" s="153">
        <f>IF(D93="","-",+C102+1)</f>
        <v>2011</v>
      </c>
      <c r="D103" s="154"/>
      <c r="E103" s="160"/>
      <c r="F103" s="159"/>
      <c r="G103" s="159"/>
      <c r="H103" s="163"/>
      <c r="I103" s="253"/>
      <c r="J103" s="158">
        <f t="shared" si="13"/>
        <v>0</v>
      </c>
      <c r="K103" s="158"/>
      <c r="L103" s="258"/>
      <c r="M103" s="158">
        <f t="shared" si="14"/>
        <v>0</v>
      </c>
      <c r="N103" s="258"/>
      <c r="O103" s="158">
        <f t="shared" si="15"/>
        <v>0</v>
      </c>
      <c r="P103" s="158">
        <f t="shared" si="16"/>
        <v>0</v>
      </c>
    </row>
    <row r="104" spans="1:16">
      <c r="B104" s="9" t="str">
        <f t="shared" si="17"/>
        <v/>
      </c>
      <c r="C104" s="153">
        <f>IF(D93="","-",+C103+1)</f>
        <v>2012</v>
      </c>
      <c r="D104" s="154"/>
      <c r="E104" s="160"/>
      <c r="F104" s="159"/>
      <c r="G104" s="159"/>
      <c r="H104" s="163"/>
      <c r="I104" s="253"/>
      <c r="J104" s="158">
        <f t="shared" si="13"/>
        <v>0</v>
      </c>
      <c r="K104" s="158"/>
      <c r="L104" s="258"/>
      <c r="M104" s="158">
        <f t="shared" si="14"/>
        <v>0</v>
      </c>
      <c r="N104" s="258"/>
      <c r="O104" s="158">
        <f t="shared" si="15"/>
        <v>0</v>
      </c>
      <c r="P104" s="158">
        <f t="shared" si="16"/>
        <v>0</v>
      </c>
    </row>
    <row r="105" spans="1:16">
      <c r="B105" s="9" t="str">
        <f t="shared" si="17"/>
        <v/>
      </c>
      <c r="C105" s="153">
        <f>IF(D93="","-",+C104+1)</f>
        <v>2013</v>
      </c>
      <c r="D105" s="154"/>
      <c r="E105" s="160"/>
      <c r="F105" s="159"/>
      <c r="G105" s="159"/>
      <c r="H105" s="163"/>
      <c r="I105" s="253"/>
      <c r="J105" s="158">
        <f t="shared" si="13"/>
        <v>0</v>
      </c>
      <c r="K105" s="158"/>
      <c r="L105" s="258"/>
      <c r="M105" s="158">
        <f t="shared" si="14"/>
        <v>0</v>
      </c>
      <c r="N105" s="258"/>
      <c r="O105" s="158">
        <f t="shared" si="15"/>
        <v>0</v>
      </c>
      <c r="P105" s="158">
        <f t="shared" si="16"/>
        <v>0</v>
      </c>
    </row>
    <row r="106" spans="1:16">
      <c r="B106" s="9" t="str">
        <f t="shared" si="17"/>
        <v/>
      </c>
      <c r="C106" s="153">
        <f>IF(D93="","-",+C105+1)</f>
        <v>2014</v>
      </c>
      <c r="D106" s="154"/>
      <c r="E106" s="160"/>
      <c r="F106" s="159"/>
      <c r="G106" s="159"/>
      <c r="H106" s="163"/>
      <c r="I106" s="253"/>
      <c r="J106" s="158">
        <f t="shared" si="13"/>
        <v>0</v>
      </c>
      <c r="K106" s="158"/>
      <c r="L106" s="258"/>
      <c r="M106" s="158">
        <f t="shared" si="14"/>
        <v>0</v>
      </c>
      <c r="N106" s="258"/>
      <c r="O106" s="158">
        <f t="shared" si="15"/>
        <v>0</v>
      </c>
      <c r="P106" s="158">
        <f t="shared" si="16"/>
        <v>0</v>
      </c>
    </row>
    <row r="107" spans="1:16">
      <c r="B107" s="9" t="str">
        <f t="shared" si="17"/>
        <v>IU</v>
      </c>
      <c r="C107" s="153">
        <f>IF(D93="","-",+C106+1)</f>
        <v>2015</v>
      </c>
      <c r="D107" s="409">
        <v>2167904.3095238092</v>
      </c>
      <c r="E107" s="410">
        <v>51616.769274376413</v>
      </c>
      <c r="F107" s="411">
        <v>2116287.5402494329</v>
      </c>
      <c r="G107" s="411">
        <v>2142095.9248866211</v>
      </c>
      <c r="H107" s="413">
        <v>333878.34559727815</v>
      </c>
      <c r="I107" s="414">
        <v>333878.34559727815</v>
      </c>
      <c r="J107" s="158">
        <f t="shared" si="13"/>
        <v>0</v>
      </c>
      <c r="K107" s="158"/>
      <c r="L107" s="258">
        <f>+H107</f>
        <v>333878.34559727815</v>
      </c>
      <c r="M107" s="158">
        <f t="shared" si="14"/>
        <v>0</v>
      </c>
      <c r="N107" s="258">
        <f>+I107</f>
        <v>333878.34559727815</v>
      </c>
      <c r="O107" s="158">
        <f t="shared" si="15"/>
        <v>0</v>
      </c>
      <c r="P107" s="158">
        <f t="shared" si="16"/>
        <v>0</v>
      </c>
    </row>
    <row r="108" spans="1:16">
      <c r="B108" s="9" t="str">
        <f t="shared" si="17"/>
        <v>IU</v>
      </c>
      <c r="C108" s="153">
        <f>IF(D93="","-",+C107+1)</f>
        <v>2016</v>
      </c>
      <c r="D108" s="409">
        <v>2606835.2307256237</v>
      </c>
      <c r="E108" s="410">
        <v>61824.465116279069</v>
      </c>
      <c r="F108" s="411">
        <v>2545010.7656093445</v>
      </c>
      <c r="G108" s="411">
        <v>2575922.9981674841</v>
      </c>
      <c r="H108" s="413">
        <v>388837.85956536332</v>
      </c>
      <c r="I108" s="414">
        <v>388837.85956536332</v>
      </c>
      <c r="J108" s="158">
        <v>0</v>
      </c>
      <c r="K108" s="158"/>
      <c r="L108" s="258">
        <f>+H108</f>
        <v>388837.85956536332</v>
      </c>
      <c r="M108" s="158">
        <f>IF(L108&lt;&gt;0,+H108-L108,0)</f>
        <v>0</v>
      </c>
      <c r="N108" s="258">
        <f>+I108</f>
        <v>388837.85956536332</v>
      </c>
      <c r="O108" s="158">
        <f>IF(N108&lt;&gt;0,+I108-N108,0)</f>
        <v>0</v>
      </c>
      <c r="P108" s="158">
        <f>+O108-M108</f>
        <v>0</v>
      </c>
    </row>
    <row r="109" spans="1:16">
      <c r="B109" s="9" t="str">
        <f t="shared" si="17"/>
        <v/>
      </c>
      <c r="C109" s="153">
        <f>IF(D93="","-",+C108+1)</f>
        <v>2017</v>
      </c>
      <c r="D109" s="409">
        <v>2545010.7656093445</v>
      </c>
      <c r="E109" s="410">
        <v>63296.476190476191</v>
      </c>
      <c r="F109" s="411">
        <v>2481714.2894188683</v>
      </c>
      <c r="G109" s="411">
        <v>2513362.5275141066</v>
      </c>
      <c r="H109" s="413">
        <v>368598.28609591222</v>
      </c>
      <c r="I109" s="414">
        <v>368598.28609591222</v>
      </c>
      <c r="J109" s="158">
        <f t="shared" ref="J109:J154" si="18">+I109-H109</f>
        <v>0</v>
      </c>
      <c r="K109" s="158"/>
      <c r="L109" s="258">
        <f>+H109</f>
        <v>368598.28609591222</v>
      </c>
      <c r="M109" s="158">
        <f>IF(L109&lt;&gt;0,+H109-L109,0)</f>
        <v>0</v>
      </c>
      <c r="N109" s="258">
        <f>+I109</f>
        <v>368598.28609591222</v>
      </c>
      <c r="O109" s="158">
        <f>IF(N109&lt;&gt;0,+I109-N109,0)</f>
        <v>0</v>
      </c>
      <c r="P109" s="158">
        <f>+O109-M109</f>
        <v>0</v>
      </c>
    </row>
    <row r="110" spans="1:16">
      <c r="B110" s="9" t="str">
        <f t="shared" si="17"/>
        <v/>
      </c>
      <c r="C110" s="153">
        <f>IF(D93="","-",+C109+1)</f>
        <v>2018</v>
      </c>
      <c r="D110" s="154">
        <f>IF(F109+SUM(E$99:E109)=D$92,F109,D$92-SUM(E$99:E109))</f>
        <v>2481714.2894188683</v>
      </c>
      <c r="E110" s="160">
        <f t="shared" ref="E110:E154" si="19">IF(+$J$96&lt;F109,$J$96,D110)</f>
        <v>63296.476190476191</v>
      </c>
      <c r="F110" s="159">
        <f t="shared" ref="F110:F154" si="20">+D110-E110</f>
        <v>2418417.813228392</v>
      </c>
      <c r="G110" s="159">
        <f t="shared" ref="G110:G154" si="21">+(F110+D110)/2</f>
        <v>2450066.0513236299</v>
      </c>
      <c r="H110" s="163">
        <f t="shared" ref="H110:H154" si="22">+J$94*G110+E110</f>
        <v>322034.68677163479</v>
      </c>
      <c r="I110" s="253">
        <f t="shared" ref="I110:I154" si="23">+J$95*G110+E110</f>
        <v>322034.68677163479</v>
      </c>
      <c r="J110" s="158">
        <f t="shared" si="18"/>
        <v>0</v>
      </c>
      <c r="K110" s="158"/>
      <c r="L110" s="334"/>
      <c r="M110" s="158">
        <f t="shared" si="14"/>
        <v>0</v>
      </c>
      <c r="N110" s="334"/>
      <c r="O110" s="158">
        <f t="shared" si="15"/>
        <v>0</v>
      </c>
      <c r="P110" s="158">
        <f t="shared" si="16"/>
        <v>0</v>
      </c>
    </row>
    <row r="111" spans="1:16">
      <c r="B111" s="9" t="str">
        <f t="shared" si="17"/>
        <v/>
      </c>
      <c r="C111" s="153">
        <f>IF(D93="","-",+C110+1)</f>
        <v>2019</v>
      </c>
      <c r="D111" s="154">
        <f>IF(F110+SUM(E$99:E110)=D$92,F110,D$92-SUM(E$99:E110))</f>
        <v>2418417.813228392</v>
      </c>
      <c r="E111" s="160">
        <f t="shared" si="19"/>
        <v>63296.476190476191</v>
      </c>
      <c r="F111" s="159">
        <f t="shared" si="20"/>
        <v>2355121.3370379158</v>
      </c>
      <c r="G111" s="159">
        <f t="shared" si="21"/>
        <v>2386769.5751331542</v>
      </c>
      <c r="H111" s="163">
        <f t="shared" si="22"/>
        <v>315350.28861968749</v>
      </c>
      <c r="I111" s="253">
        <f t="shared" si="23"/>
        <v>315350.28861968749</v>
      </c>
      <c r="J111" s="158">
        <f t="shared" si="18"/>
        <v>0</v>
      </c>
      <c r="K111" s="158"/>
      <c r="L111" s="334"/>
      <c r="M111" s="158">
        <f t="shared" si="14"/>
        <v>0</v>
      </c>
      <c r="N111" s="334"/>
      <c r="O111" s="158">
        <f t="shared" si="15"/>
        <v>0</v>
      </c>
      <c r="P111" s="158">
        <f t="shared" si="16"/>
        <v>0</v>
      </c>
    </row>
    <row r="112" spans="1:16">
      <c r="B112" s="9" t="str">
        <f t="shared" si="17"/>
        <v/>
      </c>
      <c r="C112" s="153">
        <f>IF(D93="","-",+C111+1)</f>
        <v>2020</v>
      </c>
      <c r="D112" s="154">
        <f>IF(F111+SUM(E$99:E111)=D$92,F111,D$92-SUM(E$99:E111))</f>
        <v>2355121.3370379158</v>
      </c>
      <c r="E112" s="160">
        <f t="shared" si="19"/>
        <v>63296.476190476191</v>
      </c>
      <c r="F112" s="159">
        <f t="shared" si="20"/>
        <v>2291824.8608474396</v>
      </c>
      <c r="G112" s="159">
        <f t="shared" si="21"/>
        <v>2323473.0989426775</v>
      </c>
      <c r="H112" s="163">
        <f t="shared" si="22"/>
        <v>308665.89046774001</v>
      </c>
      <c r="I112" s="253">
        <f t="shared" si="23"/>
        <v>308665.89046774001</v>
      </c>
      <c r="J112" s="158">
        <f t="shared" si="18"/>
        <v>0</v>
      </c>
      <c r="K112" s="158"/>
      <c r="L112" s="334"/>
      <c r="M112" s="158">
        <f t="shared" si="14"/>
        <v>0</v>
      </c>
      <c r="N112" s="334"/>
      <c r="O112" s="158">
        <f t="shared" si="15"/>
        <v>0</v>
      </c>
      <c r="P112" s="158">
        <f t="shared" si="16"/>
        <v>0</v>
      </c>
    </row>
    <row r="113" spans="2:16">
      <c r="B113" s="9" t="str">
        <f t="shared" si="17"/>
        <v/>
      </c>
      <c r="C113" s="153">
        <f>IF(D93="","-",+C112+1)</f>
        <v>2021</v>
      </c>
      <c r="D113" s="154">
        <f>IF(F112+SUM(E$99:E112)=D$92,F112,D$92-SUM(E$99:E112))</f>
        <v>2291824.8608474396</v>
      </c>
      <c r="E113" s="160">
        <f t="shared" si="19"/>
        <v>63296.476190476191</v>
      </c>
      <c r="F113" s="159">
        <f t="shared" si="20"/>
        <v>2228528.3846569634</v>
      </c>
      <c r="G113" s="159">
        <f t="shared" si="21"/>
        <v>2260176.6227522017</v>
      </c>
      <c r="H113" s="163">
        <f t="shared" si="22"/>
        <v>301981.49231579265</v>
      </c>
      <c r="I113" s="253">
        <f t="shared" si="23"/>
        <v>301981.49231579265</v>
      </c>
      <c r="J113" s="158">
        <f t="shared" si="18"/>
        <v>0</v>
      </c>
      <c r="K113" s="158"/>
      <c r="L113" s="334"/>
      <c r="M113" s="158">
        <f t="shared" si="14"/>
        <v>0</v>
      </c>
      <c r="N113" s="334"/>
      <c r="O113" s="158">
        <f t="shared" si="15"/>
        <v>0</v>
      </c>
      <c r="P113" s="158">
        <f t="shared" si="16"/>
        <v>0</v>
      </c>
    </row>
    <row r="114" spans="2:16">
      <c r="B114" s="9" t="str">
        <f t="shared" si="17"/>
        <v/>
      </c>
      <c r="C114" s="153">
        <f>IF(D93="","-",+C113+1)</f>
        <v>2022</v>
      </c>
      <c r="D114" s="154">
        <f>IF(F113+SUM(E$99:E113)=D$92,F113,D$92-SUM(E$99:E113))</f>
        <v>2228528.3846569634</v>
      </c>
      <c r="E114" s="160">
        <f t="shared" si="19"/>
        <v>63296.476190476191</v>
      </c>
      <c r="F114" s="159">
        <f t="shared" si="20"/>
        <v>2165231.9084664872</v>
      </c>
      <c r="G114" s="159">
        <f t="shared" si="21"/>
        <v>2196880.1465617251</v>
      </c>
      <c r="H114" s="163">
        <f t="shared" si="22"/>
        <v>295297.09416384524</v>
      </c>
      <c r="I114" s="253">
        <f t="shared" si="23"/>
        <v>295297.09416384524</v>
      </c>
      <c r="J114" s="158">
        <f t="shared" si="18"/>
        <v>0</v>
      </c>
      <c r="K114" s="158"/>
      <c r="L114" s="334"/>
      <c r="M114" s="158">
        <f t="shared" si="14"/>
        <v>0</v>
      </c>
      <c r="N114" s="334"/>
      <c r="O114" s="158">
        <f t="shared" si="15"/>
        <v>0</v>
      </c>
      <c r="P114" s="158">
        <f t="shared" si="16"/>
        <v>0</v>
      </c>
    </row>
    <row r="115" spans="2:16">
      <c r="B115" s="9" t="str">
        <f t="shared" si="17"/>
        <v/>
      </c>
      <c r="C115" s="153">
        <f>IF(D93="","-",+C114+1)</f>
        <v>2023</v>
      </c>
      <c r="D115" s="154">
        <f>IF(F114+SUM(E$99:E114)=D$92,F114,D$92-SUM(E$99:E114))</f>
        <v>2165231.9084664872</v>
      </c>
      <c r="E115" s="160">
        <f t="shared" si="19"/>
        <v>63296.476190476191</v>
      </c>
      <c r="F115" s="159">
        <f t="shared" si="20"/>
        <v>2101935.432276011</v>
      </c>
      <c r="G115" s="159">
        <f t="shared" si="21"/>
        <v>2133583.6703712493</v>
      </c>
      <c r="H115" s="163">
        <f t="shared" si="22"/>
        <v>288612.69601189787</v>
      </c>
      <c r="I115" s="253">
        <f t="shared" si="23"/>
        <v>288612.69601189787</v>
      </c>
      <c r="J115" s="158">
        <f t="shared" si="18"/>
        <v>0</v>
      </c>
      <c r="K115" s="158"/>
      <c r="L115" s="334"/>
      <c r="M115" s="158">
        <f t="shared" si="14"/>
        <v>0</v>
      </c>
      <c r="N115" s="334"/>
      <c r="O115" s="158">
        <f t="shared" si="15"/>
        <v>0</v>
      </c>
      <c r="P115" s="158">
        <f t="shared" si="16"/>
        <v>0</v>
      </c>
    </row>
    <row r="116" spans="2:16">
      <c r="B116" s="9" t="str">
        <f t="shared" si="17"/>
        <v/>
      </c>
      <c r="C116" s="153">
        <f>IF(D93="","-",+C115+1)</f>
        <v>2024</v>
      </c>
      <c r="D116" s="154">
        <f>IF(F115+SUM(E$99:E115)=D$92,F115,D$92-SUM(E$99:E115))</f>
        <v>2101935.432276011</v>
      </c>
      <c r="E116" s="160">
        <f t="shared" si="19"/>
        <v>63296.476190476191</v>
      </c>
      <c r="F116" s="159">
        <f t="shared" si="20"/>
        <v>2038638.9560855348</v>
      </c>
      <c r="G116" s="159">
        <f t="shared" si="21"/>
        <v>2070287.1941807729</v>
      </c>
      <c r="H116" s="163">
        <f t="shared" si="22"/>
        <v>281928.29785995046</v>
      </c>
      <c r="I116" s="253">
        <f t="shared" si="23"/>
        <v>281928.29785995046</v>
      </c>
      <c r="J116" s="158">
        <f t="shared" si="18"/>
        <v>0</v>
      </c>
      <c r="K116" s="158"/>
      <c r="L116" s="334"/>
      <c r="M116" s="158">
        <f t="shared" si="14"/>
        <v>0</v>
      </c>
      <c r="N116" s="334"/>
      <c r="O116" s="158">
        <f t="shared" si="15"/>
        <v>0</v>
      </c>
      <c r="P116" s="158">
        <f t="shared" si="16"/>
        <v>0</v>
      </c>
    </row>
    <row r="117" spans="2:16">
      <c r="B117" s="9" t="str">
        <f t="shared" si="17"/>
        <v/>
      </c>
      <c r="C117" s="153">
        <f>IF(D93="","-",+C116+1)</f>
        <v>2025</v>
      </c>
      <c r="D117" s="154">
        <f>IF(F116+SUM(E$99:E116)=D$92,F116,D$92-SUM(E$99:E116))</f>
        <v>2038638.9560855348</v>
      </c>
      <c r="E117" s="160">
        <f t="shared" si="19"/>
        <v>63296.476190476191</v>
      </c>
      <c r="F117" s="159">
        <f t="shared" si="20"/>
        <v>1975342.4798950586</v>
      </c>
      <c r="G117" s="159">
        <f t="shared" si="21"/>
        <v>2006990.7179902967</v>
      </c>
      <c r="H117" s="163">
        <f t="shared" si="22"/>
        <v>275243.8997080031</v>
      </c>
      <c r="I117" s="253">
        <f t="shared" si="23"/>
        <v>275243.8997080031</v>
      </c>
      <c r="J117" s="158">
        <f t="shared" si="18"/>
        <v>0</v>
      </c>
      <c r="K117" s="158"/>
      <c r="L117" s="334"/>
      <c r="M117" s="158">
        <f t="shared" si="14"/>
        <v>0</v>
      </c>
      <c r="N117" s="334"/>
      <c r="O117" s="158">
        <f t="shared" si="15"/>
        <v>0</v>
      </c>
      <c r="P117" s="158">
        <f t="shared" si="16"/>
        <v>0</v>
      </c>
    </row>
    <row r="118" spans="2:16">
      <c r="B118" s="9" t="str">
        <f t="shared" si="17"/>
        <v/>
      </c>
      <c r="C118" s="153">
        <f>IF(D93="","-",+C117+1)</f>
        <v>2026</v>
      </c>
      <c r="D118" s="154">
        <f>IF(F117+SUM(E$99:E117)=D$92,F117,D$92-SUM(E$99:E117))</f>
        <v>1975342.4798950586</v>
      </c>
      <c r="E118" s="160">
        <f t="shared" si="19"/>
        <v>63296.476190476191</v>
      </c>
      <c r="F118" s="159">
        <f t="shared" si="20"/>
        <v>1912046.0037045823</v>
      </c>
      <c r="G118" s="159">
        <f t="shared" si="21"/>
        <v>1943694.2417998204</v>
      </c>
      <c r="H118" s="163">
        <f t="shared" si="22"/>
        <v>268559.50155605568</v>
      </c>
      <c r="I118" s="253">
        <f t="shared" si="23"/>
        <v>268559.50155605568</v>
      </c>
      <c r="J118" s="158">
        <f t="shared" si="18"/>
        <v>0</v>
      </c>
      <c r="K118" s="158"/>
      <c r="L118" s="334"/>
      <c r="M118" s="158">
        <f t="shared" si="14"/>
        <v>0</v>
      </c>
      <c r="N118" s="334"/>
      <c r="O118" s="158">
        <f t="shared" si="15"/>
        <v>0</v>
      </c>
      <c r="P118" s="158">
        <f t="shared" si="16"/>
        <v>0</v>
      </c>
    </row>
    <row r="119" spans="2:16">
      <c r="B119" s="9" t="str">
        <f t="shared" si="17"/>
        <v/>
      </c>
      <c r="C119" s="153">
        <f>IF(D93="","-",+C118+1)</f>
        <v>2027</v>
      </c>
      <c r="D119" s="154">
        <f>IF(F118+SUM(E$99:E118)=D$92,F118,D$92-SUM(E$99:E118))</f>
        <v>1912046.0037045823</v>
      </c>
      <c r="E119" s="160">
        <f t="shared" si="19"/>
        <v>63296.476190476191</v>
      </c>
      <c r="F119" s="159">
        <f t="shared" si="20"/>
        <v>1848749.5275141061</v>
      </c>
      <c r="G119" s="159">
        <f t="shared" si="21"/>
        <v>1880397.7656093442</v>
      </c>
      <c r="H119" s="163">
        <f t="shared" si="22"/>
        <v>261875.10340410826</v>
      </c>
      <c r="I119" s="253">
        <f t="shared" si="23"/>
        <v>261875.10340410826</v>
      </c>
      <c r="J119" s="158">
        <f t="shared" si="18"/>
        <v>0</v>
      </c>
      <c r="K119" s="158"/>
      <c r="L119" s="334"/>
      <c r="M119" s="158">
        <f t="shared" si="14"/>
        <v>0</v>
      </c>
      <c r="N119" s="334"/>
      <c r="O119" s="158">
        <f t="shared" si="15"/>
        <v>0</v>
      </c>
      <c r="P119" s="158">
        <f t="shared" si="16"/>
        <v>0</v>
      </c>
    </row>
    <row r="120" spans="2:16">
      <c r="B120" s="9" t="str">
        <f t="shared" si="17"/>
        <v/>
      </c>
      <c r="C120" s="153">
        <f>IF(D93="","-",+C119+1)</f>
        <v>2028</v>
      </c>
      <c r="D120" s="154">
        <f>IF(F119+SUM(E$99:E119)=D$92,F119,D$92-SUM(E$99:E119))</f>
        <v>1848749.5275141061</v>
      </c>
      <c r="E120" s="160">
        <f t="shared" si="19"/>
        <v>63296.476190476191</v>
      </c>
      <c r="F120" s="159">
        <f t="shared" si="20"/>
        <v>1785453.0513236299</v>
      </c>
      <c r="G120" s="159">
        <f t="shared" si="21"/>
        <v>1817101.289418868</v>
      </c>
      <c r="H120" s="163">
        <f t="shared" si="22"/>
        <v>255190.70525216087</v>
      </c>
      <c r="I120" s="253">
        <f t="shared" si="23"/>
        <v>255190.70525216087</v>
      </c>
      <c r="J120" s="158">
        <f t="shared" si="18"/>
        <v>0</v>
      </c>
      <c r="K120" s="158"/>
      <c r="L120" s="334"/>
      <c r="M120" s="158">
        <f t="shared" si="14"/>
        <v>0</v>
      </c>
      <c r="N120" s="334"/>
      <c r="O120" s="158">
        <f t="shared" si="15"/>
        <v>0</v>
      </c>
      <c r="P120" s="158">
        <f t="shared" si="16"/>
        <v>0</v>
      </c>
    </row>
    <row r="121" spans="2:16">
      <c r="B121" s="9" t="str">
        <f t="shared" si="17"/>
        <v/>
      </c>
      <c r="C121" s="153">
        <f>IF(D93="","-",+C120+1)</f>
        <v>2029</v>
      </c>
      <c r="D121" s="154">
        <f>IF(F120+SUM(E$99:E120)=D$92,F120,D$92-SUM(E$99:E120))</f>
        <v>1785453.0513236299</v>
      </c>
      <c r="E121" s="160">
        <f t="shared" si="19"/>
        <v>63296.476190476191</v>
      </c>
      <c r="F121" s="159">
        <f t="shared" si="20"/>
        <v>1722156.5751331537</v>
      </c>
      <c r="G121" s="159">
        <f t="shared" si="21"/>
        <v>1753804.8132283918</v>
      </c>
      <c r="H121" s="163">
        <f t="shared" si="22"/>
        <v>248506.30710021345</v>
      </c>
      <c r="I121" s="253">
        <f t="shared" si="23"/>
        <v>248506.30710021345</v>
      </c>
      <c r="J121" s="158">
        <f t="shared" si="18"/>
        <v>0</v>
      </c>
      <c r="K121" s="158"/>
      <c r="L121" s="334"/>
      <c r="M121" s="158">
        <f t="shared" si="14"/>
        <v>0</v>
      </c>
      <c r="N121" s="334"/>
      <c r="O121" s="158">
        <f t="shared" si="15"/>
        <v>0</v>
      </c>
      <c r="P121" s="158">
        <f t="shared" si="16"/>
        <v>0</v>
      </c>
    </row>
    <row r="122" spans="2:16">
      <c r="B122" s="9" t="str">
        <f t="shared" si="17"/>
        <v/>
      </c>
      <c r="C122" s="153">
        <f>IF(D93="","-",+C121+1)</f>
        <v>2030</v>
      </c>
      <c r="D122" s="154">
        <f>IF(F121+SUM(E$99:E121)=D$92,F121,D$92-SUM(E$99:E121))</f>
        <v>1722156.5751331537</v>
      </c>
      <c r="E122" s="160">
        <f t="shared" si="19"/>
        <v>63296.476190476191</v>
      </c>
      <c r="F122" s="159">
        <f t="shared" si="20"/>
        <v>1658860.0989426775</v>
      </c>
      <c r="G122" s="159">
        <f t="shared" si="21"/>
        <v>1690508.3370379156</v>
      </c>
      <c r="H122" s="163">
        <f t="shared" si="22"/>
        <v>241821.90894826606</v>
      </c>
      <c r="I122" s="253">
        <f t="shared" si="23"/>
        <v>241821.90894826606</v>
      </c>
      <c r="J122" s="158">
        <f t="shared" si="18"/>
        <v>0</v>
      </c>
      <c r="K122" s="158"/>
      <c r="L122" s="334"/>
      <c r="M122" s="158">
        <f t="shared" si="14"/>
        <v>0</v>
      </c>
      <c r="N122" s="334"/>
      <c r="O122" s="158">
        <f t="shared" si="15"/>
        <v>0</v>
      </c>
      <c r="P122" s="158">
        <f t="shared" si="16"/>
        <v>0</v>
      </c>
    </row>
    <row r="123" spans="2:16">
      <c r="B123" s="9" t="str">
        <f t="shared" si="17"/>
        <v/>
      </c>
      <c r="C123" s="153">
        <f>IF(D93="","-",+C122+1)</f>
        <v>2031</v>
      </c>
      <c r="D123" s="154">
        <f>IF(F122+SUM(E$99:E122)=D$92,F122,D$92-SUM(E$99:E122))</f>
        <v>1658860.0989426775</v>
      </c>
      <c r="E123" s="160">
        <f t="shared" si="19"/>
        <v>63296.476190476191</v>
      </c>
      <c r="F123" s="159">
        <f t="shared" si="20"/>
        <v>1595563.6227522013</v>
      </c>
      <c r="G123" s="159">
        <f t="shared" si="21"/>
        <v>1627211.8608474394</v>
      </c>
      <c r="H123" s="163">
        <f t="shared" si="22"/>
        <v>235137.51079631867</v>
      </c>
      <c r="I123" s="253">
        <f t="shared" si="23"/>
        <v>235137.51079631867</v>
      </c>
      <c r="J123" s="158">
        <f t="shared" si="18"/>
        <v>0</v>
      </c>
      <c r="K123" s="158"/>
      <c r="L123" s="334"/>
      <c r="M123" s="158">
        <f t="shared" si="14"/>
        <v>0</v>
      </c>
      <c r="N123" s="334"/>
      <c r="O123" s="158">
        <f t="shared" si="15"/>
        <v>0</v>
      </c>
      <c r="P123" s="158">
        <f t="shared" si="16"/>
        <v>0</v>
      </c>
    </row>
    <row r="124" spans="2:16">
      <c r="B124" s="9" t="str">
        <f t="shared" si="17"/>
        <v/>
      </c>
      <c r="C124" s="153">
        <f>IF(D93="","-",+C123+1)</f>
        <v>2032</v>
      </c>
      <c r="D124" s="154">
        <f>IF(F123+SUM(E$99:E123)=D$92,F123,D$92-SUM(E$99:E123))</f>
        <v>1595563.6227522013</v>
      </c>
      <c r="E124" s="160">
        <f t="shared" si="19"/>
        <v>63296.476190476191</v>
      </c>
      <c r="F124" s="159">
        <f t="shared" si="20"/>
        <v>1532267.1465617251</v>
      </c>
      <c r="G124" s="159">
        <f t="shared" si="21"/>
        <v>1563915.3846569632</v>
      </c>
      <c r="H124" s="163">
        <f t="shared" si="22"/>
        <v>228453.11264437129</v>
      </c>
      <c r="I124" s="253">
        <f t="shared" si="23"/>
        <v>228453.11264437129</v>
      </c>
      <c r="J124" s="158">
        <f t="shared" si="18"/>
        <v>0</v>
      </c>
      <c r="K124" s="158"/>
      <c r="L124" s="334"/>
      <c r="M124" s="158">
        <f t="shared" si="14"/>
        <v>0</v>
      </c>
      <c r="N124" s="334"/>
      <c r="O124" s="158">
        <f t="shared" si="15"/>
        <v>0</v>
      </c>
      <c r="P124" s="158">
        <f t="shared" si="16"/>
        <v>0</v>
      </c>
    </row>
    <row r="125" spans="2:16">
      <c r="B125" s="9" t="str">
        <f t="shared" si="17"/>
        <v/>
      </c>
      <c r="C125" s="153">
        <f>IF(D93="","-",+C124+1)</f>
        <v>2033</v>
      </c>
      <c r="D125" s="154">
        <f>IF(F124+SUM(E$99:E124)=D$92,F124,D$92-SUM(E$99:E124))</f>
        <v>1532267.1465617251</v>
      </c>
      <c r="E125" s="160">
        <f t="shared" si="19"/>
        <v>63296.476190476191</v>
      </c>
      <c r="F125" s="159">
        <f t="shared" si="20"/>
        <v>1468970.6703712489</v>
      </c>
      <c r="G125" s="159">
        <f t="shared" si="21"/>
        <v>1500618.908466487</v>
      </c>
      <c r="H125" s="163">
        <f t="shared" si="22"/>
        <v>221768.71449242387</v>
      </c>
      <c r="I125" s="253">
        <f t="shared" si="23"/>
        <v>221768.71449242387</v>
      </c>
      <c r="J125" s="158">
        <f t="shared" si="18"/>
        <v>0</v>
      </c>
      <c r="K125" s="158"/>
      <c r="L125" s="334"/>
      <c r="M125" s="158">
        <f t="shared" si="14"/>
        <v>0</v>
      </c>
      <c r="N125" s="334"/>
      <c r="O125" s="158">
        <f t="shared" si="15"/>
        <v>0</v>
      </c>
      <c r="P125" s="158">
        <f t="shared" si="16"/>
        <v>0</v>
      </c>
    </row>
    <row r="126" spans="2:16">
      <c r="B126" s="9" t="str">
        <f t="shared" si="17"/>
        <v/>
      </c>
      <c r="C126" s="153">
        <f>IF(D93="","-",+C125+1)</f>
        <v>2034</v>
      </c>
      <c r="D126" s="154">
        <f>IF(F125+SUM(E$99:E125)=D$92,F125,D$92-SUM(E$99:E125))</f>
        <v>1468970.6703712489</v>
      </c>
      <c r="E126" s="160">
        <f t="shared" si="19"/>
        <v>63296.476190476191</v>
      </c>
      <c r="F126" s="159">
        <f t="shared" si="20"/>
        <v>1405674.1941807726</v>
      </c>
      <c r="G126" s="159">
        <f t="shared" si="21"/>
        <v>1437322.4322760107</v>
      </c>
      <c r="H126" s="163">
        <f t="shared" si="22"/>
        <v>215084.31634047648</v>
      </c>
      <c r="I126" s="253">
        <f t="shared" si="23"/>
        <v>215084.31634047648</v>
      </c>
      <c r="J126" s="158">
        <f t="shared" si="18"/>
        <v>0</v>
      </c>
      <c r="K126" s="158"/>
      <c r="L126" s="334"/>
      <c r="M126" s="158">
        <f t="shared" si="14"/>
        <v>0</v>
      </c>
      <c r="N126" s="334"/>
      <c r="O126" s="158">
        <f t="shared" si="15"/>
        <v>0</v>
      </c>
      <c r="P126" s="158">
        <f t="shared" si="16"/>
        <v>0</v>
      </c>
    </row>
    <row r="127" spans="2:16">
      <c r="B127" s="9" t="str">
        <f t="shared" si="17"/>
        <v/>
      </c>
      <c r="C127" s="153">
        <f>IF(D93="","-",+C126+1)</f>
        <v>2035</v>
      </c>
      <c r="D127" s="154">
        <f>IF(F126+SUM(E$99:E126)=D$92,F126,D$92-SUM(E$99:E126))</f>
        <v>1405674.1941807726</v>
      </c>
      <c r="E127" s="160">
        <f t="shared" si="19"/>
        <v>63296.476190476191</v>
      </c>
      <c r="F127" s="159">
        <f t="shared" si="20"/>
        <v>1342377.7179902964</v>
      </c>
      <c r="G127" s="159">
        <f t="shared" si="21"/>
        <v>1374025.9560855345</v>
      </c>
      <c r="H127" s="163">
        <f t="shared" si="22"/>
        <v>208399.91818852909</v>
      </c>
      <c r="I127" s="253">
        <f t="shared" si="23"/>
        <v>208399.91818852909</v>
      </c>
      <c r="J127" s="158">
        <f t="shared" si="18"/>
        <v>0</v>
      </c>
      <c r="K127" s="158"/>
      <c r="L127" s="334"/>
      <c r="M127" s="158">
        <f t="shared" si="14"/>
        <v>0</v>
      </c>
      <c r="N127" s="334"/>
      <c r="O127" s="158">
        <f t="shared" si="15"/>
        <v>0</v>
      </c>
      <c r="P127" s="158">
        <f t="shared" si="16"/>
        <v>0</v>
      </c>
    </row>
    <row r="128" spans="2:16">
      <c r="B128" s="9" t="str">
        <f t="shared" si="17"/>
        <v/>
      </c>
      <c r="C128" s="153">
        <f>IF(D93="","-",+C127+1)</f>
        <v>2036</v>
      </c>
      <c r="D128" s="154">
        <f>IF(F127+SUM(E$99:E127)=D$92,F127,D$92-SUM(E$99:E127))</f>
        <v>1342377.7179902964</v>
      </c>
      <c r="E128" s="160">
        <f t="shared" si="19"/>
        <v>63296.476190476191</v>
      </c>
      <c r="F128" s="159">
        <f t="shared" si="20"/>
        <v>1279081.2417998202</v>
      </c>
      <c r="G128" s="159">
        <f t="shared" si="21"/>
        <v>1310729.4798950583</v>
      </c>
      <c r="H128" s="163">
        <f t="shared" si="22"/>
        <v>201715.5200365817</v>
      </c>
      <c r="I128" s="253">
        <f t="shared" si="23"/>
        <v>201715.5200365817</v>
      </c>
      <c r="J128" s="158">
        <f t="shared" si="18"/>
        <v>0</v>
      </c>
      <c r="K128" s="158"/>
      <c r="L128" s="334"/>
      <c r="M128" s="158">
        <f t="shared" si="14"/>
        <v>0</v>
      </c>
      <c r="N128" s="334"/>
      <c r="O128" s="158">
        <f t="shared" si="15"/>
        <v>0</v>
      </c>
      <c r="P128" s="158">
        <f t="shared" si="16"/>
        <v>0</v>
      </c>
    </row>
    <row r="129" spans="2:16">
      <c r="B129" s="9" t="str">
        <f t="shared" si="17"/>
        <v/>
      </c>
      <c r="C129" s="153">
        <f>IF(D93="","-",+C128+1)</f>
        <v>2037</v>
      </c>
      <c r="D129" s="154">
        <f>IF(F128+SUM(E$99:E128)=D$92,F128,D$92-SUM(E$99:E128))</f>
        <v>1279081.2417998202</v>
      </c>
      <c r="E129" s="160">
        <f t="shared" si="19"/>
        <v>63296.476190476191</v>
      </c>
      <c r="F129" s="159">
        <f t="shared" si="20"/>
        <v>1215784.765609344</v>
      </c>
      <c r="G129" s="159">
        <f t="shared" si="21"/>
        <v>1247433.0037045821</v>
      </c>
      <c r="H129" s="163">
        <f t="shared" si="22"/>
        <v>195031.12188463428</v>
      </c>
      <c r="I129" s="253">
        <f t="shared" si="23"/>
        <v>195031.12188463428</v>
      </c>
      <c r="J129" s="158">
        <f t="shared" si="18"/>
        <v>0</v>
      </c>
      <c r="K129" s="158"/>
      <c r="L129" s="334"/>
      <c r="M129" s="158">
        <f t="shared" si="14"/>
        <v>0</v>
      </c>
      <c r="N129" s="334"/>
      <c r="O129" s="158">
        <f t="shared" si="15"/>
        <v>0</v>
      </c>
      <c r="P129" s="158">
        <f t="shared" si="16"/>
        <v>0</v>
      </c>
    </row>
    <row r="130" spans="2:16">
      <c r="B130" s="9" t="str">
        <f t="shared" si="17"/>
        <v/>
      </c>
      <c r="C130" s="153">
        <f>IF(D93="","-",+C129+1)</f>
        <v>2038</v>
      </c>
      <c r="D130" s="154">
        <f>IF(F129+SUM(E$99:E129)=D$92,F129,D$92-SUM(E$99:E129))</f>
        <v>1215784.765609344</v>
      </c>
      <c r="E130" s="160">
        <f t="shared" si="19"/>
        <v>63296.476190476191</v>
      </c>
      <c r="F130" s="159">
        <f t="shared" si="20"/>
        <v>1152488.2894188678</v>
      </c>
      <c r="G130" s="159">
        <f t="shared" si="21"/>
        <v>1184136.5275141059</v>
      </c>
      <c r="H130" s="163">
        <f t="shared" si="22"/>
        <v>188346.72373268689</v>
      </c>
      <c r="I130" s="253">
        <f t="shared" si="23"/>
        <v>188346.72373268689</v>
      </c>
      <c r="J130" s="158">
        <f t="shared" si="18"/>
        <v>0</v>
      </c>
      <c r="K130" s="158"/>
      <c r="L130" s="334"/>
      <c r="M130" s="158">
        <f t="shared" si="14"/>
        <v>0</v>
      </c>
      <c r="N130" s="334"/>
      <c r="O130" s="158">
        <f t="shared" si="15"/>
        <v>0</v>
      </c>
      <c r="P130" s="158">
        <f t="shared" si="16"/>
        <v>0</v>
      </c>
    </row>
    <row r="131" spans="2:16">
      <c r="B131" s="9" t="str">
        <f t="shared" si="17"/>
        <v/>
      </c>
      <c r="C131" s="153">
        <f>IF(D93="","-",+C130+1)</f>
        <v>2039</v>
      </c>
      <c r="D131" s="154">
        <f>IF(F130+SUM(E$99:E130)=D$92,F130,D$92-SUM(E$99:E130))</f>
        <v>1152488.2894188678</v>
      </c>
      <c r="E131" s="160">
        <f t="shared" si="19"/>
        <v>63296.476190476191</v>
      </c>
      <c r="F131" s="159">
        <f t="shared" si="20"/>
        <v>1089191.8132283916</v>
      </c>
      <c r="G131" s="159">
        <f t="shared" si="21"/>
        <v>1120840.0513236297</v>
      </c>
      <c r="H131" s="163">
        <f t="shared" si="22"/>
        <v>181662.3255807395</v>
      </c>
      <c r="I131" s="253">
        <f t="shared" si="23"/>
        <v>181662.3255807395</v>
      </c>
      <c r="J131" s="158">
        <f t="shared" si="18"/>
        <v>0</v>
      </c>
      <c r="K131" s="158"/>
      <c r="L131" s="334"/>
      <c r="M131" s="158">
        <f t="shared" ref="M131:M154" si="24">IF(L541&lt;&gt;0,+H541-L541,0)</f>
        <v>0</v>
      </c>
      <c r="N131" s="334"/>
      <c r="O131" s="158">
        <f t="shared" ref="O131:O154" si="25">IF(N541&lt;&gt;0,+I541-N541,0)</f>
        <v>0</v>
      </c>
      <c r="P131" s="158">
        <f t="shared" ref="P131:P154" si="26">+O541-M541</f>
        <v>0</v>
      </c>
    </row>
    <row r="132" spans="2:16">
      <c r="B132" s="9" t="str">
        <f t="shared" si="17"/>
        <v/>
      </c>
      <c r="C132" s="153">
        <f>IF(D93="","-",+C131+1)</f>
        <v>2040</v>
      </c>
      <c r="D132" s="154">
        <f>IF(F131+SUM(E$99:E131)=D$92,F131,D$92-SUM(E$99:E131))</f>
        <v>1089191.8132283916</v>
      </c>
      <c r="E132" s="160">
        <f t="shared" si="19"/>
        <v>63296.476190476191</v>
      </c>
      <c r="F132" s="159">
        <f t="shared" si="20"/>
        <v>1025895.3370379154</v>
      </c>
      <c r="G132" s="159">
        <f t="shared" si="21"/>
        <v>1057543.5751331535</v>
      </c>
      <c r="H132" s="163">
        <f t="shared" si="22"/>
        <v>174977.92742879211</v>
      </c>
      <c r="I132" s="253">
        <f t="shared" si="23"/>
        <v>174977.92742879211</v>
      </c>
      <c r="J132" s="158">
        <f t="shared" si="18"/>
        <v>0</v>
      </c>
      <c r="K132" s="158"/>
      <c r="L132" s="334"/>
      <c r="M132" s="158">
        <f t="shared" si="24"/>
        <v>0</v>
      </c>
      <c r="N132" s="334"/>
      <c r="O132" s="158">
        <f t="shared" si="25"/>
        <v>0</v>
      </c>
      <c r="P132" s="158">
        <f t="shared" si="26"/>
        <v>0</v>
      </c>
    </row>
    <row r="133" spans="2:16">
      <c r="B133" s="9" t="str">
        <f t="shared" si="17"/>
        <v/>
      </c>
      <c r="C133" s="153">
        <f>IF(D93="","-",+C132+1)</f>
        <v>2041</v>
      </c>
      <c r="D133" s="154">
        <f>IF(F132+SUM(E$99:E132)=D$92,F132,D$92-SUM(E$99:E132))</f>
        <v>1025895.3370379154</v>
      </c>
      <c r="E133" s="160">
        <f t="shared" si="19"/>
        <v>63296.476190476191</v>
      </c>
      <c r="F133" s="159">
        <f t="shared" si="20"/>
        <v>962598.86084743915</v>
      </c>
      <c r="G133" s="159">
        <f t="shared" si="21"/>
        <v>994247.09894267726</v>
      </c>
      <c r="H133" s="163">
        <f t="shared" si="22"/>
        <v>168293.52927684473</v>
      </c>
      <c r="I133" s="253">
        <f t="shared" si="23"/>
        <v>168293.52927684473</v>
      </c>
      <c r="J133" s="158">
        <f t="shared" si="18"/>
        <v>0</v>
      </c>
      <c r="K133" s="158"/>
      <c r="L133" s="334"/>
      <c r="M133" s="158">
        <f t="shared" si="24"/>
        <v>0</v>
      </c>
      <c r="N133" s="334"/>
      <c r="O133" s="158">
        <f t="shared" si="25"/>
        <v>0</v>
      </c>
      <c r="P133" s="158">
        <f t="shared" si="26"/>
        <v>0</v>
      </c>
    </row>
    <row r="134" spans="2:16">
      <c r="B134" s="9" t="str">
        <f t="shared" si="17"/>
        <v/>
      </c>
      <c r="C134" s="153">
        <f>IF(D93="","-",+C133+1)</f>
        <v>2042</v>
      </c>
      <c r="D134" s="154">
        <f>IF(F133+SUM(E$99:E133)=D$92,F133,D$92-SUM(E$99:E133))</f>
        <v>962598.86084743915</v>
      </c>
      <c r="E134" s="160">
        <f t="shared" si="19"/>
        <v>63296.476190476191</v>
      </c>
      <c r="F134" s="159">
        <f t="shared" si="20"/>
        <v>899302.38465696294</v>
      </c>
      <c r="G134" s="159">
        <f t="shared" si="21"/>
        <v>930950.62275220104</v>
      </c>
      <c r="H134" s="163">
        <f t="shared" si="22"/>
        <v>161609.13112489731</v>
      </c>
      <c r="I134" s="253">
        <f t="shared" si="23"/>
        <v>161609.13112489731</v>
      </c>
      <c r="J134" s="158">
        <f t="shared" si="18"/>
        <v>0</v>
      </c>
      <c r="K134" s="158"/>
      <c r="L134" s="334"/>
      <c r="M134" s="158">
        <f t="shared" si="24"/>
        <v>0</v>
      </c>
      <c r="N134" s="334"/>
      <c r="O134" s="158">
        <f t="shared" si="25"/>
        <v>0</v>
      </c>
      <c r="P134" s="158">
        <f t="shared" si="26"/>
        <v>0</v>
      </c>
    </row>
    <row r="135" spans="2:16">
      <c r="B135" s="9" t="str">
        <f t="shared" si="17"/>
        <v/>
      </c>
      <c r="C135" s="153">
        <f>IF(D93="","-",+C134+1)</f>
        <v>2043</v>
      </c>
      <c r="D135" s="154">
        <f>IF(F134+SUM(E$99:E134)=D$92,F134,D$92-SUM(E$99:E134))</f>
        <v>899302.38465696294</v>
      </c>
      <c r="E135" s="160">
        <f t="shared" si="19"/>
        <v>63296.476190476191</v>
      </c>
      <c r="F135" s="159">
        <f t="shared" si="20"/>
        <v>836005.90846648673</v>
      </c>
      <c r="G135" s="159">
        <f t="shared" si="21"/>
        <v>867654.14656172483</v>
      </c>
      <c r="H135" s="163">
        <f t="shared" si="22"/>
        <v>154924.73297294992</v>
      </c>
      <c r="I135" s="253">
        <f t="shared" si="23"/>
        <v>154924.73297294992</v>
      </c>
      <c r="J135" s="158">
        <f t="shared" si="18"/>
        <v>0</v>
      </c>
      <c r="K135" s="158"/>
      <c r="L135" s="334"/>
      <c r="M135" s="158">
        <f t="shared" si="24"/>
        <v>0</v>
      </c>
      <c r="N135" s="334"/>
      <c r="O135" s="158">
        <f t="shared" si="25"/>
        <v>0</v>
      </c>
      <c r="P135" s="158">
        <f t="shared" si="26"/>
        <v>0</v>
      </c>
    </row>
    <row r="136" spans="2:16">
      <c r="B136" s="9" t="str">
        <f t="shared" si="17"/>
        <v/>
      </c>
      <c r="C136" s="153">
        <f>IF(D93="","-",+C135+1)</f>
        <v>2044</v>
      </c>
      <c r="D136" s="154">
        <f>IF(F135+SUM(E$99:E135)=D$92,F135,D$92-SUM(E$99:E135))</f>
        <v>836005.90846648673</v>
      </c>
      <c r="E136" s="160">
        <f t="shared" si="19"/>
        <v>63296.476190476191</v>
      </c>
      <c r="F136" s="159">
        <f t="shared" si="20"/>
        <v>772709.43227601051</v>
      </c>
      <c r="G136" s="159">
        <f t="shared" si="21"/>
        <v>804357.67037124862</v>
      </c>
      <c r="H136" s="163">
        <f t="shared" si="22"/>
        <v>148240.33482100253</v>
      </c>
      <c r="I136" s="253">
        <f t="shared" si="23"/>
        <v>148240.33482100253</v>
      </c>
      <c r="J136" s="158">
        <f t="shared" si="18"/>
        <v>0</v>
      </c>
      <c r="K136" s="158"/>
      <c r="L136" s="334"/>
      <c r="M136" s="158">
        <f t="shared" si="24"/>
        <v>0</v>
      </c>
      <c r="N136" s="334"/>
      <c r="O136" s="158">
        <f t="shared" si="25"/>
        <v>0</v>
      </c>
      <c r="P136" s="158">
        <f t="shared" si="26"/>
        <v>0</v>
      </c>
    </row>
    <row r="137" spans="2:16">
      <c r="B137" s="9" t="str">
        <f t="shared" si="17"/>
        <v/>
      </c>
      <c r="C137" s="153">
        <f>IF(D93="","-",+C136+1)</f>
        <v>2045</v>
      </c>
      <c r="D137" s="154">
        <f>IF(F136+SUM(E$99:E136)=D$92,F136,D$92-SUM(E$99:E136))</f>
        <v>772709.43227601051</v>
      </c>
      <c r="E137" s="160">
        <f t="shared" si="19"/>
        <v>63296.476190476191</v>
      </c>
      <c r="F137" s="159">
        <f t="shared" si="20"/>
        <v>709412.9560855343</v>
      </c>
      <c r="G137" s="159">
        <f t="shared" si="21"/>
        <v>741061.19418077241</v>
      </c>
      <c r="H137" s="163">
        <f t="shared" si="22"/>
        <v>141555.93666905514</v>
      </c>
      <c r="I137" s="253">
        <f t="shared" si="23"/>
        <v>141555.93666905514</v>
      </c>
      <c r="J137" s="158">
        <f t="shared" si="18"/>
        <v>0</v>
      </c>
      <c r="K137" s="158"/>
      <c r="L137" s="334"/>
      <c r="M137" s="158">
        <f t="shared" si="24"/>
        <v>0</v>
      </c>
      <c r="N137" s="334"/>
      <c r="O137" s="158">
        <f t="shared" si="25"/>
        <v>0</v>
      </c>
      <c r="P137" s="158">
        <f t="shared" si="26"/>
        <v>0</v>
      </c>
    </row>
    <row r="138" spans="2:16">
      <c r="B138" s="9" t="str">
        <f t="shared" si="17"/>
        <v/>
      </c>
      <c r="C138" s="153">
        <f>IF(D93="","-",+C137+1)</f>
        <v>2046</v>
      </c>
      <c r="D138" s="154">
        <f>IF(F137+SUM(E$99:E137)=D$92,F137,D$92-SUM(E$99:E137))</f>
        <v>709412.9560855343</v>
      </c>
      <c r="E138" s="160">
        <f t="shared" si="19"/>
        <v>63296.476190476191</v>
      </c>
      <c r="F138" s="159">
        <f t="shared" si="20"/>
        <v>646116.47989505809</v>
      </c>
      <c r="G138" s="159">
        <f t="shared" si="21"/>
        <v>677764.71799029619</v>
      </c>
      <c r="H138" s="163">
        <f t="shared" si="22"/>
        <v>134871.53851710772</v>
      </c>
      <c r="I138" s="253">
        <f t="shared" si="23"/>
        <v>134871.53851710772</v>
      </c>
      <c r="J138" s="158">
        <f t="shared" si="18"/>
        <v>0</v>
      </c>
      <c r="K138" s="158"/>
      <c r="L138" s="334"/>
      <c r="M138" s="158">
        <f t="shared" si="24"/>
        <v>0</v>
      </c>
      <c r="N138" s="334"/>
      <c r="O138" s="158">
        <f t="shared" si="25"/>
        <v>0</v>
      </c>
      <c r="P138" s="158">
        <f t="shared" si="26"/>
        <v>0</v>
      </c>
    </row>
    <row r="139" spans="2:16">
      <c r="B139" s="9" t="str">
        <f t="shared" si="17"/>
        <v/>
      </c>
      <c r="C139" s="153">
        <f>IF(D93="","-",+C138+1)</f>
        <v>2047</v>
      </c>
      <c r="D139" s="154">
        <f>IF(F138+SUM(E$99:E138)=D$92,F138,D$92-SUM(E$99:E138))</f>
        <v>646116.47989505809</v>
      </c>
      <c r="E139" s="160">
        <f t="shared" si="19"/>
        <v>63296.476190476191</v>
      </c>
      <c r="F139" s="159">
        <f t="shared" si="20"/>
        <v>582820.00370458188</v>
      </c>
      <c r="G139" s="159">
        <f t="shared" si="21"/>
        <v>614468.24179981998</v>
      </c>
      <c r="H139" s="163">
        <f t="shared" si="22"/>
        <v>128187.14036516033</v>
      </c>
      <c r="I139" s="253">
        <f t="shared" si="23"/>
        <v>128187.14036516033</v>
      </c>
      <c r="J139" s="158">
        <f t="shared" si="18"/>
        <v>0</v>
      </c>
      <c r="K139" s="158"/>
      <c r="L139" s="334"/>
      <c r="M139" s="158">
        <f t="shared" si="24"/>
        <v>0</v>
      </c>
      <c r="N139" s="334"/>
      <c r="O139" s="158">
        <f t="shared" si="25"/>
        <v>0</v>
      </c>
      <c r="P139" s="158">
        <f t="shared" si="26"/>
        <v>0</v>
      </c>
    </row>
    <row r="140" spans="2:16">
      <c r="B140" s="9" t="str">
        <f t="shared" si="17"/>
        <v/>
      </c>
      <c r="C140" s="153">
        <f>IF(D93="","-",+C139+1)</f>
        <v>2048</v>
      </c>
      <c r="D140" s="154">
        <f>IF(F139+SUM(E$99:E139)=D$92,F139,D$92-SUM(E$99:E139))</f>
        <v>582820.00370458188</v>
      </c>
      <c r="E140" s="160">
        <f t="shared" si="19"/>
        <v>63296.476190476191</v>
      </c>
      <c r="F140" s="159">
        <f t="shared" si="20"/>
        <v>519523.52751410566</v>
      </c>
      <c r="G140" s="159">
        <f t="shared" si="21"/>
        <v>551171.76560934377</v>
      </c>
      <c r="H140" s="163">
        <f t="shared" si="22"/>
        <v>121502.74221321294</v>
      </c>
      <c r="I140" s="253">
        <f t="shared" si="23"/>
        <v>121502.74221321294</v>
      </c>
      <c r="J140" s="158">
        <f t="shared" si="18"/>
        <v>0</v>
      </c>
      <c r="K140" s="158"/>
      <c r="L140" s="334"/>
      <c r="M140" s="158">
        <f t="shared" si="24"/>
        <v>0</v>
      </c>
      <c r="N140" s="334"/>
      <c r="O140" s="158">
        <f t="shared" si="25"/>
        <v>0</v>
      </c>
      <c r="P140" s="158">
        <f t="shared" si="26"/>
        <v>0</v>
      </c>
    </row>
    <row r="141" spans="2:16">
      <c r="B141" s="9" t="str">
        <f t="shared" si="17"/>
        <v/>
      </c>
      <c r="C141" s="153">
        <f>IF(D93="","-",+C140+1)</f>
        <v>2049</v>
      </c>
      <c r="D141" s="154">
        <f>IF(F140+SUM(E$99:E140)=D$92,F140,D$92-SUM(E$99:E140))</f>
        <v>519523.52751410566</v>
      </c>
      <c r="E141" s="160">
        <f t="shared" si="19"/>
        <v>63296.476190476191</v>
      </c>
      <c r="F141" s="159">
        <f t="shared" si="20"/>
        <v>456227.05132362945</v>
      </c>
      <c r="G141" s="159">
        <f t="shared" si="21"/>
        <v>487875.28941886756</v>
      </c>
      <c r="H141" s="163">
        <f t="shared" si="22"/>
        <v>114818.34406126554</v>
      </c>
      <c r="I141" s="253">
        <f t="shared" si="23"/>
        <v>114818.34406126554</v>
      </c>
      <c r="J141" s="158">
        <f t="shared" si="18"/>
        <v>0</v>
      </c>
      <c r="K141" s="158"/>
      <c r="L141" s="334"/>
      <c r="M141" s="158">
        <f t="shared" si="24"/>
        <v>0</v>
      </c>
      <c r="N141" s="334"/>
      <c r="O141" s="158">
        <f t="shared" si="25"/>
        <v>0</v>
      </c>
      <c r="P141" s="158">
        <f t="shared" si="26"/>
        <v>0</v>
      </c>
    </row>
    <row r="142" spans="2:16">
      <c r="B142" s="9" t="str">
        <f t="shared" si="17"/>
        <v/>
      </c>
      <c r="C142" s="153">
        <f>IF(D93="","-",+C141+1)</f>
        <v>2050</v>
      </c>
      <c r="D142" s="154">
        <f>IF(F141+SUM(E$99:E141)=D$92,F141,D$92-SUM(E$99:E141))</f>
        <v>456227.05132362945</v>
      </c>
      <c r="E142" s="160">
        <f t="shared" si="19"/>
        <v>63296.476190476191</v>
      </c>
      <c r="F142" s="159">
        <f t="shared" si="20"/>
        <v>392930.57513315324</v>
      </c>
      <c r="G142" s="159">
        <f t="shared" si="21"/>
        <v>424578.81322839134</v>
      </c>
      <c r="H142" s="163">
        <f t="shared" si="22"/>
        <v>108133.94590931814</v>
      </c>
      <c r="I142" s="253">
        <f t="shared" si="23"/>
        <v>108133.94590931814</v>
      </c>
      <c r="J142" s="158">
        <f t="shared" si="18"/>
        <v>0</v>
      </c>
      <c r="K142" s="158"/>
      <c r="L142" s="334"/>
      <c r="M142" s="158">
        <f t="shared" si="24"/>
        <v>0</v>
      </c>
      <c r="N142" s="334"/>
      <c r="O142" s="158">
        <f t="shared" si="25"/>
        <v>0</v>
      </c>
      <c r="P142" s="158">
        <f t="shared" si="26"/>
        <v>0</v>
      </c>
    </row>
    <row r="143" spans="2:16">
      <c r="B143" s="9" t="str">
        <f t="shared" si="17"/>
        <v/>
      </c>
      <c r="C143" s="153">
        <f>IF(D93="","-",+C142+1)</f>
        <v>2051</v>
      </c>
      <c r="D143" s="154">
        <f>IF(F142+SUM(E$99:E142)=D$92,F142,D$92-SUM(E$99:E142))</f>
        <v>392930.57513315324</v>
      </c>
      <c r="E143" s="160">
        <f t="shared" si="19"/>
        <v>63296.476190476191</v>
      </c>
      <c r="F143" s="159">
        <f t="shared" si="20"/>
        <v>329634.09894267702</v>
      </c>
      <c r="G143" s="159">
        <f t="shared" si="21"/>
        <v>361282.33703791513</v>
      </c>
      <c r="H143" s="163">
        <f t="shared" si="22"/>
        <v>101449.54775737075</v>
      </c>
      <c r="I143" s="253">
        <f t="shared" si="23"/>
        <v>101449.54775737075</v>
      </c>
      <c r="J143" s="158">
        <f t="shared" si="18"/>
        <v>0</v>
      </c>
      <c r="K143" s="158"/>
      <c r="L143" s="334"/>
      <c r="M143" s="158">
        <f t="shared" si="24"/>
        <v>0</v>
      </c>
      <c r="N143" s="334"/>
      <c r="O143" s="158">
        <f t="shared" si="25"/>
        <v>0</v>
      </c>
      <c r="P143" s="158">
        <f t="shared" si="26"/>
        <v>0</v>
      </c>
    </row>
    <row r="144" spans="2:16">
      <c r="B144" s="9" t="str">
        <f t="shared" si="17"/>
        <v/>
      </c>
      <c r="C144" s="153">
        <f>IF(D93="","-",+C143+1)</f>
        <v>2052</v>
      </c>
      <c r="D144" s="154">
        <f>IF(F143+SUM(E$99:E143)=D$92,F143,D$92-SUM(E$99:E143))</f>
        <v>329634.09894267702</v>
      </c>
      <c r="E144" s="160">
        <f t="shared" si="19"/>
        <v>63296.476190476191</v>
      </c>
      <c r="F144" s="159">
        <f t="shared" si="20"/>
        <v>266337.62275220081</v>
      </c>
      <c r="G144" s="159">
        <f t="shared" si="21"/>
        <v>297985.86084743892</v>
      </c>
      <c r="H144" s="163">
        <f t="shared" si="22"/>
        <v>94765.149605423358</v>
      </c>
      <c r="I144" s="253">
        <f t="shared" si="23"/>
        <v>94765.149605423358</v>
      </c>
      <c r="J144" s="158">
        <f t="shared" si="18"/>
        <v>0</v>
      </c>
      <c r="K144" s="158"/>
      <c r="L144" s="334"/>
      <c r="M144" s="158">
        <f t="shared" si="24"/>
        <v>0</v>
      </c>
      <c r="N144" s="334"/>
      <c r="O144" s="158">
        <f t="shared" si="25"/>
        <v>0</v>
      </c>
      <c r="P144" s="158">
        <f t="shared" si="26"/>
        <v>0</v>
      </c>
    </row>
    <row r="145" spans="2:16">
      <c r="B145" s="9" t="str">
        <f t="shared" si="17"/>
        <v/>
      </c>
      <c r="C145" s="153">
        <f>IF(D93="","-",+C144+1)</f>
        <v>2053</v>
      </c>
      <c r="D145" s="154">
        <f>IF(F144+SUM(E$99:E144)=D$92,F144,D$92-SUM(E$99:E144))</f>
        <v>266337.62275220081</v>
      </c>
      <c r="E145" s="160">
        <f t="shared" si="19"/>
        <v>63296.476190476191</v>
      </c>
      <c r="F145" s="159">
        <f t="shared" si="20"/>
        <v>203041.14656172463</v>
      </c>
      <c r="G145" s="159">
        <f t="shared" si="21"/>
        <v>234689.38465696271</v>
      </c>
      <c r="H145" s="163">
        <f t="shared" si="22"/>
        <v>88080.751453475954</v>
      </c>
      <c r="I145" s="253">
        <f t="shared" si="23"/>
        <v>88080.751453475954</v>
      </c>
      <c r="J145" s="158">
        <f t="shared" si="18"/>
        <v>0</v>
      </c>
      <c r="K145" s="158"/>
      <c r="L145" s="334"/>
      <c r="M145" s="158">
        <f t="shared" si="24"/>
        <v>0</v>
      </c>
      <c r="N145" s="334"/>
      <c r="O145" s="158">
        <f t="shared" si="25"/>
        <v>0</v>
      </c>
      <c r="P145" s="158">
        <f t="shared" si="26"/>
        <v>0</v>
      </c>
    </row>
    <row r="146" spans="2:16">
      <c r="B146" s="9" t="str">
        <f t="shared" si="17"/>
        <v/>
      </c>
      <c r="C146" s="153">
        <f>IF(D93="","-",+C145+1)</f>
        <v>2054</v>
      </c>
      <c r="D146" s="154">
        <f>IF(F145+SUM(E$99:E145)=D$92,F145,D$92-SUM(E$99:E145))</f>
        <v>203041.14656172463</v>
      </c>
      <c r="E146" s="160">
        <f t="shared" si="19"/>
        <v>63296.476190476191</v>
      </c>
      <c r="F146" s="159">
        <f t="shared" si="20"/>
        <v>139744.67037124845</v>
      </c>
      <c r="G146" s="159">
        <f t="shared" si="21"/>
        <v>171392.90846648655</v>
      </c>
      <c r="H146" s="163">
        <f t="shared" si="22"/>
        <v>81396.353301528565</v>
      </c>
      <c r="I146" s="253">
        <f t="shared" si="23"/>
        <v>81396.353301528565</v>
      </c>
      <c r="J146" s="158">
        <f t="shared" si="18"/>
        <v>0</v>
      </c>
      <c r="K146" s="158"/>
      <c r="L146" s="334"/>
      <c r="M146" s="158">
        <f t="shared" si="24"/>
        <v>0</v>
      </c>
      <c r="N146" s="334"/>
      <c r="O146" s="158">
        <f t="shared" si="25"/>
        <v>0</v>
      </c>
      <c r="P146" s="158">
        <f t="shared" si="26"/>
        <v>0</v>
      </c>
    </row>
    <row r="147" spans="2:16">
      <c r="B147" s="9" t="str">
        <f t="shared" si="17"/>
        <v/>
      </c>
      <c r="C147" s="153">
        <f>IF(D93="","-",+C146+1)</f>
        <v>2055</v>
      </c>
      <c r="D147" s="154">
        <f>IF(F146+SUM(E$99:E146)=D$92,F146,D$92-SUM(E$99:E146))</f>
        <v>139744.67037124845</v>
      </c>
      <c r="E147" s="160">
        <f t="shared" si="19"/>
        <v>63296.476190476191</v>
      </c>
      <c r="F147" s="159">
        <f t="shared" si="20"/>
        <v>76448.194180772261</v>
      </c>
      <c r="G147" s="159">
        <f t="shared" si="21"/>
        <v>108096.43227601035</v>
      </c>
      <c r="H147" s="163">
        <f t="shared" si="22"/>
        <v>74711.955149581176</v>
      </c>
      <c r="I147" s="253">
        <f t="shared" si="23"/>
        <v>74711.955149581176</v>
      </c>
      <c r="J147" s="158">
        <f t="shared" si="18"/>
        <v>0</v>
      </c>
      <c r="K147" s="158"/>
      <c r="L147" s="334"/>
      <c r="M147" s="158">
        <f t="shared" si="24"/>
        <v>0</v>
      </c>
      <c r="N147" s="334"/>
      <c r="O147" s="158">
        <f t="shared" si="25"/>
        <v>0</v>
      </c>
      <c r="P147" s="158">
        <f t="shared" si="26"/>
        <v>0</v>
      </c>
    </row>
    <row r="148" spans="2:16">
      <c r="B148" s="9" t="str">
        <f t="shared" si="17"/>
        <v/>
      </c>
      <c r="C148" s="153">
        <f>IF(D93="","-",+C147+1)</f>
        <v>2056</v>
      </c>
      <c r="D148" s="154">
        <f>IF(F147+SUM(E$99:E147)=D$92,F147,D$92-SUM(E$99:E147))</f>
        <v>76448.194180772261</v>
      </c>
      <c r="E148" s="160">
        <f t="shared" si="19"/>
        <v>63296.476190476191</v>
      </c>
      <c r="F148" s="159">
        <f t="shared" si="20"/>
        <v>13151.717990296071</v>
      </c>
      <c r="G148" s="159">
        <f t="shared" si="21"/>
        <v>44799.95608553417</v>
      </c>
      <c r="H148" s="163">
        <f t="shared" si="22"/>
        <v>68027.556997633772</v>
      </c>
      <c r="I148" s="253">
        <f t="shared" si="23"/>
        <v>68027.556997633772</v>
      </c>
      <c r="J148" s="158">
        <f t="shared" si="18"/>
        <v>0</v>
      </c>
      <c r="K148" s="158"/>
      <c r="L148" s="334"/>
      <c r="M148" s="158">
        <f t="shared" si="24"/>
        <v>0</v>
      </c>
      <c r="N148" s="334"/>
      <c r="O148" s="158">
        <f t="shared" si="25"/>
        <v>0</v>
      </c>
      <c r="P148" s="158">
        <f t="shared" si="26"/>
        <v>0</v>
      </c>
    </row>
    <row r="149" spans="2:16">
      <c r="B149" s="9" t="str">
        <f t="shared" si="17"/>
        <v/>
      </c>
      <c r="C149" s="153">
        <f>IF(D93="","-",+C148+1)</f>
        <v>2057</v>
      </c>
      <c r="D149" s="154">
        <f>IF(F148+SUM(E$99:E148)=D$92,F148,D$92-SUM(E$99:E148))</f>
        <v>13151.717990296071</v>
      </c>
      <c r="E149" s="160">
        <f t="shared" si="19"/>
        <v>13151.717990296071</v>
      </c>
      <c r="F149" s="159">
        <f t="shared" si="20"/>
        <v>0</v>
      </c>
      <c r="G149" s="159">
        <f t="shared" si="21"/>
        <v>6575.8589951480353</v>
      </c>
      <c r="H149" s="163">
        <f t="shared" si="22"/>
        <v>13846.158855888016</v>
      </c>
      <c r="I149" s="253">
        <f t="shared" si="23"/>
        <v>13846.158855888016</v>
      </c>
      <c r="J149" s="158">
        <f t="shared" si="18"/>
        <v>0</v>
      </c>
      <c r="K149" s="158"/>
      <c r="L149" s="334"/>
      <c r="M149" s="158">
        <f t="shared" si="24"/>
        <v>0</v>
      </c>
      <c r="N149" s="334"/>
      <c r="O149" s="158">
        <f t="shared" si="25"/>
        <v>0</v>
      </c>
      <c r="P149" s="158">
        <f t="shared" si="26"/>
        <v>0</v>
      </c>
    </row>
    <row r="150" spans="2:16">
      <c r="B150" s="9" t="str">
        <f t="shared" si="17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 t="shared" si="19"/>
        <v>0</v>
      </c>
      <c r="F150" s="159">
        <f t="shared" si="20"/>
        <v>0</v>
      </c>
      <c r="G150" s="159">
        <f t="shared" si="21"/>
        <v>0</v>
      </c>
      <c r="H150" s="163">
        <f t="shared" si="22"/>
        <v>0</v>
      </c>
      <c r="I150" s="253">
        <f t="shared" si="23"/>
        <v>0</v>
      </c>
      <c r="J150" s="158">
        <f t="shared" si="18"/>
        <v>0</v>
      </c>
      <c r="K150" s="158"/>
      <c r="L150" s="334"/>
      <c r="M150" s="158">
        <f t="shared" si="24"/>
        <v>0</v>
      </c>
      <c r="N150" s="334"/>
      <c r="O150" s="158">
        <f t="shared" si="25"/>
        <v>0</v>
      </c>
      <c r="P150" s="158">
        <f t="shared" si="26"/>
        <v>0</v>
      </c>
    </row>
    <row r="151" spans="2:16">
      <c r="B151" s="9" t="str">
        <f t="shared" si="17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 t="shared" si="19"/>
        <v>0</v>
      </c>
      <c r="F151" s="159">
        <f t="shared" si="20"/>
        <v>0</v>
      </c>
      <c r="G151" s="159">
        <f t="shared" si="21"/>
        <v>0</v>
      </c>
      <c r="H151" s="163">
        <f t="shared" si="22"/>
        <v>0</v>
      </c>
      <c r="I151" s="253">
        <f t="shared" si="23"/>
        <v>0</v>
      </c>
      <c r="J151" s="158">
        <f t="shared" si="18"/>
        <v>0</v>
      </c>
      <c r="K151" s="158"/>
      <c r="L151" s="334"/>
      <c r="M151" s="158">
        <f t="shared" si="24"/>
        <v>0</v>
      </c>
      <c r="N151" s="334"/>
      <c r="O151" s="158">
        <f t="shared" si="25"/>
        <v>0</v>
      </c>
      <c r="P151" s="158">
        <f t="shared" si="26"/>
        <v>0</v>
      </c>
    </row>
    <row r="152" spans="2:16">
      <c r="B152" s="9" t="str">
        <f t="shared" si="17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 t="shared" si="19"/>
        <v>0</v>
      </c>
      <c r="F152" s="159">
        <f t="shared" si="20"/>
        <v>0</v>
      </c>
      <c r="G152" s="159">
        <f t="shared" si="21"/>
        <v>0</v>
      </c>
      <c r="H152" s="163">
        <f t="shared" si="22"/>
        <v>0</v>
      </c>
      <c r="I152" s="253">
        <f t="shared" si="23"/>
        <v>0</v>
      </c>
      <c r="J152" s="158">
        <f t="shared" si="18"/>
        <v>0</v>
      </c>
      <c r="K152" s="158"/>
      <c r="L152" s="334"/>
      <c r="M152" s="158">
        <f t="shared" si="24"/>
        <v>0</v>
      </c>
      <c r="N152" s="334"/>
      <c r="O152" s="158">
        <f t="shared" si="25"/>
        <v>0</v>
      </c>
      <c r="P152" s="158">
        <f t="shared" si="26"/>
        <v>0</v>
      </c>
    </row>
    <row r="153" spans="2:16">
      <c r="B153" s="9" t="str">
        <f t="shared" si="17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 t="shared" si="19"/>
        <v>0</v>
      </c>
      <c r="F153" s="159">
        <f t="shared" si="20"/>
        <v>0</v>
      </c>
      <c r="G153" s="159">
        <f t="shared" si="21"/>
        <v>0</v>
      </c>
      <c r="H153" s="163">
        <f t="shared" si="22"/>
        <v>0</v>
      </c>
      <c r="I153" s="253">
        <f t="shared" si="23"/>
        <v>0</v>
      </c>
      <c r="J153" s="158">
        <f t="shared" si="18"/>
        <v>0</v>
      </c>
      <c r="K153" s="158"/>
      <c r="L153" s="334"/>
      <c r="M153" s="158">
        <f t="shared" si="24"/>
        <v>0</v>
      </c>
      <c r="N153" s="334"/>
      <c r="O153" s="158">
        <f t="shared" si="25"/>
        <v>0</v>
      </c>
      <c r="P153" s="158">
        <f t="shared" si="26"/>
        <v>0</v>
      </c>
    </row>
    <row r="154" spans="2:16" ht="13.5" thickBot="1">
      <c r="B154" s="9" t="str">
        <f t="shared" si="17"/>
        <v/>
      </c>
      <c r="C154" s="164">
        <f>IF(D93="","-",+C153+1)</f>
        <v>2062</v>
      </c>
      <c r="D154" s="154">
        <f>IF(F153+SUM(E$99:E153)=D$92,F153,D$92-SUM(E$99:E153))</f>
        <v>0</v>
      </c>
      <c r="E154" s="160">
        <f t="shared" si="19"/>
        <v>0</v>
      </c>
      <c r="F154" s="159">
        <f t="shared" si="20"/>
        <v>0</v>
      </c>
      <c r="G154" s="159">
        <f t="shared" si="21"/>
        <v>0</v>
      </c>
      <c r="H154" s="163">
        <f t="shared" si="22"/>
        <v>0</v>
      </c>
      <c r="I154" s="253">
        <f t="shared" si="23"/>
        <v>0</v>
      </c>
      <c r="J154" s="158">
        <f t="shared" si="18"/>
        <v>0</v>
      </c>
      <c r="K154" s="158"/>
      <c r="L154" s="335"/>
      <c r="M154" s="169">
        <f t="shared" si="24"/>
        <v>0</v>
      </c>
      <c r="N154" s="335"/>
      <c r="O154" s="169">
        <f t="shared" si="25"/>
        <v>0</v>
      </c>
      <c r="P154" s="169">
        <f t="shared" si="26"/>
        <v>0</v>
      </c>
    </row>
    <row r="155" spans="2:16">
      <c r="C155" s="154" t="s">
        <v>73</v>
      </c>
      <c r="D155" s="111"/>
      <c r="E155" s="111">
        <f>SUM(E99:E154)</f>
        <v>2658451.9999999995</v>
      </c>
      <c r="F155" s="111"/>
      <c r="G155" s="111"/>
      <c r="H155" s="111">
        <f>SUM(H99:H154)</f>
        <v>8711374.4036151804</v>
      </c>
      <c r="I155" s="111">
        <f>SUM(I99:I154)</f>
        <v>8711374.4036151804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7" priority="1" stopIfTrue="1" operator="equal">
      <formula>$I$10</formula>
    </cfRule>
  </conditionalFormatting>
  <conditionalFormatting sqref="C99:C154">
    <cfRule type="cellIs" dxfId="7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9" tint="-0.249977111117893"/>
  </sheetPr>
  <dimension ref="A1:P162"/>
  <sheetViews>
    <sheetView view="pageBreakPreview" topLeftCell="A64" zoomScale="82" zoomScaleNormal="100" zoomScaleSheetLayoutView="82" workbookViewId="0">
      <selection activeCell="D17" sqref="D17:H2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46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1586061.814731969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1586061.814731969</v>
      </c>
      <c r="O6" s="1"/>
      <c r="P6" s="1"/>
    </row>
    <row r="7" spans="1:16" ht="13.5" thickBot="1">
      <c r="C7" s="121" t="s">
        <v>44</v>
      </c>
      <c r="D7" s="386" t="s">
        <v>322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321</v>
      </c>
      <c r="E9" s="401" t="s">
        <v>432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16318844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398020.58536585368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409">
        <v>16318844</v>
      </c>
      <c r="E17" s="415">
        <v>226650.61111111109</v>
      </c>
      <c r="F17" s="409">
        <v>16092193.388888888</v>
      </c>
      <c r="G17" s="415">
        <v>2397656.6000633142</v>
      </c>
      <c r="H17" s="416">
        <v>2397656.6000633142</v>
      </c>
      <c r="I17" s="156">
        <v>0</v>
      </c>
      <c r="J17" s="156"/>
      <c r="K17" s="256">
        <f t="shared" ref="K17:K23" si="0">G17</f>
        <v>2397656.6000633142</v>
      </c>
      <c r="L17" s="172">
        <f t="shared" ref="L17:L23" si="1">IF(K17&lt;&gt;0,+G17-K17,0)</f>
        <v>0</v>
      </c>
      <c r="M17" s="256">
        <f t="shared" ref="M17:M23" si="2">H17</f>
        <v>2397656.6000633142</v>
      </c>
      <c r="N17" s="157">
        <f t="shared" ref="N17:N23" si="3">IF(M17&lt;&gt;0,+H17-M17,0)</f>
        <v>0</v>
      </c>
      <c r="O17" s="158">
        <f t="shared" ref="O17:O23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411">
        <v>16092193.388888888</v>
      </c>
      <c r="E18" s="410">
        <v>388543.90476190473</v>
      </c>
      <c r="F18" s="411">
        <v>15703649.484126983</v>
      </c>
      <c r="G18" s="410">
        <v>2507131.2380452421</v>
      </c>
      <c r="H18" s="416">
        <v>2507131.2380452421</v>
      </c>
      <c r="I18" s="156">
        <v>0</v>
      </c>
      <c r="J18" s="156"/>
      <c r="K18" s="258">
        <f t="shared" si="0"/>
        <v>2507131.2380452421</v>
      </c>
      <c r="L18" s="257">
        <f t="shared" si="1"/>
        <v>0</v>
      </c>
      <c r="M18" s="258">
        <f t="shared" si="2"/>
        <v>2507131.2380452421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411">
        <v>15703649.484126983</v>
      </c>
      <c r="E19" s="410">
        <v>388543.90476190473</v>
      </c>
      <c r="F19" s="411">
        <v>15315105.579365078</v>
      </c>
      <c r="G19" s="410">
        <v>2454712.5823763758</v>
      </c>
      <c r="H19" s="416">
        <v>2454712.5823763758</v>
      </c>
      <c r="I19" s="156">
        <v>0</v>
      </c>
      <c r="J19" s="156"/>
      <c r="K19" s="258">
        <f t="shared" si="0"/>
        <v>2454712.5823763758</v>
      </c>
      <c r="L19" s="257">
        <f t="shared" si="1"/>
        <v>0</v>
      </c>
      <c r="M19" s="258">
        <f t="shared" si="2"/>
        <v>2454712.5823763758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2011</v>
      </c>
      <c r="D20" s="411">
        <v>15315105.579365078</v>
      </c>
      <c r="E20" s="410">
        <v>388543.90476190473</v>
      </c>
      <c r="F20" s="411">
        <v>14926561.674603174</v>
      </c>
      <c r="G20" s="410">
        <v>2402293.9267075099</v>
      </c>
      <c r="H20" s="416">
        <v>2402293.9267075099</v>
      </c>
      <c r="I20" s="156">
        <v>0</v>
      </c>
      <c r="J20" s="156"/>
      <c r="K20" s="258">
        <f t="shared" si="0"/>
        <v>2402293.9267075099</v>
      </c>
      <c r="L20" s="257">
        <f t="shared" si="1"/>
        <v>0</v>
      </c>
      <c r="M20" s="258">
        <f t="shared" si="2"/>
        <v>2402293.9267075099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2012</v>
      </c>
      <c r="D21" s="411">
        <v>14926561.674603174</v>
      </c>
      <c r="E21" s="410">
        <v>388543.90476190473</v>
      </c>
      <c r="F21" s="411">
        <v>14538017.769841269</v>
      </c>
      <c r="G21" s="410">
        <v>2349875.2710386436</v>
      </c>
      <c r="H21" s="416">
        <v>2349875.2710386436</v>
      </c>
      <c r="I21" s="156">
        <v>0</v>
      </c>
      <c r="J21" s="156"/>
      <c r="K21" s="258">
        <f t="shared" si="0"/>
        <v>2349875.2710386436</v>
      </c>
      <c r="L21" s="257">
        <f t="shared" si="1"/>
        <v>0</v>
      </c>
      <c r="M21" s="258">
        <f t="shared" si="2"/>
        <v>2349875.2710386436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2013</v>
      </c>
      <c r="D22" s="411">
        <v>14538017.769841269</v>
      </c>
      <c r="E22" s="410">
        <v>388543.90476190473</v>
      </c>
      <c r="F22" s="411">
        <v>14149473.865079364</v>
      </c>
      <c r="G22" s="410">
        <v>2297456.6153697777</v>
      </c>
      <c r="H22" s="416">
        <v>2297456.6153697777</v>
      </c>
      <c r="I22" s="156">
        <v>0</v>
      </c>
      <c r="J22" s="156"/>
      <c r="K22" s="258">
        <f t="shared" si="0"/>
        <v>2297456.6153697777</v>
      </c>
      <c r="L22" s="257">
        <f t="shared" si="1"/>
        <v>0</v>
      </c>
      <c r="M22" s="258">
        <f t="shared" si="2"/>
        <v>2297456.6153697777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2014</v>
      </c>
      <c r="D23" s="411">
        <v>14149473.865079364</v>
      </c>
      <c r="E23" s="410">
        <v>388543.90476190473</v>
      </c>
      <c r="F23" s="411">
        <v>13760929.960317459</v>
      </c>
      <c r="G23" s="410">
        <v>2245037.9597009113</v>
      </c>
      <c r="H23" s="416">
        <v>2245037.9597009113</v>
      </c>
      <c r="I23" s="156">
        <v>0</v>
      </c>
      <c r="J23" s="156"/>
      <c r="K23" s="258">
        <f t="shared" si="0"/>
        <v>2245037.9597009113</v>
      </c>
      <c r="L23" s="257">
        <f t="shared" si="1"/>
        <v>0</v>
      </c>
      <c r="M23" s="258">
        <f t="shared" si="2"/>
        <v>2245037.9597009113</v>
      </c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5"/>
        <v/>
      </c>
      <c r="C24" s="153">
        <f>IF(D11="","-",+C23+1)</f>
        <v>2015</v>
      </c>
      <c r="D24" s="411">
        <v>13760929.960317459</v>
      </c>
      <c r="E24" s="410">
        <v>388543.90476190473</v>
      </c>
      <c r="F24" s="411">
        <v>13372386.055555554</v>
      </c>
      <c r="G24" s="410">
        <v>2149751.3487712028</v>
      </c>
      <c r="H24" s="416">
        <v>2149751.3487712028</v>
      </c>
      <c r="I24" s="156">
        <v>0</v>
      </c>
      <c r="J24" s="156"/>
      <c r="K24" s="258">
        <f>G24</f>
        <v>2149751.3487712028</v>
      </c>
      <c r="L24" s="257">
        <f>IF(K24&lt;&gt;0,+G24-K24,0)</f>
        <v>0</v>
      </c>
      <c r="M24" s="258">
        <f>H24</f>
        <v>2149751.3487712028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2016</v>
      </c>
      <c r="D25" s="411">
        <v>13372386.055555554</v>
      </c>
      <c r="E25" s="410">
        <v>388543.90476190473</v>
      </c>
      <c r="F25" s="411">
        <v>12983842.150793649</v>
      </c>
      <c r="G25" s="410">
        <v>2077481.7673867224</v>
      </c>
      <c r="H25" s="416">
        <v>2077481.7673867224</v>
      </c>
      <c r="I25" s="156">
        <f t="shared" ref="I25:I33" si="6">H25-G25</f>
        <v>0</v>
      </c>
      <c r="J25" s="156"/>
      <c r="K25" s="258">
        <f>G25</f>
        <v>2077481.7673867224</v>
      </c>
      <c r="L25" s="257">
        <f>IF(K25&lt;&gt;0,+G25-K25,0)</f>
        <v>0</v>
      </c>
      <c r="M25" s="258">
        <f>H25</f>
        <v>2077481.7673867224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2017</v>
      </c>
      <c r="D26" s="411">
        <v>12983842.150793649</v>
      </c>
      <c r="E26" s="410">
        <v>379508</v>
      </c>
      <c r="F26" s="411">
        <v>12604334.150793649</v>
      </c>
      <c r="G26" s="410">
        <v>1964599.9963135775</v>
      </c>
      <c r="H26" s="416">
        <v>1964599.9963135775</v>
      </c>
      <c r="I26" s="156">
        <v>0</v>
      </c>
      <c r="J26" s="156"/>
      <c r="K26" s="258">
        <f>G26</f>
        <v>1964599.9963135775</v>
      </c>
      <c r="L26" s="257">
        <f>IF(K26&lt;&gt;0,+G26-K26,0)</f>
        <v>0</v>
      </c>
      <c r="M26" s="258">
        <f>H26</f>
        <v>1964599.9963135775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2018</v>
      </c>
      <c r="D27" s="411">
        <v>12604334.150793649</v>
      </c>
      <c r="E27" s="410">
        <v>398020.58536585368</v>
      </c>
      <c r="F27" s="411">
        <v>12206313.565427795</v>
      </c>
      <c r="G27" s="410">
        <v>1974664.0430256741</v>
      </c>
      <c r="H27" s="416">
        <v>1974664.0430256741</v>
      </c>
      <c r="I27" s="156">
        <f t="shared" si="6"/>
        <v>0</v>
      </c>
      <c r="J27" s="156"/>
      <c r="K27" s="258">
        <f>G27</f>
        <v>1974664.0430256741</v>
      </c>
      <c r="L27" s="257">
        <f>IF(K27&lt;&gt;0,+G27-K27,0)</f>
        <v>0</v>
      </c>
      <c r="M27" s="258">
        <f>H27</f>
        <v>1974664.0430256741</v>
      </c>
      <c r="N27" s="158">
        <f>IF(M27&lt;&gt;0,+H27-M27,0)</f>
        <v>0</v>
      </c>
      <c r="O27" s="158">
        <f>+N27-L27</f>
        <v>0</v>
      </c>
      <c r="P27" s="4"/>
    </row>
    <row r="28" spans="2:16">
      <c r="B28" s="9" t="str">
        <f t="shared" si="5"/>
        <v/>
      </c>
      <c r="C28" s="153">
        <f>IF(D11="","-",+C27+1)</f>
        <v>2019</v>
      </c>
      <c r="D28" s="411">
        <v>12206313.565427795</v>
      </c>
      <c r="E28" s="410">
        <v>398020.58536585368</v>
      </c>
      <c r="F28" s="411">
        <v>11808292.980061941</v>
      </c>
      <c r="G28" s="410">
        <v>1924077.9753737026</v>
      </c>
      <c r="H28" s="416">
        <v>1924077.9753737026</v>
      </c>
      <c r="I28" s="156">
        <f t="shared" si="6"/>
        <v>0</v>
      </c>
      <c r="J28" s="156"/>
      <c r="K28" s="258">
        <f>G28</f>
        <v>1924077.9753737026</v>
      </c>
      <c r="L28" s="257">
        <f>IF(K28&lt;&gt;0,+G28-K28,0)</f>
        <v>0</v>
      </c>
      <c r="M28" s="258">
        <f>H28</f>
        <v>1924077.9753737026</v>
      </c>
      <c r="N28" s="158">
        <f>IF(M28&lt;&gt;0,+H28-M28,0)</f>
        <v>0</v>
      </c>
      <c r="O28" s="158">
        <f>+N28-L28</f>
        <v>0</v>
      </c>
      <c r="P28" s="4"/>
    </row>
    <row r="29" spans="2:16">
      <c r="B29" s="9" t="str">
        <f t="shared" si="5"/>
        <v/>
      </c>
      <c r="C29" s="153">
        <f>IF(D11="","-",+C28+1)</f>
        <v>2020</v>
      </c>
      <c r="D29" s="159">
        <f>IF(F28+SUM(E$17:E28)=D$10,F28,D$10-SUM(E$17:E28))</f>
        <v>11808292.980061941</v>
      </c>
      <c r="E29" s="160">
        <f>IF(+I14&lt;F28,I14,D29)</f>
        <v>398020.58536585368</v>
      </c>
      <c r="F29" s="159">
        <f t="shared" ref="F29:F33" si="7">+D29-E29</f>
        <v>11410272.394696087</v>
      </c>
      <c r="G29" s="161">
        <f t="shared" ref="G29:G72" si="8">+I$12*((D29+F29)/2)+E29</f>
        <v>1586061.814731969</v>
      </c>
      <c r="H29" s="142">
        <f t="shared" ref="H29:H72" si="9">+I$13*((D29+F29)/2)+E29</f>
        <v>1586061.814731969</v>
      </c>
      <c r="I29" s="156">
        <f t="shared" si="6"/>
        <v>0</v>
      </c>
      <c r="J29" s="156"/>
      <c r="K29" s="334"/>
      <c r="L29" s="158">
        <f t="shared" ref="L29:L72" si="10">IF(K29&lt;&gt;0,+G29-K29,0)</f>
        <v>0</v>
      </c>
      <c r="M29" s="334"/>
      <c r="N29" s="158">
        <f t="shared" ref="N29:N72" si="11">IF(M29&lt;&gt;0,+H29-M29,0)</f>
        <v>0</v>
      </c>
      <c r="O29" s="158">
        <f t="shared" ref="O29:O72" si="12">+N29-L29</f>
        <v>0</v>
      </c>
      <c r="P29" s="4"/>
    </row>
    <row r="30" spans="2:16">
      <c r="B30" s="9" t="str">
        <f t="shared" si="5"/>
        <v/>
      </c>
      <c r="C30" s="153">
        <f>IF(D11="","-",+C29+1)</f>
        <v>2021</v>
      </c>
      <c r="D30" s="159">
        <f>IF(F29+SUM(E$17:E29)=D$10,F29,D$10-SUM(E$17:E29))</f>
        <v>11410272.394696087</v>
      </c>
      <c r="E30" s="160">
        <f>IF(+I14&lt;F29,I14,D30)</f>
        <v>398020.58536585368</v>
      </c>
      <c r="F30" s="159">
        <f t="shared" si="7"/>
        <v>11012251.809330232</v>
      </c>
      <c r="G30" s="161">
        <f t="shared" si="8"/>
        <v>1545330.1969150351</v>
      </c>
      <c r="H30" s="142">
        <f t="shared" si="9"/>
        <v>1545330.1969150351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2022</v>
      </c>
      <c r="D31" s="159">
        <f>IF(F30+SUM(E$17:E30)=D$10,F30,D$10-SUM(E$17:E30))</f>
        <v>11012251.809330232</v>
      </c>
      <c r="E31" s="160">
        <f>IF(+I14&lt;F30,I14,D31)</f>
        <v>398020.58536585368</v>
      </c>
      <c r="F31" s="159">
        <f t="shared" si="7"/>
        <v>10614231.223964378</v>
      </c>
      <c r="G31" s="161">
        <f t="shared" si="8"/>
        <v>1504598.579098101</v>
      </c>
      <c r="H31" s="142">
        <f t="shared" si="9"/>
        <v>1504598.579098101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2023</v>
      </c>
      <c r="D32" s="159">
        <f>IF(F31+SUM(E$17:E31)=D$10,F31,D$10-SUM(E$17:E31))</f>
        <v>10614231.223964378</v>
      </c>
      <c r="E32" s="160">
        <f>IF(+I14&lt;F31,I14,D32)</f>
        <v>398020.58536585368</v>
      </c>
      <c r="F32" s="159">
        <f t="shared" si="7"/>
        <v>10216210.638598524</v>
      </c>
      <c r="G32" s="161">
        <f t="shared" si="8"/>
        <v>1463866.9612811671</v>
      </c>
      <c r="H32" s="142">
        <f t="shared" si="9"/>
        <v>1463866.9612811671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2024</v>
      </c>
      <c r="D33" s="159">
        <f>IF(F32+SUM(E$17:E32)=D$10,F32,D$10-SUM(E$17:E32))</f>
        <v>10216210.638598524</v>
      </c>
      <c r="E33" s="160">
        <f>IF(+I14&lt;F32,I14,D33)</f>
        <v>398020.58536585368</v>
      </c>
      <c r="F33" s="159">
        <f t="shared" si="7"/>
        <v>9818190.0532326698</v>
      </c>
      <c r="G33" s="161">
        <f t="shared" si="8"/>
        <v>1423135.343464233</v>
      </c>
      <c r="H33" s="142">
        <f t="shared" si="9"/>
        <v>1423135.343464233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2025</v>
      </c>
      <c r="D34" s="159">
        <f>IF(F33+SUM(E$17:E33)=D$10,F33,D$10-SUM(E$17:E33))</f>
        <v>9818190.0532326698</v>
      </c>
      <c r="E34" s="160">
        <f>IF(+I14&lt;F33,I14,D34)</f>
        <v>398020.58536585368</v>
      </c>
      <c r="F34" s="159">
        <f t="shared" ref="F34:F72" si="13">+D34-E34</f>
        <v>9420169.4678668156</v>
      </c>
      <c r="G34" s="161">
        <f t="shared" si="8"/>
        <v>1382403.7256472991</v>
      </c>
      <c r="H34" s="142">
        <f t="shared" si="9"/>
        <v>1382403.7256472991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2026</v>
      </c>
      <c r="D35" s="159">
        <f>IF(F34+SUM(E$17:E34)=D$10,F34,D$10-SUM(E$17:E34))</f>
        <v>9420169.4678668156</v>
      </c>
      <c r="E35" s="160">
        <f>IF(+I14&lt;F34,I14,D35)</f>
        <v>398020.58536585368</v>
      </c>
      <c r="F35" s="159">
        <f t="shared" si="13"/>
        <v>9022148.8825009614</v>
      </c>
      <c r="G35" s="161">
        <f t="shared" si="8"/>
        <v>1341672.1078303652</v>
      </c>
      <c r="H35" s="142">
        <f t="shared" si="9"/>
        <v>1341672.1078303652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2027</v>
      </c>
      <c r="D36" s="159">
        <f>IF(F35+SUM(E$17:E35)=D$10,F35,D$10-SUM(E$17:E35))</f>
        <v>9022148.8825009614</v>
      </c>
      <c r="E36" s="160">
        <f>IF(+I14&lt;F35,I14,D36)</f>
        <v>398020.58536585368</v>
      </c>
      <c r="F36" s="159">
        <f t="shared" si="13"/>
        <v>8624128.2971351072</v>
      </c>
      <c r="G36" s="161">
        <f t="shared" si="8"/>
        <v>1300940.4900134311</v>
      </c>
      <c r="H36" s="142">
        <f t="shared" si="9"/>
        <v>1300940.4900134311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2028</v>
      </c>
      <c r="D37" s="159">
        <f>IF(F36+SUM(E$17:E36)=D$10,F36,D$10-SUM(E$17:E36))</f>
        <v>8624128.2971351072</v>
      </c>
      <c r="E37" s="160">
        <f>IF(+I14&lt;F36,I14,D37)</f>
        <v>398020.58536585368</v>
      </c>
      <c r="F37" s="159">
        <f t="shared" si="13"/>
        <v>8226107.7117692539</v>
      </c>
      <c r="G37" s="161">
        <f t="shared" si="8"/>
        <v>1260208.8721964972</v>
      </c>
      <c r="H37" s="142">
        <f t="shared" si="9"/>
        <v>1260208.8721964972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2029</v>
      </c>
      <c r="D38" s="159">
        <f>IF(F37+SUM(E$17:E37)=D$10,F37,D$10-SUM(E$17:E37))</f>
        <v>8226107.7117692539</v>
      </c>
      <c r="E38" s="160">
        <f>IF(+I14&lt;F37,I14,D38)</f>
        <v>398020.58536585368</v>
      </c>
      <c r="F38" s="159">
        <f t="shared" si="13"/>
        <v>7828087.1264034007</v>
      </c>
      <c r="G38" s="161">
        <f t="shared" si="8"/>
        <v>1219477.2543795633</v>
      </c>
      <c r="H38" s="142">
        <f t="shared" si="9"/>
        <v>1219477.2543795633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2030</v>
      </c>
      <c r="D39" s="159">
        <f>IF(F38+SUM(E$17:E38)=D$10,F38,D$10-SUM(E$17:E38))</f>
        <v>7828087.1264034007</v>
      </c>
      <c r="E39" s="160">
        <f>IF(+I14&lt;F38,I14,D39)</f>
        <v>398020.58536585368</v>
      </c>
      <c r="F39" s="159">
        <f t="shared" si="13"/>
        <v>7430066.5410375474</v>
      </c>
      <c r="G39" s="161">
        <f t="shared" si="8"/>
        <v>1178745.6365626294</v>
      </c>
      <c r="H39" s="142">
        <f t="shared" si="9"/>
        <v>1178745.6365626294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2031</v>
      </c>
      <c r="D40" s="159">
        <f>IF(F39+SUM(E$17:E39)=D$10,F39,D$10-SUM(E$17:E39))</f>
        <v>7430066.5410375474</v>
      </c>
      <c r="E40" s="160">
        <f>IF(+I14&lt;F39,I14,D40)</f>
        <v>398020.58536585368</v>
      </c>
      <c r="F40" s="159">
        <f t="shared" si="13"/>
        <v>7032045.9556716941</v>
      </c>
      <c r="G40" s="161">
        <f t="shared" si="8"/>
        <v>1138014.0187456955</v>
      </c>
      <c r="H40" s="142">
        <f t="shared" si="9"/>
        <v>1138014.0187456955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2032</v>
      </c>
      <c r="D41" s="159">
        <f>IF(F40+SUM(E$17:E40)=D$10,F40,D$10-SUM(E$17:E40))</f>
        <v>7032045.9556716941</v>
      </c>
      <c r="E41" s="160">
        <f>IF(+I14&lt;F40,I14,D41)</f>
        <v>398020.58536585368</v>
      </c>
      <c r="F41" s="159">
        <f t="shared" si="13"/>
        <v>6634025.3703058409</v>
      </c>
      <c r="G41" s="161">
        <f t="shared" si="8"/>
        <v>1097282.4009287616</v>
      </c>
      <c r="H41" s="142">
        <f t="shared" si="9"/>
        <v>1097282.4009287616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2033</v>
      </c>
      <c r="D42" s="159">
        <f>IF(F41+SUM(E$17:E41)=D$10,F41,D$10-SUM(E$17:E41))</f>
        <v>6634025.3703058409</v>
      </c>
      <c r="E42" s="160">
        <f>IF(+I14&lt;F41,I14,D42)</f>
        <v>398020.58536585368</v>
      </c>
      <c r="F42" s="159">
        <f t="shared" si="13"/>
        <v>6236004.7849399876</v>
      </c>
      <c r="G42" s="161">
        <f t="shared" si="8"/>
        <v>1056550.7831118277</v>
      </c>
      <c r="H42" s="142">
        <f t="shared" si="9"/>
        <v>1056550.7831118277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2034</v>
      </c>
      <c r="D43" s="159">
        <f>IF(F42+SUM(E$17:E42)=D$10,F42,D$10-SUM(E$17:E42))</f>
        <v>6236004.7849399876</v>
      </c>
      <c r="E43" s="160">
        <f>IF(+I14&lt;F42,I14,D43)</f>
        <v>398020.58536585368</v>
      </c>
      <c r="F43" s="159">
        <f t="shared" si="13"/>
        <v>5837984.1995741343</v>
      </c>
      <c r="G43" s="161">
        <f t="shared" si="8"/>
        <v>1015819.1652948938</v>
      </c>
      <c r="H43" s="142">
        <f t="shared" si="9"/>
        <v>1015819.1652948938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2035</v>
      </c>
      <c r="D44" s="159">
        <f>IF(F43+SUM(E$17:E43)=D$10,F43,D$10-SUM(E$17:E43))</f>
        <v>5837984.1995741343</v>
      </c>
      <c r="E44" s="160">
        <f>IF(+I14&lt;F43,I14,D44)</f>
        <v>398020.58536585368</v>
      </c>
      <c r="F44" s="159">
        <f t="shared" si="13"/>
        <v>5439963.614208281</v>
      </c>
      <c r="G44" s="161">
        <f t="shared" si="8"/>
        <v>975087.54747796012</v>
      </c>
      <c r="H44" s="142">
        <f t="shared" si="9"/>
        <v>975087.54747796012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2036</v>
      </c>
      <c r="D45" s="159">
        <f>IF(F44+SUM(E$17:E44)=D$10,F44,D$10-SUM(E$17:E44))</f>
        <v>5439963.614208281</v>
      </c>
      <c r="E45" s="160">
        <f>IF(+I14&lt;F44,I14,D45)</f>
        <v>398020.58536585368</v>
      </c>
      <c r="F45" s="159">
        <f t="shared" si="13"/>
        <v>5041943.0288424278</v>
      </c>
      <c r="G45" s="161">
        <f t="shared" si="8"/>
        <v>934355.92966102599</v>
      </c>
      <c r="H45" s="142">
        <f t="shared" si="9"/>
        <v>934355.92966102599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2037</v>
      </c>
      <c r="D46" s="159">
        <f>IF(F45+SUM(E$17:E45)=D$10,F45,D$10-SUM(E$17:E45))</f>
        <v>5041943.0288424278</v>
      </c>
      <c r="E46" s="160">
        <f>IF(+I14&lt;F45,I14,D46)</f>
        <v>398020.58536585368</v>
      </c>
      <c r="F46" s="159">
        <f t="shared" si="13"/>
        <v>4643922.4434765745</v>
      </c>
      <c r="G46" s="161">
        <f t="shared" si="8"/>
        <v>893624.31184409221</v>
      </c>
      <c r="H46" s="142">
        <f t="shared" si="9"/>
        <v>893624.31184409221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2038</v>
      </c>
      <c r="D47" s="159">
        <f>IF(F46+SUM(E$17:E46)=D$10,F46,D$10-SUM(E$17:E46))</f>
        <v>4643922.4434765745</v>
      </c>
      <c r="E47" s="160">
        <f>IF(+I14&lt;F46,I14,D47)</f>
        <v>398020.58536585368</v>
      </c>
      <c r="F47" s="159">
        <f t="shared" si="13"/>
        <v>4245901.8581107212</v>
      </c>
      <c r="G47" s="161">
        <f t="shared" si="8"/>
        <v>852892.6940271582</v>
      </c>
      <c r="H47" s="142">
        <f t="shared" si="9"/>
        <v>852892.6940271582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2039</v>
      </c>
      <c r="D48" s="159">
        <f>IF(F47+SUM(E$17:E47)=D$10,F47,D$10-SUM(E$17:E47))</f>
        <v>4245901.8581107212</v>
      </c>
      <c r="E48" s="160">
        <f>IF(+I14&lt;F47,I14,D48)</f>
        <v>398020.58536585368</v>
      </c>
      <c r="F48" s="159">
        <f t="shared" si="13"/>
        <v>3847881.2727448675</v>
      </c>
      <c r="G48" s="161">
        <f t="shared" si="8"/>
        <v>812161.0762102243</v>
      </c>
      <c r="H48" s="142">
        <f t="shared" si="9"/>
        <v>812161.0762102243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2040</v>
      </c>
      <c r="D49" s="159">
        <f>IF(F48+SUM(E$17:E48)=D$10,F48,D$10-SUM(E$17:E48))</f>
        <v>3847881.2727448675</v>
      </c>
      <c r="E49" s="160">
        <f>IF(+I14&lt;F48,I14,D49)</f>
        <v>398020.58536585368</v>
      </c>
      <c r="F49" s="159">
        <f t="shared" si="13"/>
        <v>3449860.6873790137</v>
      </c>
      <c r="G49" s="161">
        <f t="shared" si="8"/>
        <v>771429.45839329041</v>
      </c>
      <c r="H49" s="142">
        <f t="shared" si="9"/>
        <v>771429.45839329041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2041</v>
      </c>
      <c r="D50" s="159">
        <f>IF(F49+SUM(E$17:E49)=D$10,F49,D$10-SUM(E$17:E49))</f>
        <v>3449860.6873790137</v>
      </c>
      <c r="E50" s="160">
        <f>IF(+I14&lt;F49,I14,D50)</f>
        <v>398020.58536585368</v>
      </c>
      <c r="F50" s="159">
        <f t="shared" si="13"/>
        <v>3051840.10201316</v>
      </c>
      <c r="G50" s="161">
        <f t="shared" si="8"/>
        <v>730697.84057635651</v>
      </c>
      <c r="H50" s="142">
        <f t="shared" si="9"/>
        <v>730697.84057635651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2042</v>
      </c>
      <c r="D51" s="159">
        <f>IF(F50+SUM(E$17:E50)=D$10,F50,D$10-SUM(E$17:E50))</f>
        <v>3051840.10201316</v>
      </c>
      <c r="E51" s="160">
        <f>IF(+I14&lt;F50,I14,D51)</f>
        <v>398020.58536585368</v>
      </c>
      <c r="F51" s="159">
        <f t="shared" si="13"/>
        <v>2653819.5166473063</v>
      </c>
      <c r="G51" s="161">
        <f t="shared" si="8"/>
        <v>689966.22275942261</v>
      </c>
      <c r="H51" s="142">
        <f t="shared" si="9"/>
        <v>689966.22275942261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2043</v>
      </c>
      <c r="D52" s="159">
        <f>IF(F51+SUM(E$17:E51)=D$10,F51,D$10-SUM(E$17:E51))</f>
        <v>2653819.5166473063</v>
      </c>
      <c r="E52" s="160">
        <f>IF(+I14&lt;F51,I14,D52)</f>
        <v>398020.58536585368</v>
      </c>
      <c r="F52" s="159">
        <f t="shared" si="13"/>
        <v>2255798.9312814525</v>
      </c>
      <c r="G52" s="161">
        <f t="shared" si="8"/>
        <v>649234.6049424886</v>
      </c>
      <c r="H52" s="142">
        <f t="shared" si="9"/>
        <v>649234.6049424886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2044</v>
      </c>
      <c r="D53" s="159">
        <f>IF(F52+SUM(E$17:E52)=D$10,F52,D$10-SUM(E$17:E52))</f>
        <v>2255798.9312814525</v>
      </c>
      <c r="E53" s="160">
        <f>IF(+I14&lt;F52,I14,D53)</f>
        <v>398020.58536585368</v>
      </c>
      <c r="F53" s="159">
        <f t="shared" si="13"/>
        <v>1857778.3459155988</v>
      </c>
      <c r="G53" s="161">
        <f t="shared" si="8"/>
        <v>608502.9871255547</v>
      </c>
      <c r="H53" s="142">
        <f t="shared" si="9"/>
        <v>608502.9871255547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2045</v>
      </c>
      <c r="D54" s="159">
        <f>IF(F53+SUM(E$17:E53)=D$10,F53,D$10-SUM(E$17:E53))</f>
        <v>1857778.3459155988</v>
      </c>
      <c r="E54" s="160">
        <f>IF(+I14&lt;F53,I14,D54)</f>
        <v>398020.58536585368</v>
      </c>
      <c r="F54" s="159">
        <f t="shared" si="13"/>
        <v>1459757.7605497451</v>
      </c>
      <c r="G54" s="161">
        <f t="shared" si="8"/>
        <v>567771.36930862069</v>
      </c>
      <c r="H54" s="142">
        <f t="shared" si="9"/>
        <v>567771.36930862069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2046</v>
      </c>
      <c r="D55" s="159">
        <f>IF(F54+SUM(E$17:E54)=D$10,F54,D$10-SUM(E$17:E54))</f>
        <v>1459757.7605497451</v>
      </c>
      <c r="E55" s="160">
        <f>IF(+I14&lt;F54,I14,D55)</f>
        <v>398020.58536585368</v>
      </c>
      <c r="F55" s="159">
        <f t="shared" si="13"/>
        <v>1061737.1751838913</v>
      </c>
      <c r="G55" s="161">
        <f t="shared" si="8"/>
        <v>527039.75149168679</v>
      </c>
      <c r="H55" s="142">
        <f t="shared" si="9"/>
        <v>527039.75149168679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2047</v>
      </c>
      <c r="D56" s="159">
        <f>IF(F55+SUM(E$17:E55)=D$10,F55,D$10-SUM(E$17:E55))</f>
        <v>1061737.1751838913</v>
      </c>
      <c r="E56" s="160">
        <f>IF(+I14&lt;F55,I14,D56)</f>
        <v>398020.58536585368</v>
      </c>
      <c r="F56" s="159">
        <f t="shared" si="13"/>
        <v>663716.58981803758</v>
      </c>
      <c r="G56" s="161">
        <f t="shared" si="8"/>
        <v>486308.1336747529</v>
      </c>
      <c r="H56" s="142">
        <f t="shared" si="9"/>
        <v>486308.1336747529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2048</v>
      </c>
      <c r="D57" s="159">
        <f>IF(F56+SUM(E$17:E56)=D$10,F56,D$10-SUM(E$17:E56))</f>
        <v>663716.58981803758</v>
      </c>
      <c r="E57" s="160">
        <f>IF(+I14&lt;F56,I14,D57)</f>
        <v>398020.58536585368</v>
      </c>
      <c r="F57" s="159">
        <f t="shared" si="13"/>
        <v>265696.0044521839</v>
      </c>
      <c r="G57" s="161">
        <f t="shared" si="8"/>
        <v>445576.51585781894</v>
      </c>
      <c r="H57" s="142">
        <f t="shared" si="9"/>
        <v>445576.51585781894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2049</v>
      </c>
      <c r="D58" s="159">
        <f>IF(F57+SUM(E$17:E57)=D$10,F57,D$10-SUM(E$17:E57))</f>
        <v>265696.0044521839</v>
      </c>
      <c r="E58" s="160">
        <f>IF(+I14&lt;F57,I14,D58)</f>
        <v>265696.0044521839</v>
      </c>
      <c r="F58" s="159">
        <f t="shared" si="13"/>
        <v>0</v>
      </c>
      <c r="G58" s="161">
        <f t="shared" si="8"/>
        <v>279291.06524393306</v>
      </c>
      <c r="H58" s="142">
        <f t="shared" si="9"/>
        <v>279291.06524393306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3"/>
        <v>0</v>
      </c>
      <c r="G59" s="161">
        <f t="shared" si="8"/>
        <v>0</v>
      </c>
      <c r="H59" s="142">
        <f t="shared" si="9"/>
        <v>0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3"/>
        <v>0</v>
      </c>
      <c r="G60" s="161">
        <f t="shared" si="8"/>
        <v>0</v>
      </c>
      <c r="H60" s="142">
        <f t="shared" si="9"/>
        <v>0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1">
        <f t="shared" si="8"/>
        <v>0</v>
      </c>
      <c r="H61" s="142">
        <f t="shared" si="9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1">
        <f t="shared" si="8"/>
        <v>0</v>
      </c>
      <c r="H62" s="142">
        <f t="shared" si="9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1">
        <f t="shared" si="8"/>
        <v>0</v>
      </c>
      <c r="H63" s="142">
        <f t="shared" si="9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1">
        <f t="shared" si="8"/>
        <v>0</v>
      </c>
      <c r="H64" s="142">
        <f t="shared" si="9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1">
        <f t="shared" si="8"/>
        <v>0</v>
      </c>
      <c r="H65" s="142">
        <f t="shared" si="9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1">
        <f t="shared" si="8"/>
        <v>0</v>
      </c>
      <c r="H66" s="142">
        <f t="shared" si="9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1">
        <f t="shared" si="8"/>
        <v>0</v>
      </c>
      <c r="H67" s="142">
        <f t="shared" si="9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1">
        <f t="shared" si="8"/>
        <v>0</v>
      </c>
      <c r="H68" s="142">
        <f t="shared" si="9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1">
        <f t="shared" si="8"/>
        <v>0</v>
      </c>
      <c r="H69" s="142">
        <f t="shared" si="9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1">
        <f t="shared" si="8"/>
        <v>0</v>
      </c>
      <c r="H70" s="142">
        <f t="shared" si="9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1">
        <f t="shared" si="8"/>
        <v>0</v>
      </c>
      <c r="H71" s="142">
        <f t="shared" si="9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1">
        <f t="shared" si="8"/>
        <v>0</v>
      </c>
      <c r="H72" s="142">
        <f t="shared" si="9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16318844.000000004</v>
      </c>
      <c r="F73" s="111"/>
      <c r="G73" s="111">
        <f>SUM(G17:G72)</f>
        <v>56482786.182968505</v>
      </c>
      <c r="H73" s="111">
        <f>SUM(H17:H72)</f>
        <v>56482786.182968505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46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1974664.0430256741</v>
      </c>
      <c r="N87" s="198">
        <f>IF(J92&lt;D11,0,VLOOKUP(J92,C17:O72,11))</f>
        <v>1974664.0430256741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1975662.4419636219</v>
      </c>
      <c r="N88" s="200">
        <f>IF(J92&lt;D11,0,VLOOKUP(J92,C99:P154,7))</f>
        <v>1975662.4419636219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CHAMBER SPRINGS - TONTITOWN 345KV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998.39893794781528</v>
      </c>
      <c r="N89" s="203">
        <f>+N88-N87</f>
        <v>998.39893794781528</v>
      </c>
      <c r="O89" s="204">
        <f>+O88-O87</f>
        <v>0</v>
      </c>
      <c r="P89" s="1"/>
    </row>
    <row r="90" spans="1:16" ht="13.5" thickBot="1">
      <c r="C90" s="170"/>
      <c r="D90" s="421" t="str">
        <f>S.045!D90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TP2002123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16318844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5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388543.90476190473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2008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5">IF(L99&lt;&gt;0,+H99-L99,0)</f>
        <v>0</v>
      </c>
      <c r="N99" s="256"/>
      <c r="O99" s="157">
        <f t="shared" ref="O99:O130" si="16">IF(N99&lt;&gt;0,+I99-N99,0)</f>
        <v>0</v>
      </c>
      <c r="P99" s="157">
        <f t="shared" ref="P99:P130" si="17">+O99-M99</f>
        <v>0</v>
      </c>
    </row>
    <row r="100" spans="1:16">
      <c r="B100" s="9" t="str">
        <f>IF(D100=F99,"","IU")</f>
        <v/>
      </c>
      <c r="C100" s="153">
        <f>IF(D93="","-",+C99+1)</f>
        <v>2009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5"/>
        <v>0</v>
      </c>
      <c r="N100" s="258"/>
      <c r="O100" s="158">
        <f t="shared" si="16"/>
        <v>0</v>
      </c>
      <c r="P100" s="158">
        <f t="shared" si="17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2010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5"/>
        <v>0</v>
      </c>
      <c r="N101" s="258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2011</v>
      </c>
      <c r="D102" s="154"/>
      <c r="E102" s="160"/>
      <c r="F102" s="159"/>
      <c r="G102" s="159"/>
      <c r="H102" s="163"/>
      <c r="I102" s="253"/>
      <c r="J102" s="158"/>
      <c r="K102" s="158"/>
      <c r="L102" s="258"/>
      <c r="M102" s="158">
        <f t="shared" si="15"/>
        <v>0</v>
      </c>
      <c r="N102" s="258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2012</v>
      </c>
      <c r="D103" s="154"/>
      <c r="E103" s="160"/>
      <c r="F103" s="159"/>
      <c r="G103" s="159"/>
      <c r="H103" s="163"/>
      <c r="I103" s="253"/>
      <c r="J103" s="158"/>
      <c r="K103" s="158"/>
      <c r="L103" s="258"/>
      <c r="M103" s="158">
        <f t="shared" si="15"/>
        <v>0</v>
      </c>
      <c r="N103" s="258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2013</v>
      </c>
      <c r="D104" s="154"/>
      <c r="E104" s="160"/>
      <c r="F104" s="159"/>
      <c r="G104" s="159"/>
      <c r="H104" s="163"/>
      <c r="I104" s="253"/>
      <c r="J104" s="158"/>
      <c r="K104" s="158"/>
      <c r="L104" s="258"/>
      <c r="M104" s="158">
        <f t="shared" si="15"/>
        <v>0</v>
      </c>
      <c r="N104" s="258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2014</v>
      </c>
      <c r="D105" s="154"/>
      <c r="E105" s="160"/>
      <c r="F105" s="159"/>
      <c r="G105" s="159"/>
      <c r="H105" s="163"/>
      <c r="I105" s="253"/>
      <c r="J105" s="158"/>
      <c r="K105" s="158"/>
      <c r="L105" s="258"/>
      <c r="M105" s="158">
        <f t="shared" si="15"/>
        <v>0</v>
      </c>
      <c r="N105" s="258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>IU</v>
      </c>
      <c r="C106" s="153">
        <f>IF(D93="","-",+C105+1)</f>
        <v>2015</v>
      </c>
      <c r="D106" s="409">
        <v>13760929.960317459</v>
      </c>
      <c r="E106" s="410">
        <v>327641.18953136809</v>
      </c>
      <c r="F106" s="411">
        <v>13433288.770786092</v>
      </c>
      <c r="G106" s="411">
        <v>13597109.365551775</v>
      </c>
      <c r="H106" s="413">
        <v>2119317.0329736611</v>
      </c>
      <c r="I106" s="414">
        <v>2119317.0329736611</v>
      </c>
      <c r="J106" s="158">
        <f>+I106-H106</f>
        <v>0</v>
      </c>
      <c r="K106" s="158"/>
      <c r="L106" s="258">
        <f>+H106</f>
        <v>2119317.0329736611</v>
      </c>
      <c r="M106" s="158">
        <f t="shared" si="15"/>
        <v>0</v>
      </c>
      <c r="N106" s="258">
        <f>+I106</f>
        <v>2119317.0329736611</v>
      </c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>IU</v>
      </c>
      <c r="C107" s="153">
        <f>IF(D93="","-",+C106+1)</f>
        <v>2016</v>
      </c>
      <c r="D107" s="409">
        <v>15991202.810468633</v>
      </c>
      <c r="E107" s="410">
        <v>379508</v>
      </c>
      <c r="F107" s="411">
        <v>15611694.810468633</v>
      </c>
      <c r="G107" s="411">
        <v>15801448.810468633</v>
      </c>
      <c r="H107" s="413">
        <v>2385501.7414281433</v>
      </c>
      <c r="I107" s="414">
        <v>2385501.7414281433</v>
      </c>
      <c r="J107" s="158">
        <v>0</v>
      </c>
      <c r="K107" s="158"/>
      <c r="L107" s="258">
        <f>+H107</f>
        <v>2385501.7414281433</v>
      </c>
      <c r="M107" s="158">
        <f>IF(L107&lt;&gt;0,+H107-L107,0)</f>
        <v>0</v>
      </c>
      <c r="N107" s="258">
        <f>+I107</f>
        <v>2385501.7414281433</v>
      </c>
      <c r="O107" s="158">
        <f>IF(N107&lt;&gt;0,+I107-N107,0)</f>
        <v>0</v>
      </c>
      <c r="P107" s="158">
        <f>+O107-M107</f>
        <v>0</v>
      </c>
    </row>
    <row r="108" spans="1:16">
      <c r="B108" s="9" t="str">
        <f t="shared" si="18"/>
        <v/>
      </c>
      <c r="C108" s="153">
        <f>IF(D93="","-",+C107+1)</f>
        <v>2017</v>
      </c>
      <c r="D108" s="409">
        <v>15611694.810468633</v>
      </c>
      <c r="E108" s="410">
        <v>388543.90476190473</v>
      </c>
      <c r="F108" s="411">
        <v>15223150.905706728</v>
      </c>
      <c r="G108" s="411">
        <v>15417422.858087681</v>
      </c>
      <c r="H108" s="413">
        <v>2261320.7330641602</v>
      </c>
      <c r="I108" s="414">
        <v>2261320.7330641602</v>
      </c>
      <c r="J108" s="158">
        <f t="shared" ref="J108:J154" si="19">+I108-H108</f>
        <v>0</v>
      </c>
      <c r="K108" s="158"/>
      <c r="L108" s="258">
        <f>+H108</f>
        <v>2261320.7330641602</v>
      </c>
      <c r="M108" s="158">
        <f>IF(L108&lt;&gt;0,+H108-L108,0)</f>
        <v>0</v>
      </c>
      <c r="N108" s="258">
        <f>+I108</f>
        <v>2261320.7330641602</v>
      </c>
      <c r="O108" s="158">
        <f>IF(N108&lt;&gt;0,+I108-N108,0)</f>
        <v>0</v>
      </c>
      <c r="P108" s="158">
        <f>+O108-M108</f>
        <v>0</v>
      </c>
    </row>
    <row r="109" spans="1:16">
      <c r="B109" s="9" t="str">
        <f t="shared" si="18"/>
        <v/>
      </c>
      <c r="C109" s="153">
        <f>IF(D93="","-",+C108+1)</f>
        <v>2018</v>
      </c>
      <c r="D109" s="154">
        <f>IF(F108+SUM(E$99:E108)=D$92,F108,D$92-SUM(E$99:E108))</f>
        <v>15223150.905706728</v>
      </c>
      <c r="E109" s="160">
        <f t="shared" ref="E109:E154" si="20">IF(+$J$96&lt;F108,$J$96,D109)</f>
        <v>388543.90476190473</v>
      </c>
      <c r="F109" s="159">
        <f t="shared" ref="F109:F154" si="21">+D109-E109</f>
        <v>14834607.000944823</v>
      </c>
      <c r="G109" s="159">
        <f t="shared" ref="G109:G154" si="22">+(F109+D109)/2</f>
        <v>15028878.953325775</v>
      </c>
      <c r="H109" s="163">
        <f t="shared" ref="H109:H154" si="23">+J$94*G109+E109</f>
        <v>1975662.4419636219</v>
      </c>
      <c r="I109" s="253">
        <f t="shared" ref="I109:I154" si="24">+J$95*G109+E109</f>
        <v>1975662.4419636219</v>
      </c>
      <c r="J109" s="158">
        <f t="shared" si="19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2019</v>
      </c>
      <c r="D110" s="154">
        <f>IF(F109+SUM(E$99:E109)=D$92,F109,D$92-SUM(E$99:E109))</f>
        <v>14834607.000944823</v>
      </c>
      <c r="E110" s="160">
        <f t="shared" si="20"/>
        <v>388543.90476190473</v>
      </c>
      <c r="F110" s="159">
        <f t="shared" si="21"/>
        <v>14446063.096182918</v>
      </c>
      <c r="G110" s="159">
        <f t="shared" si="22"/>
        <v>14640335.048563872</v>
      </c>
      <c r="H110" s="163">
        <f t="shared" si="23"/>
        <v>1934630.4238284375</v>
      </c>
      <c r="I110" s="253">
        <f t="shared" si="24"/>
        <v>1934630.4238284375</v>
      </c>
      <c r="J110" s="158">
        <f t="shared" si="19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2020</v>
      </c>
      <c r="D111" s="154">
        <f>IF(F110+SUM(E$99:E110)=D$92,F110,D$92-SUM(E$99:E110))</f>
        <v>14446063.096182918</v>
      </c>
      <c r="E111" s="160">
        <f t="shared" si="20"/>
        <v>388543.90476190473</v>
      </c>
      <c r="F111" s="159">
        <f t="shared" si="21"/>
        <v>14057519.191421013</v>
      </c>
      <c r="G111" s="159">
        <f t="shared" si="22"/>
        <v>14251791.143801965</v>
      </c>
      <c r="H111" s="163">
        <f t="shared" si="23"/>
        <v>1893598.4056932526</v>
      </c>
      <c r="I111" s="253">
        <f t="shared" si="24"/>
        <v>1893598.4056932526</v>
      </c>
      <c r="J111" s="158">
        <f t="shared" si="19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2021</v>
      </c>
      <c r="D112" s="154">
        <f>IF(F111+SUM(E$99:E111)=D$92,F111,D$92-SUM(E$99:E111))</f>
        <v>14057519.191421013</v>
      </c>
      <c r="E112" s="160">
        <f t="shared" si="20"/>
        <v>388543.90476190473</v>
      </c>
      <c r="F112" s="159">
        <f t="shared" si="21"/>
        <v>13668975.286659108</v>
      </c>
      <c r="G112" s="159">
        <f t="shared" si="22"/>
        <v>13863247.239040062</v>
      </c>
      <c r="H112" s="163">
        <f t="shared" si="23"/>
        <v>1852566.3875580681</v>
      </c>
      <c r="I112" s="253">
        <f t="shared" si="24"/>
        <v>1852566.3875580681</v>
      </c>
      <c r="J112" s="158">
        <f t="shared" si="19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2022</v>
      </c>
      <c r="D113" s="154">
        <f>IF(F112+SUM(E$99:E112)=D$92,F112,D$92-SUM(E$99:E112))</f>
        <v>13668975.286659108</v>
      </c>
      <c r="E113" s="160">
        <f t="shared" si="20"/>
        <v>388543.90476190473</v>
      </c>
      <c r="F113" s="159">
        <f t="shared" si="21"/>
        <v>13280431.381897204</v>
      </c>
      <c r="G113" s="159">
        <f t="shared" si="22"/>
        <v>13474703.334278155</v>
      </c>
      <c r="H113" s="163">
        <f t="shared" si="23"/>
        <v>1811534.3694228833</v>
      </c>
      <c r="I113" s="253">
        <f t="shared" si="24"/>
        <v>1811534.3694228833</v>
      </c>
      <c r="J113" s="158">
        <f t="shared" si="19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2023</v>
      </c>
      <c r="D114" s="154">
        <f>IF(F113+SUM(E$99:E113)=D$92,F113,D$92-SUM(E$99:E113))</f>
        <v>13280431.381897204</v>
      </c>
      <c r="E114" s="160">
        <f t="shared" si="20"/>
        <v>388543.90476190473</v>
      </c>
      <c r="F114" s="159">
        <f t="shared" si="21"/>
        <v>12891887.477135299</v>
      </c>
      <c r="G114" s="159">
        <f t="shared" si="22"/>
        <v>13086159.429516252</v>
      </c>
      <c r="H114" s="163">
        <f t="shared" si="23"/>
        <v>1770502.3512876988</v>
      </c>
      <c r="I114" s="253">
        <f t="shared" si="24"/>
        <v>1770502.3512876988</v>
      </c>
      <c r="J114" s="158">
        <f t="shared" si="19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2024</v>
      </c>
      <c r="D115" s="154">
        <f>IF(F114+SUM(E$99:E114)=D$92,F114,D$92-SUM(E$99:E114))</f>
        <v>12891887.477135299</v>
      </c>
      <c r="E115" s="160">
        <f t="shared" si="20"/>
        <v>388543.90476190473</v>
      </c>
      <c r="F115" s="159">
        <f t="shared" si="21"/>
        <v>12503343.572373394</v>
      </c>
      <c r="G115" s="159">
        <f t="shared" si="22"/>
        <v>12697615.524754345</v>
      </c>
      <c r="H115" s="163">
        <f t="shared" si="23"/>
        <v>1729470.3331525144</v>
      </c>
      <c r="I115" s="253">
        <f t="shared" si="24"/>
        <v>1729470.3331525144</v>
      </c>
      <c r="J115" s="158">
        <f t="shared" si="19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2025</v>
      </c>
      <c r="D116" s="154">
        <f>IF(F115+SUM(E$99:E115)=D$92,F115,D$92-SUM(E$99:E115))</f>
        <v>12503343.572373394</v>
      </c>
      <c r="E116" s="160">
        <f t="shared" si="20"/>
        <v>388543.90476190473</v>
      </c>
      <c r="F116" s="159">
        <f t="shared" si="21"/>
        <v>12114799.667611489</v>
      </c>
      <c r="G116" s="159">
        <f t="shared" si="22"/>
        <v>12309071.619992442</v>
      </c>
      <c r="H116" s="163">
        <f t="shared" si="23"/>
        <v>1688438.31501733</v>
      </c>
      <c r="I116" s="253">
        <f t="shared" si="24"/>
        <v>1688438.31501733</v>
      </c>
      <c r="J116" s="158">
        <f t="shared" si="19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2026</v>
      </c>
      <c r="D117" s="154">
        <f>IF(F116+SUM(E$99:E116)=D$92,F116,D$92-SUM(E$99:E116))</f>
        <v>12114799.667611489</v>
      </c>
      <c r="E117" s="160">
        <f t="shared" si="20"/>
        <v>388543.90476190473</v>
      </c>
      <c r="F117" s="159">
        <f t="shared" si="21"/>
        <v>11726255.762849584</v>
      </c>
      <c r="G117" s="159">
        <f t="shared" si="22"/>
        <v>11920527.715230536</v>
      </c>
      <c r="H117" s="163">
        <f t="shared" si="23"/>
        <v>1647406.2968821451</v>
      </c>
      <c r="I117" s="253">
        <f t="shared" si="24"/>
        <v>1647406.2968821451</v>
      </c>
      <c r="J117" s="158">
        <f t="shared" si="19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2027</v>
      </c>
      <c r="D118" s="154">
        <f>IF(F117+SUM(E$99:E117)=D$92,F117,D$92-SUM(E$99:E117))</f>
        <v>11726255.762849584</v>
      </c>
      <c r="E118" s="160">
        <f t="shared" si="20"/>
        <v>388543.90476190473</v>
      </c>
      <c r="F118" s="159">
        <f t="shared" si="21"/>
        <v>11337711.858087679</v>
      </c>
      <c r="G118" s="159">
        <f t="shared" si="22"/>
        <v>11531983.810468633</v>
      </c>
      <c r="H118" s="163">
        <f t="shared" si="23"/>
        <v>1606374.2787469607</v>
      </c>
      <c r="I118" s="253">
        <f t="shared" si="24"/>
        <v>1606374.2787469607</v>
      </c>
      <c r="J118" s="158">
        <f t="shared" si="19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2028</v>
      </c>
      <c r="D119" s="154">
        <f>IF(F118+SUM(E$99:E118)=D$92,F118,D$92-SUM(E$99:E118))</f>
        <v>11337711.858087679</v>
      </c>
      <c r="E119" s="160">
        <f t="shared" si="20"/>
        <v>388543.90476190473</v>
      </c>
      <c r="F119" s="159">
        <f t="shared" si="21"/>
        <v>10949167.953325775</v>
      </c>
      <c r="G119" s="159">
        <f t="shared" si="22"/>
        <v>11143439.905706726</v>
      </c>
      <c r="H119" s="163">
        <f t="shared" si="23"/>
        <v>1565342.2606117758</v>
      </c>
      <c r="I119" s="253">
        <f t="shared" si="24"/>
        <v>1565342.2606117758</v>
      </c>
      <c r="J119" s="158">
        <f t="shared" si="19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2029</v>
      </c>
      <c r="D120" s="154">
        <f>IF(F119+SUM(E$99:E119)=D$92,F119,D$92-SUM(E$99:E119))</f>
        <v>10949167.953325775</v>
      </c>
      <c r="E120" s="160">
        <f t="shared" si="20"/>
        <v>388543.90476190473</v>
      </c>
      <c r="F120" s="159">
        <f t="shared" si="21"/>
        <v>10560624.04856387</v>
      </c>
      <c r="G120" s="159">
        <f t="shared" si="22"/>
        <v>10754896.000944823</v>
      </c>
      <c r="H120" s="163">
        <f t="shared" si="23"/>
        <v>1524310.2424765914</v>
      </c>
      <c r="I120" s="253">
        <f t="shared" si="24"/>
        <v>1524310.2424765914</v>
      </c>
      <c r="J120" s="158">
        <f t="shared" si="19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2030</v>
      </c>
      <c r="D121" s="154">
        <f>IF(F120+SUM(E$99:E120)=D$92,F120,D$92-SUM(E$99:E120))</f>
        <v>10560624.04856387</v>
      </c>
      <c r="E121" s="160">
        <f t="shared" si="20"/>
        <v>388543.90476190473</v>
      </c>
      <c r="F121" s="159">
        <f t="shared" si="21"/>
        <v>10172080.143801965</v>
      </c>
      <c r="G121" s="159">
        <f t="shared" si="22"/>
        <v>10366352.096182916</v>
      </c>
      <c r="H121" s="163">
        <f t="shared" si="23"/>
        <v>1483278.2243414065</v>
      </c>
      <c r="I121" s="253">
        <f t="shared" si="24"/>
        <v>1483278.2243414065</v>
      </c>
      <c r="J121" s="158">
        <f t="shared" si="19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2031</v>
      </c>
      <c r="D122" s="154">
        <f>IF(F121+SUM(E$99:E121)=D$92,F121,D$92-SUM(E$99:E121))</f>
        <v>10172080.143801965</v>
      </c>
      <c r="E122" s="160">
        <f t="shared" si="20"/>
        <v>388543.90476190473</v>
      </c>
      <c r="F122" s="159">
        <f t="shared" si="21"/>
        <v>9783536.23904006</v>
      </c>
      <c r="G122" s="159">
        <f t="shared" si="22"/>
        <v>9977808.1914210133</v>
      </c>
      <c r="H122" s="163">
        <f t="shared" si="23"/>
        <v>1442246.2062062221</v>
      </c>
      <c r="I122" s="253">
        <f t="shared" si="24"/>
        <v>1442246.2062062221</v>
      </c>
      <c r="J122" s="158">
        <f t="shared" si="19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2032</v>
      </c>
      <c r="D123" s="154">
        <f>IF(F122+SUM(E$99:E122)=D$92,F122,D$92-SUM(E$99:E122))</f>
        <v>9783536.23904006</v>
      </c>
      <c r="E123" s="160">
        <f t="shared" si="20"/>
        <v>388543.90476190473</v>
      </c>
      <c r="F123" s="159">
        <f t="shared" si="21"/>
        <v>9394992.3342781551</v>
      </c>
      <c r="G123" s="159">
        <f t="shared" si="22"/>
        <v>9589264.2866591066</v>
      </c>
      <c r="H123" s="163">
        <f t="shared" si="23"/>
        <v>1401214.1880710372</v>
      </c>
      <c r="I123" s="253">
        <f t="shared" si="24"/>
        <v>1401214.1880710372</v>
      </c>
      <c r="J123" s="158">
        <f t="shared" si="19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2033</v>
      </c>
      <c r="D124" s="154">
        <f>IF(F123+SUM(E$99:E123)=D$92,F123,D$92-SUM(E$99:E123))</f>
        <v>9394992.3342781551</v>
      </c>
      <c r="E124" s="160">
        <f t="shared" si="20"/>
        <v>388543.90476190473</v>
      </c>
      <c r="F124" s="159">
        <f t="shared" si="21"/>
        <v>9006448.4295162503</v>
      </c>
      <c r="G124" s="159">
        <f t="shared" si="22"/>
        <v>9200720.3818972036</v>
      </c>
      <c r="H124" s="163">
        <f t="shared" si="23"/>
        <v>1360182.1699358528</v>
      </c>
      <c r="I124" s="253">
        <f t="shared" si="24"/>
        <v>1360182.1699358528</v>
      </c>
      <c r="J124" s="158">
        <f t="shared" si="19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2034</v>
      </c>
      <c r="D125" s="154">
        <f>IF(F124+SUM(E$99:E124)=D$92,F124,D$92-SUM(E$99:E124))</f>
        <v>9006448.4295162503</v>
      </c>
      <c r="E125" s="160">
        <f t="shared" si="20"/>
        <v>388543.90476190473</v>
      </c>
      <c r="F125" s="159">
        <f t="shared" si="21"/>
        <v>8617904.5247543454</v>
      </c>
      <c r="G125" s="159">
        <f t="shared" si="22"/>
        <v>8812176.4771352969</v>
      </c>
      <c r="H125" s="163">
        <f t="shared" si="23"/>
        <v>1319150.1518006679</v>
      </c>
      <c r="I125" s="253">
        <f t="shared" si="24"/>
        <v>1319150.1518006679</v>
      </c>
      <c r="J125" s="158">
        <f t="shared" si="19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2035</v>
      </c>
      <c r="D126" s="154">
        <f>IF(F125+SUM(E$99:E125)=D$92,F125,D$92-SUM(E$99:E125))</f>
        <v>8617904.5247543454</v>
      </c>
      <c r="E126" s="160">
        <f t="shared" si="20"/>
        <v>388543.90476190473</v>
      </c>
      <c r="F126" s="159">
        <f t="shared" si="21"/>
        <v>8229360.6199924406</v>
      </c>
      <c r="G126" s="159">
        <f t="shared" si="22"/>
        <v>8423632.5723733939</v>
      </c>
      <c r="H126" s="163">
        <f t="shared" si="23"/>
        <v>1278118.1336654834</v>
      </c>
      <c r="I126" s="253">
        <f t="shared" si="24"/>
        <v>1278118.1336654834</v>
      </c>
      <c r="J126" s="158">
        <f t="shared" si="19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2036</v>
      </c>
      <c r="D127" s="154">
        <f>IF(F126+SUM(E$99:E126)=D$92,F126,D$92-SUM(E$99:E126))</f>
        <v>8229360.6199924406</v>
      </c>
      <c r="E127" s="160">
        <f t="shared" si="20"/>
        <v>388543.90476190473</v>
      </c>
      <c r="F127" s="159">
        <f t="shared" si="21"/>
        <v>7840816.7152305357</v>
      </c>
      <c r="G127" s="159">
        <f t="shared" si="22"/>
        <v>8035088.6676114881</v>
      </c>
      <c r="H127" s="163">
        <f t="shared" si="23"/>
        <v>1237086.1155302988</v>
      </c>
      <c r="I127" s="253">
        <f t="shared" si="24"/>
        <v>1237086.1155302988</v>
      </c>
      <c r="J127" s="158">
        <f t="shared" si="19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2037</v>
      </c>
      <c r="D128" s="154">
        <f>IF(F127+SUM(E$99:E127)=D$92,F127,D$92-SUM(E$99:E127))</f>
        <v>7840816.7152305357</v>
      </c>
      <c r="E128" s="160">
        <f t="shared" si="20"/>
        <v>388543.90476190473</v>
      </c>
      <c r="F128" s="159">
        <f t="shared" si="21"/>
        <v>7452272.8104686309</v>
      </c>
      <c r="G128" s="159">
        <f t="shared" si="22"/>
        <v>7646544.7628495833</v>
      </c>
      <c r="H128" s="163">
        <f t="shared" si="23"/>
        <v>1196054.0973951141</v>
      </c>
      <c r="I128" s="253">
        <f t="shared" si="24"/>
        <v>1196054.0973951141</v>
      </c>
      <c r="J128" s="158">
        <f t="shared" si="19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2038</v>
      </c>
      <c r="D129" s="154">
        <f>IF(F128+SUM(E$99:E128)=D$92,F128,D$92-SUM(E$99:E128))</f>
        <v>7452272.8104686309</v>
      </c>
      <c r="E129" s="160">
        <f t="shared" si="20"/>
        <v>388543.90476190473</v>
      </c>
      <c r="F129" s="159">
        <f t="shared" si="21"/>
        <v>7063728.905706726</v>
      </c>
      <c r="G129" s="159">
        <f t="shared" si="22"/>
        <v>7258000.8580876784</v>
      </c>
      <c r="H129" s="163">
        <f t="shared" si="23"/>
        <v>1155022.0792599295</v>
      </c>
      <c r="I129" s="253">
        <f t="shared" si="24"/>
        <v>1155022.0792599295</v>
      </c>
      <c r="J129" s="158">
        <f t="shared" si="19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2039</v>
      </c>
      <c r="D130" s="154">
        <f>IF(F129+SUM(E$99:E129)=D$92,F129,D$92-SUM(E$99:E129))</f>
        <v>7063728.905706726</v>
      </c>
      <c r="E130" s="160">
        <f t="shared" si="20"/>
        <v>388543.90476190473</v>
      </c>
      <c r="F130" s="159">
        <f t="shared" si="21"/>
        <v>6675185.0009448212</v>
      </c>
      <c r="G130" s="159">
        <f t="shared" si="22"/>
        <v>6869456.9533257736</v>
      </c>
      <c r="H130" s="163">
        <f t="shared" si="23"/>
        <v>1113990.0611247448</v>
      </c>
      <c r="I130" s="253">
        <f t="shared" si="24"/>
        <v>1113990.0611247448</v>
      </c>
      <c r="J130" s="158">
        <f t="shared" si="19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2040</v>
      </c>
      <c r="D131" s="154">
        <f>IF(F130+SUM(E$99:E130)=D$92,F130,D$92-SUM(E$99:E130))</f>
        <v>6675185.0009448212</v>
      </c>
      <c r="E131" s="160">
        <f t="shared" si="20"/>
        <v>388543.90476190473</v>
      </c>
      <c r="F131" s="159">
        <f t="shared" si="21"/>
        <v>6286641.0961829163</v>
      </c>
      <c r="G131" s="159">
        <f t="shared" si="22"/>
        <v>6480913.0485638687</v>
      </c>
      <c r="H131" s="163">
        <f t="shared" si="23"/>
        <v>1072958.0429895604</v>
      </c>
      <c r="I131" s="253">
        <f t="shared" si="24"/>
        <v>1072958.0429895604</v>
      </c>
      <c r="J131" s="158">
        <f t="shared" si="19"/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18"/>
        <v/>
      </c>
      <c r="C132" s="153">
        <f>IF(D93="","-",+C131+1)</f>
        <v>2041</v>
      </c>
      <c r="D132" s="154">
        <f>IF(F131+SUM(E$99:E131)=D$92,F131,D$92-SUM(E$99:E131))</f>
        <v>6286641.0961829163</v>
      </c>
      <c r="E132" s="160">
        <f t="shared" si="20"/>
        <v>388543.90476190473</v>
      </c>
      <c r="F132" s="159">
        <f t="shared" si="21"/>
        <v>5898097.1914210115</v>
      </c>
      <c r="G132" s="159">
        <f t="shared" si="22"/>
        <v>6092369.1438019639</v>
      </c>
      <c r="H132" s="163">
        <f t="shared" si="23"/>
        <v>1031926.0248543756</v>
      </c>
      <c r="I132" s="253">
        <f t="shared" si="24"/>
        <v>1031926.0248543756</v>
      </c>
      <c r="J132" s="158">
        <f t="shared" si="19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18"/>
        <v/>
      </c>
      <c r="C133" s="153">
        <f>IF(D93="","-",+C132+1)</f>
        <v>2042</v>
      </c>
      <c r="D133" s="154">
        <f>IF(F132+SUM(E$99:E132)=D$92,F132,D$92-SUM(E$99:E132))</f>
        <v>5898097.1914210115</v>
      </c>
      <c r="E133" s="160">
        <f t="shared" si="20"/>
        <v>388543.90476190473</v>
      </c>
      <c r="F133" s="159">
        <f t="shared" si="21"/>
        <v>5509553.2866591066</v>
      </c>
      <c r="G133" s="159">
        <f t="shared" si="22"/>
        <v>5703825.239040059</v>
      </c>
      <c r="H133" s="163">
        <f t="shared" si="23"/>
        <v>990894.00671919098</v>
      </c>
      <c r="I133" s="253">
        <f t="shared" si="24"/>
        <v>990894.00671919098</v>
      </c>
      <c r="J133" s="158">
        <f t="shared" si="19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18"/>
        <v/>
      </c>
      <c r="C134" s="153">
        <f>IF(D93="","-",+C133+1)</f>
        <v>2043</v>
      </c>
      <c r="D134" s="154">
        <f>IF(F133+SUM(E$99:E133)=D$92,F133,D$92-SUM(E$99:E133))</f>
        <v>5509553.2866591066</v>
      </c>
      <c r="E134" s="160">
        <f t="shared" si="20"/>
        <v>388543.90476190473</v>
      </c>
      <c r="F134" s="159">
        <f t="shared" si="21"/>
        <v>5121009.3818972018</v>
      </c>
      <c r="G134" s="159">
        <f t="shared" si="22"/>
        <v>5315281.3342781542</v>
      </c>
      <c r="H134" s="163">
        <f t="shared" si="23"/>
        <v>949861.98858400632</v>
      </c>
      <c r="I134" s="253">
        <f t="shared" si="24"/>
        <v>949861.98858400632</v>
      </c>
      <c r="J134" s="158">
        <f t="shared" si="19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18"/>
        <v/>
      </c>
      <c r="C135" s="153">
        <f>IF(D93="","-",+C134+1)</f>
        <v>2044</v>
      </c>
      <c r="D135" s="154">
        <f>IF(F134+SUM(E$99:E134)=D$92,F134,D$92-SUM(E$99:E134))</f>
        <v>5121009.3818972018</v>
      </c>
      <c r="E135" s="160">
        <f t="shared" si="20"/>
        <v>388543.90476190473</v>
      </c>
      <c r="F135" s="159">
        <f t="shared" si="21"/>
        <v>4732465.4771352969</v>
      </c>
      <c r="G135" s="159">
        <f t="shared" si="22"/>
        <v>4926737.4295162493</v>
      </c>
      <c r="H135" s="163">
        <f t="shared" si="23"/>
        <v>908829.97044882178</v>
      </c>
      <c r="I135" s="253">
        <f t="shared" si="24"/>
        <v>908829.97044882178</v>
      </c>
      <c r="J135" s="158">
        <f t="shared" si="19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18"/>
        <v/>
      </c>
      <c r="C136" s="153">
        <f>IF(D93="","-",+C135+1)</f>
        <v>2045</v>
      </c>
      <c r="D136" s="154">
        <f>IF(F135+SUM(E$99:E135)=D$92,F135,D$92-SUM(E$99:E135))</f>
        <v>4732465.4771352969</v>
      </c>
      <c r="E136" s="160">
        <f t="shared" si="20"/>
        <v>388543.90476190473</v>
      </c>
      <c r="F136" s="159">
        <f t="shared" si="21"/>
        <v>4343921.5723733921</v>
      </c>
      <c r="G136" s="159">
        <f t="shared" si="22"/>
        <v>4538193.5247543445</v>
      </c>
      <c r="H136" s="163">
        <f t="shared" si="23"/>
        <v>867797.95231363713</v>
      </c>
      <c r="I136" s="253">
        <f t="shared" si="24"/>
        <v>867797.95231363713</v>
      </c>
      <c r="J136" s="158">
        <f t="shared" si="19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18"/>
        <v/>
      </c>
      <c r="C137" s="153">
        <f>IF(D93="","-",+C136+1)</f>
        <v>2046</v>
      </c>
      <c r="D137" s="154">
        <f>IF(F136+SUM(E$99:E136)=D$92,F136,D$92-SUM(E$99:E136))</f>
        <v>4343921.5723733921</v>
      </c>
      <c r="E137" s="160">
        <f t="shared" si="20"/>
        <v>388543.90476190473</v>
      </c>
      <c r="F137" s="159">
        <f t="shared" si="21"/>
        <v>3955377.6676114872</v>
      </c>
      <c r="G137" s="159">
        <f t="shared" si="22"/>
        <v>4149649.6199924396</v>
      </c>
      <c r="H137" s="163">
        <f t="shared" si="23"/>
        <v>826765.93417845247</v>
      </c>
      <c r="I137" s="253">
        <f t="shared" si="24"/>
        <v>826765.93417845247</v>
      </c>
      <c r="J137" s="158">
        <f t="shared" si="19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18"/>
        <v/>
      </c>
      <c r="C138" s="153">
        <f>IF(D93="","-",+C137+1)</f>
        <v>2047</v>
      </c>
      <c r="D138" s="154">
        <f>IF(F137+SUM(E$99:E137)=D$92,F137,D$92-SUM(E$99:E137))</f>
        <v>3955377.6676114872</v>
      </c>
      <c r="E138" s="160">
        <f t="shared" si="20"/>
        <v>388543.90476190473</v>
      </c>
      <c r="F138" s="159">
        <f t="shared" si="21"/>
        <v>3566833.7628495824</v>
      </c>
      <c r="G138" s="159">
        <f t="shared" si="22"/>
        <v>3761105.7152305348</v>
      </c>
      <c r="H138" s="163">
        <f t="shared" si="23"/>
        <v>785733.91604326782</v>
      </c>
      <c r="I138" s="253">
        <f t="shared" si="24"/>
        <v>785733.91604326782</v>
      </c>
      <c r="J138" s="158">
        <f t="shared" si="19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18"/>
        <v/>
      </c>
      <c r="C139" s="153">
        <f>IF(D93="","-",+C138+1)</f>
        <v>2048</v>
      </c>
      <c r="D139" s="154">
        <f>IF(F138+SUM(E$99:E138)=D$92,F138,D$92-SUM(E$99:E138))</f>
        <v>3566833.7628495824</v>
      </c>
      <c r="E139" s="160">
        <f t="shared" si="20"/>
        <v>388543.90476190473</v>
      </c>
      <c r="F139" s="159">
        <f t="shared" si="21"/>
        <v>3178289.8580876775</v>
      </c>
      <c r="G139" s="159">
        <f t="shared" si="22"/>
        <v>3372561.8104686299</v>
      </c>
      <c r="H139" s="163">
        <f t="shared" si="23"/>
        <v>744701.89790808316</v>
      </c>
      <c r="I139" s="253">
        <f t="shared" si="24"/>
        <v>744701.89790808316</v>
      </c>
      <c r="J139" s="158">
        <f t="shared" si="19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18"/>
        <v/>
      </c>
      <c r="C140" s="153">
        <f>IF(D93="","-",+C139+1)</f>
        <v>2049</v>
      </c>
      <c r="D140" s="154">
        <f>IF(F139+SUM(E$99:E139)=D$92,F139,D$92-SUM(E$99:E139))</f>
        <v>3178289.8580876775</v>
      </c>
      <c r="E140" s="160">
        <f t="shared" si="20"/>
        <v>388543.90476190473</v>
      </c>
      <c r="F140" s="159">
        <f t="shared" si="21"/>
        <v>2789745.9533257727</v>
      </c>
      <c r="G140" s="159">
        <f t="shared" si="22"/>
        <v>2984017.9057067251</v>
      </c>
      <c r="H140" s="163">
        <f t="shared" si="23"/>
        <v>703669.87977289851</v>
      </c>
      <c r="I140" s="253">
        <f t="shared" si="24"/>
        <v>703669.87977289851</v>
      </c>
      <c r="J140" s="158">
        <f t="shared" si="19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18"/>
        <v/>
      </c>
      <c r="C141" s="153">
        <f>IF(D93="","-",+C140+1)</f>
        <v>2050</v>
      </c>
      <c r="D141" s="154">
        <f>IF(F140+SUM(E$99:E140)=D$92,F140,D$92-SUM(E$99:E140))</f>
        <v>2789745.9533257727</v>
      </c>
      <c r="E141" s="160">
        <f t="shared" si="20"/>
        <v>388543.90476190473</v>
      </c>
      <c r="F141" s="159">
        <f t="shared" si="21"/>
        <v>2401202.0485638678</v>
      </c>
      <c r="G141" s="159">
        <f t="shared" si="22"/>
        <v>2595474.0009448202</v>
      </c>
      <c r="H141" s="163">
        <f t="shared" si="23"/>
        <v>662637.86163771397</v>
      </c>
      <c r="I141" s="253">
        <f t="shared" si="24"/>
        <v>662637.86163771397</v>
      </c>
      <c r="J141" s="158">
        <f t="shared" si="19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18"/>
        <v/>
      </c>
      <c r="C142" s="153">
        <f>IF(D93="","-",+C141+1)</f>
        <v>2051</v>
      </c>
      <c r="D142" s="154">
        <f>IF(F141+SUM(E$99:E141)=D$92,F141,D$92-SUM(E$99:E141))</f>
        <v>2401202.0485638678</v>
      </c>
      <c r="E142" s="160">
        <f t="shared" si="20"/>
        <v>388543.90476190473</v>
      </c>
      <c r="F142" s="159">
        <f t="shared" si="21"/>
        <v>2012658.143801963</v>
      </c>
      <c r="G142" s="159">
        <f t="shared" si="22"/>
        <v>2206930.0961829154</v>
      </c>
      <c r="H142" s="163">
        <f t="shared" si="23"/>
        <v>621605.84350252931</v>
      </c>
      <c r="I142" s="253">
        <f t="shared" si="24"/>
        <v>621605.84350252931</v>
      </c>
      <c r="J142" s="158">
        <f t="shared" si="19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18"/>
        <v/>
      </c>
      <c r="C143" s="153">
        <f>IF(D93="","-",+C142+1)</f>
        <v>2052</v>
      </c>
      <c r="D143" s="154">
        <f>IF(F142+SUM(E$99:E142)=D$92,F142,D$92-SUM(E$99:E142))</f>
        <v>2012658.143801963</v>
      </c>
      <c r="E143" s="160">
        <f t="shared" si="20"/>
        <v>388543.90476190473</v>
      </c>
      <c r="F143" s="159">
        <f t="shared" si="21"/>
        <v>1624114.2390400581</v>
      </c>
      <c r="G143" s="159">
        <f t="shared" si="22"/>
        <v>1818386.1914210105</v>
      </c>
      <c r="H143" s="163">
        <f t="shared" si="23"/>
        <v>580573.82536734466</v>
      </c>
      <c r="I143" s="253">
        <f t="shared" si="24"/>
        <v>580573.82536734466</v>
      </c>
      <c r="J143" s="158">
        <f t="shared" si="19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18"/>
        <v/>
      </c>
      <c r="C144" s="153">
        <f>IF(D93="","-",+C143+1)</f>
        <v>2053</v>
      </c>
      <c r="D144" s="154">
        <f>IF(F143+SUM(E$99:E143)=D$92,F143,D$92-SUM(E$99:E143))</f>
        <v>1624114.2390400581</v>
      </c>
      <c r="E144" s="160">
        <f t="shared" si="20"/>
        <v>388543.90476190473</v>
      </c>
      <c r="F144" s="159">
        <f t="shared" si="21"/>
        <v>1235570.3342781533</v>
      </c>
      <c r="G144" s="159">
        <f t="shared" si="22"/>
        <v>1429842.2866591057</v>
      </c>
      <c r="H144" s="163">
        <f t="shared" si="23"/>
        <v>539541.80723216012</v>
      </c>
      <c r="I144" s="253">
        <f t="shared" si="24"/>
        <v>539541.80723216012</v>
      </c>
      <c r="J144" s="158">
        <f t="shared" si="19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18"/>
        <v/>
      </c>
      <c r="C145" s="153">
        <f>IF(D93="","-",+C144+1)</f>
        <v>2054</v>
      </c>
      <c r="D145" s="154">
        <f>IF(F144+SUM(E$99:E144)=D$92,F144,D$92-SUM(E$99:E144))</f>
        <v>1235570.3342781533</v>
      </c>
      <c r="E145" s="160">
        <f t="shared" si="20"/>
        <v>388543.90476190473</v>
      </c>
      <c r="F145" s="159">
        <f t="shared" si="21"/>
        <v>847026.42951624852</v>
      </c>
      <c r="G145" s="159">
        <f t="shared" si="22"/>
        <v>1041298.3818972008</v>
      </c>
      <c r="H145" s="163">
        <f t="shared" si="23"/>
        <v>498509.78909697547</v>
      </c>
      <c r="I145" s="253">
        <f t="shared" si="24"/>
        <v>498509.78909697547</v>
      </c>
      <c r="J145" s="158">
        <f t="shared" si="19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18"/>
        <v/>
      </c>
      <c r="C146" s="153">
        <f>IF(D93="","-",+C145+1)</f>
        <v>2055</v>
      </c>
      <c r="D146" s="154">
        <f>IF(F145+SUM(E$99:E145)=D$92,F145,D$92-SUM(E$99:E145))</f>
        <v>847026.42951624852</v>
      </c>
      <c r="E146" s="160">
        <f t="shared" si="20"/>
        <v>388543.90476190473</v>
      </c>
      <c r="F146" s="159">
        <f t="shared" si="21"/>
        <v>458482.52475434379</v>
      </c>
      <c r="G146" s="159">
        <f t="shared" si="22"/>
        <v>652754.47713529621</v>
      </c>
      <c r="H146" s="163">
        <f t="shared" si="23"/>
        <v>457477.77096179081</v>
      </c>
      <c r="I146" s="253">
        <f t="shared" si="24"/>
        <v>457477.77096179081</v>
      </c>
      <c r="J146" s="158">
        <f t="shared" si="19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18"/>
        <v/>
      </c>
      <c r="C147" s="153">
        <f>IF(D93="","-",+C146+1)</f>
        <v>2056</v>
      </c>
      <c r="D147" s="154">
        <f>IF(F146+SUM(E$99:E146)=D$92,F146,D$92-SUM(E$99:E146))</f>
        <v>458482.52475434379</v>
      </c>
      <c r="E147" s="160">
        <f t="shared" si="20"/>
        <v>388543.90476190473</v>
      </c>
      <c r="F147" s="159">
        <f t="shared" si="21"/>
        <v>69938.619992439053</v>
      </c>
      <c r="G147" s="159">
        <f t="shared" si="22"/>
        <v>264210.57237339142</v>
      </c>
      <c r="H147" s="163">
        <f t="shared" si="23"/>
        <v>416445.75282660621</v>
      </c>
      <c r="I147" s="253">
        <f t="shared" si="24"/>
        <v>416445.75282660621</v>
      </c>
      <c r="J147" s="158">
        <f t="shared" si="19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18"/>
        <v/>
      </c>
      <c r="C148" s="153">
        <f>IF(D93="","-",+C147+1)</f>
        <v>2057</v>
      </c>
      <c r="D148" s="154">
        <f>IF(F147+SUM(E$99:E147)=D$92,F147,D$92-SUM(E$99:E147))</f>
        <v>69938.619992439053</v>
      </c>
      <c r="E148" s="160">
        <f t="shared" si="20"/>
        <v>69938.619992439053</v>
      </c>
      <c r="F148" s="159">
        <f t="shared" si="21"/>
        <v>0</v>
      </c>
      <c r="G148" s="159">
        <f t="shared" si="22"/>
        <v>34969.309996219527</v>
      </c>
      <c r="H148" s="163">
        <f t="shared" si="23"/>
        <v>73631.539490993629</v>
      </c>
      <c r="I148" s="253">
        <f t="shared" si="24"/>
        <v>73631.539490993629</v>
      </c>
      <c r="J148" s="158">
        <f t="shared" si="19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18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 t="shared" si="20"/>
        <v>0</v>
      </c>
      <c r="F149" s="159">
        <f t="shared" si="21"/>
        <v>0</v>
      </c>
      <c r="G149" s="159">
        <f t="shared" si="22"/>
        <v>0</v>
      </c>
      <c r="H149" s="163">
        <f t="shared" si="23"/>
        <v>0</v>
      </c>
      <c r="I149" s="253">
        <f t="shared" si="24"/>
        <v>0</v>
      </c>
      <c r="J149" s="158">
        <f t="shared" si="19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18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 t="shared" si="20"/>
        <v>0</v>
      </c>
      <c r="F150" s="159">
        <f t="shared" si="21"/>
        <v>0</v>
      </c>
      <c r="G150" s="159">
        <f t="shared" si="22"/>
        <v>0</v>
      </c>
      <c r="H150" s="163">
        <f t="shared" si="23"/>
        <v>0</v>
      </c>
      <c r="I150" s="253">
        <f t="shared" si="24"/>
        <v>0</v>
      </c>
      <c r="J150" s="158">
        <f t="shared" si="19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18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 t="shared" si="20"/>
        <v>0</v>
      </c>
      <c r="F151" s="159">
        <f t="shared" si="21"/>
        <v>0</v>
      </c>
      <c r="G151" s="159">
        <f t="shared" si="22"/>
        <v>0</v>
      </c>
      <c r="H151" s="163">
        <f t="shared" si="23"/>
        <v>0</v>
      </c>
      <c r="I151" s="253">
        <f t="shared" si="24"/>
        <v>0</v>
      </c>
      <c r="J151" s="158">
        <f t="shared" si="19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18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 t="shared" si="20"/>
        <v>0</v>
      </c>
      <c r="F152" s="159">
        <f t="shared" si="21"/>
        <v>0</v>
      </c>
      <c r="G152" s="159">
        <f t="shared" si="22"/>
        <v>0</v>
      </c>
      <c r="H152" s="163">
        <f t="shared" si="23"/>
        <v>0</v>
      </c>
      <c r="I152" s="253">
        <f t="shared" si="24"/>
        <v>0</v>
      </c>
      <c r="J152" s="158">
        <f t="shared" si="19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18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 t="shared" si="20"/>
        <v>0</v>
      </c>
      <c r="F153" s="159">
        <f t="shared" si="21"/>
        <v>0</v>
      </c>
      <c r="G153" s="159">
        <f t="shared" si="22"/>
        <v>0</v>
      </c>
      <c r="H153" s="163">
        <f t="shared" si="23"/>
        <v>0</v>
      </c>
      <c r="I153" s="253">
        <f t="shared" si="24"/>
        <v>0</v>
      </c>
      <c r="J153" s="158">
        <f t="shared" si="19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18"/>
        <v/>
      </c>
      <c r="C154" s="164">
        <f>IF(D93="","-",+C153+1)</f>
        <v>2063</v>
      </c>
      <c r="D154" s="154">
        <f>IF(F153+SUM(E$99:E153)=D$92,F153,D$92-SUM(E$99:E153))</f>
        <v>0</v>
      </c>
      <c r="E154" s="160">
        <f t="shared" si="20"/>
        <v>0</v>
      </c>
      <c r="F154" s="159">
        <f t="shared" si="21"/>
        <v>0</v>
      </c>
      <c r="G154" s="159">
        <f t="shared" si="22"/>
        <v>0</v>
      </c>
      <c r="H154" s="163">
        <f t="shared" si="23"/>
        <v>0</v>
      </c>
      <c r="I154" s="253">
        <f t="shared" si="24"/>
        <v>0</v>
      </c>
      <c r="J154" s="158">
        <f t="shared" si="19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16318844</v>
      </c>
      <c r="F155" s="111"/>
      <c r="G155" s="111"/>
      <c r="H155" s="111">
        <f>SUM(H99:H154)</f>
        <v>53485880.845366411</v>
      </c>
      <c r="I155" s="111">
        <f>SUM(I99:I154)</f>
        <v>53485880.845366411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5" priority="1" stopIfTrue="1" operator="equal">
      <formula>$I$10</formula>
    </cfRule>
  </conditionalFormatting>
  <conditionalFormatting sqref="C99:C154">
    <cfRule type="cellIs" dxfId="7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Q162"/>
  <sheetViews>
    <sheetView view="pageBreakPreview" topLeftCell="A64" zoomScale="82" zoomScaleNormal="100" zoomScaleSheetLayoutView="82" workbookViewId="0">
      <selection activeCell="D17" sqref="D1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2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816064.49414072814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816064.49414072814</v>
      </c>
      <c r="O6" s="1"/>
      <c r="P6" s="1"/>
    </row>
    <row r="7" spans="1:17" ht="13.5" thickBot="1">
      <c r="C7" s="121" t="s">
        <v>44</v>
      </c>
      <c r="D7" s="273" t="s">
        <v>218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136</v>
      </c>
      <c r="E9" s="401" t="s">
        <v>395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8402687.4800000004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204943.59707317073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11979500</v>
      </c>
      <c r="E17" s="358">
        <v>296789</v>
      </c>
      <c r="F17" s="357">
        <v>11682711</v>
      </c>
      <c r="G17" s="358">
        <v>2087310</v>
      </c>
      <c r="H17" s="359">
        <v>2087310</v>
      </c>
      <c r="I17" s="156">
        <f>H17-G17</f>
        <v>0</v>
      </c>
      <c r="J17" s="156"/>
      <c r="K17" s="256">
        <v>2087310</v>
      </c>
      <c r="L17" s="157">
        <f t="shared" ref="L17:L48" si="0">IF(K17&lt;&gt;0,+G17-K17,0)</f>
        <v>0</v>
      </c>
      <c r="M17" s="256">
        <v>2087310</v>
      </c>
      <c r="N17" s="157">
        <f t="shared" ref="N17:N48" si="1">IF(M17&lt;&gt;0,+H17-M17,0)</f>
        <v>0</v>
      </c>
      <c r="O17" s="158">
        <f t="shared" ref="O17:O48" si="2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8105898</v>
      </c>
      <c r="E18" s="360">
        <v>221123</v>
      </c>
      <c r="F18" s="361">
        <v>7884775</v>
      </c>
      <c r="G18" s="360">
        <v>1354678</v>
      </c>
      <c r="H18" s="359">
        <v>1354678</v>
      </c>
      <c r="I18" s="368">
        <v>0</v>
      </c>
      <c r="J18" s="156"/>
      <c r="K18" s="258">
        <f t="shared" ref="K18:K23" si="3">G18</f>
        <v>1354678</v>
      </c>
      <c r="L18" s="257">
        <f t="shared" si="0"/>
        <v>0</v>
      </c>
      <c r="M18" s="258">
        <f t="shared" ref="M18:M23" si="4">H18</f>
        <v>1354678</v>
      </c>
      <c r="N18" s="158">
        <f t="shared" si="1"/>
        <v>0</v>
      </c>
      <c r="O18" s="158">
        <f t="shared" si="2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7884775.4800000004</v>
      </c>
      <c r="E19" s="360">
        <v>204943.59707317073</v>
      </c>
      <c r="F19" s="361">
        <v>7679831.8829268301</v>
      </c>
      <c r="G19" s="360">
        <v>1404473.3146370691</v>
      </c>
      <c r="H19" s="359">
        <v>1404473.3146370691</v>
      </c>
      <c r="I19" s="368">
        <v>0</v>
      </c>
      <c r="J19" s="156"/>
      <c r="K19" s="258">
        <f t="shared" si="3"/>
        <v>1404473.3146370691</v>
      </c>
      <c r="L19" s="257">
        <f t="shared" si="0"/>
        <v>0</v>
      </c>
      <c r="M19" s="258">
        <f t="shared" si="4"/>
        <v>1404473.3146370691</v>
      </c>
      <c r="N19" s="158">
        <f t="shared" si="1"/>
        <v>0</v>
      </c>
      <c r="O19" s="158">
        <f t="shared" si="2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2012</v>
      </c>
      <c r="D20" s="361">
        <v>7679831.8829268301</v>
      </c>
      <c r="E20" s="377">
        <v>200063.98761904764</v>
      </c>
      <c r="F20" s="361">
        <v>7479767.8953077821</v>
      </c>
      <c r="G20" s="360">
        <v>1312456.1166807273</v>
      </c>
      <c r="H20" s="359">
        <v>1312456.1166807273</v>
      </c>
      <c r="I20" s="368">
        <v>0</v>
      </c>
      <c r="J20" s="156"/>
      <c r="K20" s="258">
        <f t="shared" si="3"/>
        <v>1312456.1166807273</v>
      </c>
      <c r="L20" s="257">
        <f t="shared" si="0"/>
        <v>0</v>
      </c>
      <c r="M20" s="258">
        <f t="shared" si="4"/>
        <v>1312456.1166807273</v>
      </c>
      <c r="N20" s="158">
        <f t="shared" si="1"/>
        <v>0</v>
      </c>
      <c r="O20" s="158">
        <f t="shared" si="2"/>
        <v>0</v>
      </c>
      <c r="P20" s="4"/>
    </row>
    <row r="21" spans="2:16">
      <c r="B21" s="9" t="str">
        <f t="shared" si="5"/>
        <v/>
      </c>
      <c r="C21" s="153">
        <f t="shared" ref="C21:C72" si="6">IF(D12="","-",+C20+1)</f>
        <v>2013</v>
      </c>
      <c r="D21" s="361">
        <v>7479767.8953077821</v>
      </c>
      <c r="E21" s="377">
        <v>200063.98761904764</v>
      </c>
      <c r="F21" s="361">
        <v>7279703.9076887341</v>
      </c>
      <c r="G21" s="360">
        <v>1219128.4960322082</v>
      </c>
      <c r="H21" s="359">
        <v>1219128.4960322082</v>
      </c>
      <c r="I21" s="156">
        <f t="shared" ref="I21:I72" si="7">H21-G21</f>
        <v>0</v>
      </c>
      <c r="J21" s="156"/>
      <c r="K21" s="258">
        <f t="shared" si="3"/>
        <v>1219128.4960322082</v>
      </c>
      <c r="L21" s="257">
        <f t="shared" ref="L21:L26" si="8">IF(K21&lt;&gt;0,+G21-K21,0)</f>
        <v>0</v>
      </c>
      <c r="M21" s="258">
        <f t="shared" si="4"/>
        <v>1219128.4960322082</v>
      </c>
      <c r="N21" s="158">
        <f t="shared" ref="N21:N26" si="9">IF(M21&lt;&gt;0,+H21-M21,0)</f>
        <v>0</v>
      </c>
      <c r="O21" s="158">
        <f t="shared" ref="O21:O26" si="10">+N21-L21</f>
        <v>0</v>
      </c>
      <c r="P21" s="4"/>
    </row>
    <row r="22" spans="2:16">
      <c r="B22" s="9" t="str">
        <f t="shared" si="5"/>
        <v/>
      </c>
      <c r="C22" s="153">
        <f t="shared" si="6"/>
        <v>2014</v>
      </c>
      <c r="D22" s="361">
        <v>7279703.9076887341</v>
      </c>
      <c r="E22" s="377">
        <v>200063.98761904764</v>
      </c>
      <c r="F22" s="361">
        <v>7079639.9200696861</v>
      </c>
      <c r="G22" s="360">
        <v>1155181.8074626003</v>
      </c>
      <c r="H22" s="359">
        <v>1155181.8074626003</v>
      </c>
      <c r="I22" s="156">
        <v>0</v>
      </c>
      <c r="J22" s="156"/>
      <c r="K22" s="258">
        <f t="shared" si="3"/>
        <v>1155181.8074626003</v>
      </c>
      <c r="L22" s="257">
        <f t="shared" si="8"/>
        <v>0</v>
      </c>
      <c r="M22" s="258">
        <f t="shared" si="4"/>
        <v>1155181.8074626003</v>
      </c>
      <c r="N22" s="158">
        <f t="shared" si="9"/>
        <v>0</v>
      </c>
      <c r="O22" s="158">
        <f t="shared" si="10"/>
        <v>0</v>
      </c>
      <c r="P22" s="4"/>
    </row>
    <row r="23" spans="2:16">
      <c r="B23" s="9" t="str">
        <f t="shared" si="5"/>
        <v/>
      </c>
      <c r="C23" s="153">
        <f t="shared" si="6"/>
        <v>2015</v>
      </c>
      <c r="D23" s="361">
        <v>7079639.9200696861</v>
      </c>
      <c r="E23" s="377">
        <v>200063.98761904764</v>
      </c>
      <c r="F23" s="361">
        <v>6879575.9324506382</v>
      </c>
      <c r="G23" s="360">
        <v>1106137.1665956248</v>
      </c>
      <c r="H23" s="359">
        <v>1106137.1665956248</v>
      </c>
      <c r="I23" s="156">
        <v>0</v>
      </c>
      <c r="J23" s="156"/>
      <c r="K23" s="258">
        <f t="shared" si="3"/>
        <v>1106137.1665956248</v>
      </c>
      <c r="L23" s="257">
        <f t="shared" si="8"/>
        <v>0</v>
      </c>
      <c r="M23" s="258">
        <f t="shared" si="4"/>
        <v>1106137.1665956248</v>
      </c>
      <c r="N23" s="158">
        <f t="shared" si="9"/>
        <v>0</v>
      </c>
      <c r="O23" s="158">
        <f t="shared" si="10"/>
        <v>0</v>
      </c>
      <c r="P23" s="4"/>
    </row>
    <row r="24" spans="2:16">
      <c r="B24" s="9" t="str">
        <f t="shared" si="5"/>
        <v/>
      </c>
      <c r="C24" s="153">
        <f t="shared" si="6"/>
        <v>2016</v>
      </c>
      <c r="D24" s="361">
        <v>6879575.9324506382</v>
      </c>
      <c r="E24" s="377">
        <v>200063.98761904764</v>
      </c>
      <c r="F24" s="361">
        <v>6679511.9448315902</v>
      </c>
      <c r="G24" s="360">
        <v>1068934.7345413081</v>
      </c>
      <c r="H24" s="359">
        <v>1068934.7345413081</v>
      </c>
      <c r="I24" s="156">
        <f t="shared" si="7"/>
        <v>0</v>
      </c>
      <c r="J24" s="156"/>
      <c r="K24" s="258">
        <f>G24</f>
        <v>1068934.7345413081</v>
      </c>
      <c r="L24" s="257">
        <f t="shared" si="8"/>
        <v>0</v>
      </c>
      <c r="M24" s="258">
        <f>H24</f>
        <v>1068934.7345413081</v>
      </c>
      <c r="N24" s="158">
        <f t="shared" si="9"/>
        <v>0</v>
      </c>
      <c r="O24" s="158">
        <f t="shared" si="10"/>
        <v>0</v>
      </c>
      <c r="P24" s="4"/>
    </row>
    <row r="25" spans="2:16">
      <c r="B25" s="9" t="str">
        <f t="shared" si="5"/>
        <v/>
      </c>
      <c r="C25" s="153">
        <f t="shared" si="6"/>
        <v>2017</v>
      </c>
      <c r="D25" s="361">
        <v>6679511.9448315902</v>
      </c>
      <c r="E25" s="377">
        <v>195411.33674418606</v>
      </c>
      <c r="F25" s="361">
        <v>6484100.6080874037</v>
      </c>
      <c r="G25" s="360">
        <v>1010847.9921071748</v>
      </c>
      <c r="H25" s="359">
        <v>1010847.9921071748</v>
      </c>
      <c r="I25" s="156">
        <v>0</v>
      </c>
      <c r="J25" s="156"/>
      <c r="K25" s="258">
        <f>G25</f>
        <v>1010847.9921071748</v>
      </c>
      <c r="L25" s="257">
        <f t="shared" si="8"/>
        <v>0</v>
      </c>
      <c r="M25" s="258">
        <f>H25</f>
        <v>1010847.9921071748</v>
      </c>
      <c r="N25" s="158">
        <f t="shared" si="9"/>
        <v>0</v>
      </c>
      <c r="O25" s="158">
        <f t="shared" si="10"/>
        <v>0</v>
      </c>
      <c r="P25" s="4"/>
    </row>
    <row r="26" spans="2:16">
      <c r="B26" s="9" t="str">
        <f t="shared" si="5"/>
        <v/>
      </c>
      <c r="C26" s="153">
        <f t="shared" si="6"/>
        <v>2018</v>
      </c>
      <c r="D26" s="361">
        <v>6484100.6080874037</v>
      </c>
      <c r="E26" s="377">
        <v>204943.59707317073</v>
      </c>
      <c r="F26" s="361">
        <v>6279157.0110142333</v>
      </c>
      <c r="G26" s="360">
        <v>1016010.9603176524</v>
      </c>
      <c r="H26" s="359">
        <v>1016010.9603176524</v>
      </c>
      <c r="I26" s="156">
        <f t="shared" si="7"/>
        <v>0</v>
      </c>
      <c r="J26" s="156"/>
      <c r="K26" s="258">
        <f>G26</f>
        <v>1016010.9603176524</v>
      </c>
      <c r="L26" s="257">
        <f t="shared" si="8"/>
        <v>0</v>
      </c>
      <c r="M26" s="258">
        <f>H26</f>
        <v>1016010.9603176524</v>
      </c>
      <c r="N26" s="158">
        <f t="shared" si="9"/>
        <v>0</v>
      </c>
      <c r="O26" s="158">
        <f t="shared" si="10"/>
        <v>0</v>
      </c>
      <c r="P26" s="4"/>
    </row>
    <row r="27" spans="2:16">
      <c r="B27" s="9" t="str">
        <f t="shared" si="5"/>
        <v/>
      </c>
      <c r="C27" s="153">
        <f t="shared" si="6"/>
        <v>2019</v>
      </c>
      <c r="D27" s="361">
        <v>6279157.0110142333</v>
      </c>
      <c r="E27" s="377">
        <v>204943.59707317073</v>
      </c>
      <c r="F27" s="361">
        <v>6074213.413941063</v>
      </c>
      <c r="G27" s="360">
        <v>989963.83851652173</v>
      </c>
      <c r="H27" s="359">
        <v>989963.83851652173</v>
      </c>
      <c r="I27" s="156">
        <f t="shared" si="7"/>
        <v>0</v>
      </c>
      <c r="J27" s="156"/>
      <c r="K27" s="258">
        <f>G27</f>
        <v>989963.83851652173</v>
      </c>
      <c r="L27" s="257">
        <f t="shared" ref="L27" si="11">IF(K27&lt;&gt;0,+G27-K27,0)</f>
        <v>0</v>
      </c>
      <c r="M27" s="258">
        <f>H27</f>
        <v>989963.83851652173</v>
      </c>
      <c r="N27" s="158">
        <f t="shared" ref="N27" si="12">IF(M27&lt;&gt;0,+H27-M27,0)</f>
        <v>0</v>
      </c>
      <c r="O27" s="158">
        <f t="shared" ref="O27" si="13">+N27-L27</f>
        <v>0</v>
      </c>
      <c r="P27" s="4"/>
    </row>
    <row r="28" spans="2:16">
      <c r="B28" s="9" t="str">
        <f t="shared" si="5"/>
        <v/>
      </c>
      <c r="C28" s="153">
        <f t="shared" si="6"/>
        <v>2020</v>
      </c>
      <c r="D28" s="159">
        <f>IF(F27+SUM(E$17:E27)=D$10,F27,D$10-SUM(E$17:E27))</f>
        <v>6074213.413941063</v>
      </c>
      <c r="E28" s="160">
        <f t="shared" ref="E28:E72" si="14">IF(+I$14&lt;F27,I$14,D28)</f>
        <v>204943.59707317073</v>
      </c>
      <c r="F28" s="159">
        <f t="shared" ref="F28:F72" si="15">+D28-E28</f>
        <v>5869269.8168678926</v>
      </c>
      <c r="G28" s="161">
        <f t="shared" ref="G28:G72" si="16">+I$12*((D28+F28)/2)+E28</f>
        <v>816064.49414072814</v>
      </c>
      <c r="H28" s="142">
        <f t="shared" ref="H28:H72" si="17">+I$13*((D28+F28)/2)+E28</f>
        <v>816064.49414072814</v>
      </c>
      <c r="I28" s="156">
        <f t="shared" si="7"/>
        <v>0</v>
      </c>
      <c r="J28" s="156"/>
      <c r="K28" s="334"/>
      <c r="L28" s="158">
        <f t="shared" si="0"/>
        <v>0</v>
      </c>
      <c r="M28" s="334"/>
      <c r="N28" s="158">
        <f t="shared" si="1"/>
        <v>0</v>
      </c>
      <c r="O28" s="158">
        <f t="shared" si="2"/>
        <v>0</v>
      </c>
      <c r="P28" s="4"/>
    </row>
    <row r="29" spans="2:16">
      <c r="B29" s="9" t="str">
        <f t="shared" si="5"/>
        <v/>
      </c>
      <c r="C29" s="153">
        <f t="shared" si="6"/>
        <v>2021</v>
      </c>
      <c r="D29" s="159">
        <f>IF(F28+SUM(E$17:E28)=D$10,F28,D$10-SUM(E$17:E28))</f>
        <v>5869269.8168678926</v>
      </c>
      <c r="E29" s="160">
        <f t="shared" si="14"/>
        <v>204943.59707317073</v>
      </c>
      <c r="F29" s="159">
        <f t="shared" si="15"/>
        <v>5664326.2197947223</v>
      </c>
      <c r="G29" s="161">
        <f t="shared" si="16"/>
        <v>795091.49782613048</v>
      </c>
      <c r="H29" s="142">
        <f t="shared" si="17"/>
        <v>795091.49782613048</v>
      </c>
      <c r="I29" s="156">
        <f t="shared" si="7"/>
        <v>0</v>
      </c>
      <c r="J29" s="156"/>
      <c r="K29" s="334"/>
      <c r="L29" s="158">
        <f t="shared" si="0"/>
        <v>0</v>
      </c>
      <c r="M29" s="334"/>
      <c r="N29" s="158">
        <f t="shared" si="1"/>
        <v>0</v>
      </c>
      <c r="O29" s="158">
        <f t="shared" si="2"/>
        <v>0</v>
      </c>
      <c r="P29" s="4"/>
    </row>
    <row r="30" spans="2:16">
      <c r="B30" s="9" t="str">
        <f t="shared" si="5"/>
        <v/>
      </c>
      <c r="C30" s="153">
        <f t="shared" si="6"/>
        <v>2022</v>
      </c>
      <c r="D30" s="159">
        <f>IF(F29+SUM(E$17:E29)=D$10,F29,D$10-SUM(E$17:E29))</f>
        <v>5664326.2197947223</v>
      </c>
      <c r="E30" s="160">
        <f t="shared" si="14"/>
        <v>204943.59707317073</v>
      </c>
      <c r="F30" s="159">
        <f t="shared" si="15"/>
        <v>5459382.6227215519</v>
      </c>
      <c r="G30" s="161">
        <f t="shared" si="16"/>
        <v>774118.5015115327</v>
      </c>
      <c r="H30" s="142">
        <f t="shared" si="17"/>
        <v>774118.5015115327</v>
      </c>
      <c r="I30" s="156">
        <f t="shared" si="7"/>
        <v>0</v>
      </c>
      <c r="J30" s="156"/>
      <c r="K30" s="334"/>
      <c r="L30" s="158">
        <f t="shared" si="0"/>
        <v>0</v>
      </c>
      <c r="M30" s="334"/>
      <c r="N30" s="158">
        <f t="shared" si="1"/>
        <v>0</v>
      </c>
      <c r="O30" s="158">
        <f t="shared" si="2"/>
        <v>0</v>
      </c>
      <c r="P30" s="4"/>
    </row>
    <row r="31" spans="2:16">
      <c r="B31" s="9"/>
      <c r="C31" s="153">
        <f t="shared" si="6"/>
        <v>2023</v>
      </c>
      <c r="D31" s="159">
        <f>IF(F30+SUM(E$17:E30)=D$10,F30,D$10-SUM(E$17:E30))</f>
        <v>5459382.6227215519</v>
      </c>
      <c r="E31" s="160">
        <f t="shared" si="14"/>
        <v>204943.59707317073</v>
      </c>
      <c r="F31" s="159">
        <f t="shared" si="15"/>
        <v>5254439.0256483816</v>
      </c>
      <c r="G31" s="161">
        <f t="shared" si="16"/>
        <v>753145.50519693503</v>
      </c>
      <c r="H31" s="142">
        <f t="shared" si="17"/>
        <v>753145.50519693503</v>
      </c>
      <c r="I31" s="156">
        <f t="shared" si="7"/>
        <v>0</v>
      </c>
      <c r="J31" s="156"/>
      <c r="K31" s="334"/>
      <c r="L31" s="158">
        <f t="shared" si="0"/>
        <v>0</v>
      </c>
      <c r="M31" s="334"/>
      <c r="N31" s="158">
        <f t="shared" si="1"/>
        <v>0</v>
      </c>
      <c r="O31" s="158">
        <f t="shared" si="2"/>
        <v>0</v>
      </c>
      <c r="P31" s="4"/>
    </row>
    <row r="32" spans="2:16">
      <c r="B32" s="374" t="str">
        <f t="shared" si="5"/>
        <v/>
      </c>
      <c r="C32" s="153">
        <f t="shared" si="6"/>
        <v>2024</v>
      </c>
      <c r="D32" s="159">
        <f>IF(F31+SUM(E$17:E31)=D$10,F31,D$10-SUM(E$17:E31))</f>
        <v>5254439.0256483816</v>
      </c>
      <c r="E32" s="160">
        <f t="shared" si="14"/>
        <v>204943.59707317073</v>
      </c>
      <c r="F32" s="159">
        <f t="shared" si="15"/>
        <v>5049495.4285752112</v>
      </c>
      <c r="G32" s="161">
        <f t="shared" si="16"/>
        <v>732172.50888233725</v>
      </c>
      <c r="H32" s="142">
        <f t="shared" si="17"/>
        <v>732172.50888233725</v>
      </c>
      <c r="I32" s="156">
        <f t="shared" si="7"/>
        <v>0</v>
      </c>
      <c r="J32" s="156"/>
      <c r="K32" s="334"/>
      <c r="L32" s="158">
        <f t="shared" si="0"/>
        <v>0</v>
      </c>
      <c r="M32" s="334"/>
      <c r="N32" s="158">
        <f t="shared" si="1"/>
        <v>0</v>
      </c>
      <c r="O32" s="158">
        <f t="shared" si="2"/>
        <v>0</v>
      </c>
      <c r="P32" s="4"/>
    </row>
    <row r="33" spans="2:16">
      <c r="B33" s="9" t="str">
        <f t="shared" si="5"/>
        <v/>
      </c>
      <c r="C33" s="153">
        <f t="shared" si="6"/>
        <v>2025</v>
      </c>
      <c r="D33" s="159">
        <f>IF(F32+SUM(E$17:E32)=D$10,F32,D$10-SUM(E$17:E32))</f>
        <v>5049495.4285752112</v>
      </c>
      <c r="E33" s="160">
        <f t="shared" si="14"/>
        <v>204943.59707317073</v>
      </c>
      <c r="F33" s="159">
        <f t="shared" si="15"/>
        <v>4844551.8315020408</v>
      </c>
      <c r="G33" s="161">
        <f t="shared" si="16"/>
        <v>711199.5125677397</v>
      </c>
      <c r="H33" s="142">
        <f t="shared" si="17"/>
        <v>711199.5125677397</v>
      </c>
      <c r="I33" s="156">
        <f t="shared" si="7"/>
        <v>0</v>
      </c>
      <c r="J33" s="156"/>
      <c r="K33" s="334"/>
      <c r="L33" s="158">
        <f t="shared" si="0"/>
        <v>0</v>
      </c>
      <c r="M33" s="334"/>
      <c r="N33" s="158">
        <f t="shared" si="1"/>
        <v>0</v>
      </c>
      <c r="O33" s="158">
        <f t="shared" si="2"/>
        <v>0</v>
      </c>
      <c r="P33" s="4"/>
    </row>
    <row r="34" spans="2:16">
      <c r="B34" s="9" t="str">
        <f t="shared" si="5"/>
        <v/>
      </c>
      <c r="C34" s="153">
        <f t="shared" si="6"/>
        <v>2026</v>
      </c>
      <c r="D34" s="159">
        <f>IF(F33+SUM(E$17:E33)=D$10,F33,D$10-SUM(E$17:E33))</f>
        <v>4844551.8315020408</v>
      </c>
      <c r="E34" s="160">
        <f t="shared" si="14"/>
        <v>204943.59707317073</v>
      </c>
      <c r="F34" s="159">
        <f t="shared" si="15"/>
        <v>4639608.2344288705</v>
      </c>
      <c r="G34" s="161">
        <f t="shared" si="16"/>
        <v>690226.51625314192</v>
      </c>
      <c r="H34" s="142">
        <f t="shared" si="17"/>
        <v>690226.51625314192</v>
      </c>
      <c r="I34" s="156">
        <f t="shared" si="7"/>
        <v>0</v>
      </c>
      <c r="J34" s="156"/>
      <c r="K34" s="334"/>
      <c r="L34" s="158">
        <f t="shared" si="0"/>
        <v>0</v>
      </c>
      <c r="M34" s="334"/>
      <c r="N34" s="158">
        <f t="shared" si="1"/>
        <v>0</v>
      </c>
      <c r="O34" s="158">
        <f t="shared" si="2"/>
        <v>0</v>
      </c>
      <c r="P34" s="4"/>
    </row>
    <row r="35" spans="2:16">
      <c r="B35" s="9" t="str">
        <f t="shared" si="5"/>
        <v/>
      </c>
      <c r="C35" s="153">
        <f t="shared" si="6"/>
        <v>2027</v>
      </c>
      <c r="D35" s="159">
        <f>IF(F34+SUM(E$17:E34)=D$10,F34,D$10-SUM(E$17:E34))</f>
        <v>4639608.2344288705</v>
      </c>
      <c r="E35" s="160">
        <f t="shared" si="14"/>
        <v>204943.59707317073</v>
      </c>
      <c r="F35" s="159">
        <f t="shared" si="15"/>
        <v>4434664.6373557001</v>
      </c>
      <c r="G35" s="161">
        <f t="shared" si="16"/>
        <v>669253.51993854425</v>
      </c>
      <c r="H35" s="142">
        <f t="shared" si="17"/>
        <v>669253.51993854425</v>
      </c>
      <c r="I35" s="156">
        <f t="shared" si="7"/>
        <v>0</v>
      </c>
      <c r="J35" s="156"/>
      <c r="K35" s="334"/>
      <c r="L35" s="158">
        <f t="shared" si="0"/>
        <v>0</v>
      </c>
      <c r="M35" s="334"/>
      <c r="N35" s="158">
        <f t="shared" si="1"/>
        <v>0</v>
      </c>
      <c r="O35" s="158">
        <f t="shared" si="2"/>
        <v>0</v>
      </c>
      <c r="P35" s="4"/>
    </row>
    <row r="36" spans="2:16">
      <c r="B36" s="9" t="str">
        <f t="shared" si="5"/>
        <v/>
      </c>
      <c r="C36" s="153">
        <f t="shared" si="6"/>
        <v>2028</v>
      </c>
      <c r="D36" s="159">
        <f>IF(F35+SUM(E$17:E35)=D$10,F35,D$10-SUM(E$17:E35))</f>
        <v>4434664.6373557001</v>
      </c>
      <c r="E36" s="160">
        <f t="shared" si="14"/>
        <v>204943.59707317073</v>
      </c>
      <c r="F36" s="159">
        <f t="shared" si="15"/>
        <v>4229721.0402825298</v>
      </c>
      <c r="G36" s="161">
        <f t="shared" si="16"/>
        <v>648280.52362394647</v>
      </c>
      <c r="H36" s="142">
        <f t="shared" si="17"/>
        <v>648280.52362394647</v>
      </c>
      <c r="I36" s="156">
        <f t="shared" si="7"/>
        <v>0</v>
      </c>
      <c r="J36" s="156"/>
      <c r="K36" s="334"/>
      <c r="L36" s="158">
        <f t="shared" si="0"/>
        <v>0</v>
      </c>
      <c r="M36" s="334"/>
      <c r="N36" s="158">
        <f t="shared" si="1"/>
        <v>0</v>
      </c>
      <c r="O36" s="158">
        <f t="shared" si="2"/>
        <v>0</v>
      </c>
      <c r="P36" s="4"/>
    </row>
    <row r="37" spans="2:16">
      <c r="B37" s="9" t="str">
        <f t="shared" si="5"/>
        <v/>
      </c>
      <c r="C37" s="153">
        <f t="shared" si="6"/>
        <v>2029</v>
      </c>
      <c r="D37" s="159">
        <f>IF(F36+SUM(E$17:E36)=D$10,F36,D$10-SUM(E$17:E36))</f>
        <v>4229721.0402825298</v>
      </c>
      <c r="E37" s="160">
        <f t="shared" si="14"/>
        <v>204943.59707317073</v>
      </c>
      <c r="F37" s="159">
        <f t="shared" si="15"/>
        <v>4024777.443209359</v>
      </c>
      <c r="G37" s="161">
        <f t="shared" si="16"/>
        <v>627307.52730934869</v>
      </c>
      <c r="H37" s="142">
        <f t="shared" si="17"/>
        <v>627307.52730934869</v>
      </c>
      <c r="I37" s="156">
        <f t="shared" si="7"/>
        <v>0</v>
      </c>
      <c r="J37" s="156"/>
      <c r="K37" s="334"/>
      <c r="L37" s="158">
        <f t="shared" si="0"/>
        <v>0</v>
      </c>
      <c r="M37" s="334"/>
      <c r="N37" s="158">
        <f t="shared" si="1"/>
        <v>0</v>
      </c>
      <c r="O37" s="158">
        <f t="shared" si="2"/>
        <v>0</v>
      </c>
      <c r="P37" s="4"/>
    </row>
    <row r="38" spans="2:16">
      <c r="B38" s="9" t="str">
        <f t="shared" si="5"/>
        <v/>
      </c>
      <c r="C38" s="153">
        <f t="shared" si="6"/>
        <v>2030</v>
      </c>
      <c r="D38" s="159">
        <f>IF(F37+SUM(E$17:E37)=D$10,F37,D$10-SUM(E$17:E37))</f>
        <v>4024777.443209359</v>
      </c>
      <c r="E38" s="160">
        <f t="shared" si="14"/>
        <v>204943.59707317073</v>
      </c>
      <c r="F38" s="159">
        <f t="shared" si="15"/>
        <v>3819833.8461361881</v>
      </c>
      <c r="G38" s="161">
        <f t="shared" si="16"/>
        <v>606334.53099475102</v>
      </c>
      <c r="H38" s="142">
        <f t="shared" si="17"/>
        <v>606334.53099475102</v>
      </c>
      <c r="I38" s="156">
        <f t="shared" si="7"/>
        <v>0</v>
      </c>
      <c r="J38" s="156"/>
      <c r="K38" s="334"/>
      <c r="L38" s="158">
        <f t="shared" si="0"/>
        <v>0</v>
      </c>
      <c r="M38" s="334"/>
      <c r="N38" s="158">
        <f t="shared" si="1"/>
        <v>0</v>
      </c>
      <c r="O38" s="158">
        <f t="shared" si="2"/>
        <v>0</v>
      </c>
      <c r="P38" s="4"/>
    </row>
    <row r="39" spans="2:16">
      <c r="B39" s="9" t="str">
        <f t="shared" si="5"/>
        <v/>
      </c>
      <c r="C39" s="153">
        <f t="shared" si="6"/>
        <v>2031</v>
      </c>
      <c r="D39" s="159">
        <f>IF(F38+SUM(E$17:E38)=D$10,F38,D$10-SUM(E$17:E38))</f>
        <v>3819833.8461361881</v>
      </c>
      <c r="E39" s="160">
        <f t="shared" si="14"/>
        <v>204943.59707317073</v>
      </c>
      <c r="F39" s="159">
        <f t="shared" si="15"/>
        <v>3614890.2490630173</v>
      </c>
      <c r="G39" s="161">
        <f t="shared" si="16"/>
        <v>585361.53468015324</v>
      </c>
      <c r="H39" s="142">
        <f t="shared" si="17"/>
        <v>585361.53468015324</v>
      </c>
      <c r="I39" s="156">
        <f t="shared" si="7"/>
        <v>0</v>
      </c>
      <c r="J39" s="156"/>
      <c r="K39" s="334"/>
      <c r="L39" s="158">
        <f t="shared" si="0"/>
        <v>0</v>
      </c>
      <c r="M39" s="334"/>
      <c r="N39" s="158">
        <f t="shared" si="1"/>
        <v>0</v>
      </c>
      <c r="O39" s="158">
        <f t="shared" si="2"/>
        <v>0</v>
      </c>
      <c r="P39" s="4"/>
    </row>
    <row r="40" spans="2:16">
      <c r="B40" s="9" t="str">
        <f t="shared" si="5"/>
        <v/>
      </c>
      <c r="C40" s="153">
        <f t="shared" si="6"/>
        <v>2032</v>
      </c>
      <c r="D40" s="159">
        <f>IF(F39+SUM(E$17:E39)=D$10,F39,D$10-SUM(E$17:E39))</f>
        <v>3614890.2490630173</v>
      </c>
      <c r="E40" s="160">
        <f t="shared" si="14"/>
        <v>204943.59707317073</v>
      </c>
      <c r="F40" s="159">
        <f t="shared" si="15"/>
        <v>3409946.6519898465</v>
      </c>
      <c r="G40" s="161">
        <f t="shared" si="16"/>
        <v>564388.53836555546</v>
      </c>
      <c r="H40" s="142">
        <f t="shared" si="17"/>
        <v>564388.53836555546</v>
      </c>
      <c r="I40" s="156">
        <f t="shared" si="7"/>
        <v>0</v>
      </c>
      <c r="J40" s="156"/>
      <c r="K40" s="334"/>
      <c r="L40" s="158">
        <f t="shared" si="0"/>
        <v>0</v>
      </c>
      <c r="M40" s="334"/>
      <c r="N40" s="158">
        <f t="shared" si="1"/>
        <v>0</v>
      </c>
      <c r="O40" s="158">
        <f t="shared" si="2"/>
        <v>0</v>
      </c>
      <c r="P40" s="4"/>
    </row>
    <row r="41" spans="2:16">
      <c r="B41" s="9" t="str">
        <f t="shared" si="5"/>
        <v/>
      </c>
      <c r="C41" s="153">
        <f t="shared" si="6"/>
        <v>2033</v>
      </c>
      <c r="D41" s="159">
        <f>IF(F40+SUM(E$17:E40)=D$10,F40,D$10-SUM(E$17:E40))</f>
        <v>3409946.6519898465</v>
      </c>
      <c r="E41" s="160">
        <f t="shared" si="14"/>
        <v>204943.59707317073</v>
      </c>
      <c r="F41" s="159">
        <f t="shared" si="15"/>
        <v>3205003.0549166757</v>
      </c>
      <c r="G41" s="161">
        <f t="shared" si="16"/>
        <v>543415.54205095768</v>
      </c>
      <c r="H41" s="142">
        <f t="shared" si="17"/>
        <v>543415.54205095768</v>
      </c>
      <c r="I41" s="156">
        <f t="shared" si="7"/>
        <v>0</v>
      </c>
      <c r="J41" s="156"/>
      <c r="K41" s="334"/>
      <c r="L41" s="158">
        <f t="shared" si="0"/>
        <v>0</v>
      </c>
      <c r="M41" s="334"/>
      <c r="N41" s="158">
        <f t="shared" si="1"/>
        <v>0</v>
      </c>
      <c r="O41" s="158">
        <f t="shared" si="2"/>
        <v>0</v>
      </c>
      <c r="P41" s="4"/>
    </row>
    <row r="42" spans="2:16">
      <c r="B42" s="9" t="str">
        <f t="shared" si="5"/>
        <v/>
      </c>
      <c r="C42" s="153">
        <f t="shared" si="6"/>
        <v>2034</v>
      </c>
      <c r="D42" s="159">
        <f>IF(F41+SUM(E$17:E41)=D$10,F41,D$10-SUM(E$17:E41))</f>
        <v>3205003.0549166757</v>
      </c>
      <c r="E42" s="160">
        <f t="shared" si="14"/>
        <v>204943.59707317073</v>
      </c>
      <c r="F42" s="159">
        <f t="shared" si="15"/>
        <v>3000059.4578435048</v>
      </c>
      <c r="G42" s="161">
        <f t="shared" si="16"/>
        <v>522442.54573636001</v>
      </c>
      <c r="H42" s="142">
        <f t="shared" si="17"/>
        <v>522442.54573636001</v>
      </c>
      <c r="I42" s="156">
        <f t="shared" si="7"/>
        <v>0</v>
      </c>
      <c r="J42" s="156"/>
      <c r="K42" s="334"/>
      <c r="L42" s="158">
        <f t="shared" si="0"/>
        <v>0</v>
      </c>
      <c r="M42" s="334"/>
      <c r="N42" s="158">
        <f t="shared" si="1"/>
        <v>0</v>
      </c>
      <c r="O42" s="158">
        <f t="shared" si="2"/>
        <v>0</v>
      </c>
      <c r="P42" s="4"/>
    </row>
    <row r="43" spans="2:16">
      <c r="B43" s="9" t="str">
        <f t="shared" si="5"/>
        <v/>
      </c>
      <c r="C43" s="153">
        <f t="shared" si="6"/>
        <v>2035</v>
      </c>
      <c r="D43" s="159">
        <f>IF(F42+SUM(E$17:E42)=D$10,F42,D$10-SUM(E$17:E42))</f>
        <v>3000059.4578435048</v>
      </c>
      <c r="E43" s="160">
        <f t="shared" si="14"/>
        <v>204943.59707317073</v>
      </c>
      <c r="F43" s="159">
        <f t="shared" si="15"/>
        <v>2795115.860770334</v>
      </c>
      <c r="G43" s="161">
        <f t="shared" si="16"/>
        <v>501469.54942176212</v>
      </c>
      <c r="H43" s="142">
        <f t="shared" si="17"/>
        <v>501469.54942176212</v>
      </c>
      <c r="I43" s="156">
        <f t="shared" si="7"/>
        <v>0</v>
      </c>
      <c r="J43" s="156"/>
      <c r="K43" s="334"/>
      <c r="L43" s="158">
        <f t="shared" si="0"/>
        <v>0</v>
      </c>
      <c r="M43" s="334"/>
      <c r="N43" s="158">
        <f t="shared" si="1"/>
        <v>0</v>
      </c>
      <c r="O43" s="158">
        <f t="shared" si="2"/>
        <v>0</v>
      </c>
      <c r="P43" s="4"/>
    </row>
    <row r="44" spans="2:16">
      <c r="B44" s="9" t="str">
        <f t="shared" si="5"/>
        <v/>
      </c>
      <c r="C44" s="153">
        <f t="shared" si="6"/>
        <v>2036</v>
      </c>
      <c r="D44" s="159">
        <f>IF(F43+SUM(E$17:E43)=D$10,F43,D$10-SUM(E$17:E43))</f>
        <v>2795115.860770334</v>
      </c>
      <c r="E44" s="160">
        <f t="shared" si="14"/>
        <v>204943.59707317073</v>
      </c>
      <c r="F44" s="159">
        <f t="shared" si="15"/>
        <v>2590172.2636971632</v>
      </c>
      <c r="G44" s="161">
        <f t="shared" si="16"/>
        <v>480496.55310716445</v>
      </c>
      <c r="H44" s="142">
        <f t="shared" si="17"/>
        <v>480496.55310716445</v>
      </c>
      <c r="I44" s="156">
        <f t="shared" si="7"/>
        <v>0</v>
      </c>
      <c r="J44" s="156"/>
      <c r="K44" s="334"/>
      <c r="L44" s="158">
        <f t="shared" si="0"/>
        <v>0</v>
      </c>
      <c r="M44" s="334"/>
      <c r="N44" s="158">
        <f t="shared" si="1"/>
        <v>0</v>
      </c>
      <c r="O44" s="158">
        <f t="shared" si="2"/>
        <v>0</v>
      </c>
      <c r="P44" s="4"/>
    </row>
    <row r="45" spans="2:16">
      <c r="B45" s="9" t="str">
        <f t="shared" si="5"/>
        <v/>
      </c>
      <c r="C45" s="153">
        <f t="shared" si="6"/>
        <v>2037</v>
      </c>
      <c r="D45" s="159">
        <f>IF(F44+SUM(E$17:E44)=D$10,F44,D$10-SUM(E$17:E44))</f>
        <v>2590172.2636971632</v>
      </c>
      <c r="E45" s="160">
        <f t="shared" si="14"/>
        <v>204943.59707317073</v>
      </c>
      <c r="F45" s="159">
        <f t="shared" si="15"/>
        <v>2385228.6666239924</v>
      </c>
      <c r="G45" s="161">
        <f t="shared" si="16"/>
        <v>459523.55679256667</v>
      </c>
      <c r="H45" s="142">
        <f t="shared" si="17"/>
        <v>459523.55679256667</v>
      </c>
      <c r="I45" s="156">
        <f t="shared" si="7"/>
        <v>0</v>
      </c>
      <c r="J45" s="156"/>
      <c r="K45" s="334"/>
      <c r="L45" s="158">
        <f t="shared" si="0"/>
        <v>0</v>
      </c>
      <c r="M45" s="334"/>
      <c r="N45" s="158">
        <f t="shared" si="1"/>
        <v>0</v>
      </c>
      <c r="O45" s="158">
        <f t="shared" si="2"/>
        <v>0</v>
      </c>
      <c r="P45" s="4"/>
    </row>
    <row r="46" spans="2:16">
      <c r="B46" s="9" t="str">
        <f t="shared" si="5"/>
        <v/>
      </c>
      <c r="C46" s="153">
        <f t="shared" si="6"/>
        <v>2038</v>
      </c>
      <c r="D46" s="159">
        <f>IF(F45+SUM(E$17:E45)=D$10,F45,D$10-SUM(E$17:E45))</f>
        <v>2385228.6666239924</v>
      </c>
      <c r="E46" s="160">
        <f t="shared" si="14"/>
        <v>204943.59707317073</v>
      </c>
      <c r="F46" s="159">
        <f t="shared" si="15"/>
        <v>2180285.0695508216</v>
      </c>
      <c r="G46" s="161">
        <f t="shared" si="16"/>
        <v>438550.56047796889</v>
      </c>
      <c r="H46" s="142">
        <f t="shared" si="17"/>
        <v>438550.56047796889</v>
      </c>
      <c r="I46" s="156">
        <f t="shared" si="7"/>
        <v>0</v>
      </c>
      <c r="J46" s="156"/>
      <c r="K46" s="334"/>
      <c r="L46" s="158">
        <f t="shared" si="0"/>
        <v>0</v>
      </c>
      <c r="M46" s="334"/>
      <c r="N46" s="158">
        <f t="shared" si="1"/>
        <v>0</v>
      </c>
      <c r="O46" s="158">
        <f t="shared" si="2"/>
        <v>0</v>
      </c>
      <c r="P46" s="4"/>
    </row>
    <row r="47" spans="2:16">
      <c r="B47" s="9" t="str">
        <f t="shared" si="5"/>
        <v/>
      </c>
      <c r="C47" s="153">
        <f t="shared" si="6"/>
        <v>2039</v>
      </c>
      <c r="D47" s="159">
        <f>IF(F46+SUM(E$17:E46)=D$10,F46,D$10-SUM(E$17:E46))</f>
        <v>2180285.0695508216</v>
      </c>
      <c r="E47" s="160">
        <f t="shared" si="14"/>
        <v>204943.59707317073</v>
      </c>
      <c r="F47" s="159">
        <f t="shared" si="15"/>
        <v>1975341.4724776507</v>
      </c>
      <c r="G47" s="161">
        <f t="shared" si="16"/>
        <v>417577.56416337111</v>
      </c>
      <c r="H47" s="142">
        <f t="shared" si="17"/>
        <v>417577.56416337111</v>
      </c>
      <c r="I47" s="156">
        <f t="shared" si="7"/>
        <v>0</v>
      </c>
      <c r="J47" s="156"/>
      <c r="K47" s="334"/>
      <c r="L47" s="158">
        <f t="shared" si="0"/>
        <v>0</v>
      </c>
      <c r="M47" s="334"/>
      <c r="N47" s="158">
        <f t="shared" si="1"/>
        <v>0</v>
      </c>
      <c r="O47" s="158">
        <f t="shared" si="2"/>
        <v>0</v>
      </c>
      <c r="P47" s="4"/>
    </row>
    <row r="48" spans="2:16">
      <c r="B48" s="9" t="str">
        <f t="shared" si="5"/>
        <v/>
      </c>
      <c r="C48" s="153">
        <f t="shared" si="6"/>
        <v>2040</v>
      </c>
      <c r="D48" s="159">
        <f>IF(F47+SUM(E$17:E47)=D$10,F47,D$10-SUM(E$17:E47))</f>
        <v>1975341.4724776507</v>
      </c>
      <c r="E48" s="160">
        <f t="shared" si="14"/>
        <v>204943.59707317073</v>
      </c>
      <c r="F48" s="159">
        <f t="shared" si="15"/>
        <v>1770397.8754044799</v>
      </c>
      <c r="G48" s="161">
        <f t="shared" si="16"/>
        <v>396604.56784877338</v>
      </c>
      <c r="H48" s="142">
        <f t="shared" si="17"/>
        <v>396604.56784877338</v>
      </c>
      <c r="I48" s="156">
        <f t="shared" si="7"/>
        <v>0</v>
      </c>
      <c r="J48" s="156"/>
      <c r="K48" s="334"/>
      <c r="L48" s="158">
        <f t="shared" si="0"/>
        <v>0</v>
      </c>
      <c r="M48" s="334"/>
      <c r="N48" s="158">
        <f t="shared" si="1"/>
        <v>0</v>
      </c>
      <c r="O48" s="158">
        <f t="shared" si="2"/>
        <v>0</v>
      </c>
      <c r="P48" s="4"/>
    </row>
    <row r="49" spans="2:17">
      <c r="B49" s="9" t="str">
        <f t="shared" si="5"/>
        <v/>
      </c>
      <c r="C49" s="153">
        <f t="shared" si="6"/>
        <v>2041</v>
      </c>
      <c r="D49" s="159">
        <f>IF(F48+SUM(E$17:E48)=D$10,F48,D$10-SUM(E$17:E48))</f>
        <v>1770397.8754044799</v>
      </c>
      <c r="E49" s="160">
        <f t="shared" si="14"/>
        <v>204943.59707317073</v>
      </c>
      <c r="F49" s="159">
        <f t="shared" si="15"/>
        <v>1565454.2783313091</v>
      </c>
      <c r="G49" s="161">
        <f t="shared" si="16"/>
        <v>375631.5715341756</v>
      </c>
      <c r="H49" s="142">
        <f t="shared" si="17"/>
        <v>375631.5715341756</v>
      </c>
      <c r="I49" s="156">
        <f t="shared" si="7"/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5"/>
        <v/>
      </c>
      <c r="C50" s="153">
        <f t="shared" si="6"/>
        <v>2042</v>
      </c>
      <c r="D50" s="159">
        <f>IF(F49+SUM(E$17:E49)=D$10,F49,D$10-SUM(E$17:E49))</f>
        <v>1565454.2783313091</v>
      </c>
      <c r="E50" s="160">
        <f t="shared" si="14"/>
        <v>204943.59707317073</v>
      </c>
      <c r="F50" s="159">
        <f t="shared" si="15"/>
        <v>1360510.6812581383</v>
      </c>
      <c r="G50" s="161">
        <f t="shared" si="16"/>
        <v>354658.57521957788</v>
      </c>
      <c r="H50" s="142">
        <f t="shared" si="17"/>
        <v>354658.57521957788</v>
      </c>
      <c r="I50" s="156">
        <f t="shared" si="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5"/>
        <v/>
      </c>
      <c r="C51" s="153">
        <f t="shared" si="6"/>
        <v>2043</v>
      </c>
      <c r="D51" s="159">
        <f>IF(F50+SUM(E$17:E50)=D$10,F50,D$10-SUM(E$17:E50))</f>
        <v>1360510.6812581383</v>
      </c>
      <c r="E51" s="160">
        <f t="shared" si="14"/>
        <v>204943.59707317073</v>
      </c>
      <c r="F51" s="159">
        <f t="shared" si="15"/>
        <v>1155567.0841849674</v>
      </c>
      <c r="G51" s="161">
        <f t="shared" si="16"/>
        <v>333685.5789049801</v>
      </c>
      <c r="H51" s="142">
        <f t="shared" si="17"/>
        <v>333685.5789049801</v>
      </c>
      <c r="I51" s="156">
        <f t="shared" si="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5"/>
        <v/>
      </c>
      <c r="C52" s="153">
        <f t="shared" si="6"/>
        <v>2044</v>
      </c>
      <c r="D52" s="159">
        <f>IF(F51+SUM(E$17:E51)=D$10,F51,D$10-SUM(E$17:E51))</f>
        <v>1155567.0841849674</v>
      </c>
      <c r="E52" s="160">
        <f t="shared" si="14"/>
        <v>204943.59707317073</v>
      </c>
      <c r="F52" s="159">
        <f t="shared" si="15"/>
        <v>950623.48711179674</v>
      </c>
      <c r="G52" s="161">
        <f t="shared" si="16"/>
        <v>312712.58259038231</v>
      </c>
      <c r="H52" s="142">
        <f t="shared" si="17"/>
        <v>312712.58259038231</v>
      </c>
      <c r="I52" s="156">
        <f t="shared" si="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5"/>
        <v/>
      </c>
      <c r="C53" s="153">
        <f t="shared" si="6"/>
        <v>2045</v>
      </c>
      <c r="D53" s="159">
        <f>IF(F52+SUM(E$17:E52)=D$10,F52,D$10-SUM(E$17:E52))</f>
        <v>950623.48711179674</v>
      </c>
      <c r="E53" s="160">
        <f t="shared" si="14"/>
        <v>204943.59707317073</v>
      </c>
      <c r="F53" s="159">
        <f t="shared" si="15"/>
        <v>745679.89003862604</v>
      </c>
      <c r="G53" s="161">
        <f t="shared" si="16"/>
        <v>291739.58627578459</v>
      </c>
      <c r="H53" s="142">
        <f t="shared" si="17"/>
        <v>291739.58627578459</v>
      </c>
      <c r="I53" s="156">
        <f t="shared" si="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374" t="str">
        <f t="shared" si="5"/>
        <v>IU</v>
      </c>
      <c r="C54" s="153">
        <f t="shared" si="6"/>
        <v>2046</v>
      </c>
      <c r="D54" s="159">
        <f>IF(F53+SUM(E$17:E53)=D$10,F53,D$10-SUM(E$17:E53))</f>
        <v>745679.89003863093</v>
      </c>
      <c r="E54" s="160">
        <f t="shared" si="14"/>
        <v>204943.59707317073</v>
      </c>
      <c r="F54" s="159">
        <f t="shared" si="15"/>
        <v>540736.29296546022</v>
      </c>
      <c r="G54" s="161">
        <f t="shared" si="16"/>
        <v>270766.58996118733</v>
      </c>
      <c r="H54" s="142">
        <f t="shared" si="17"/>
        <v>270766.58996118733</v>
      </c>
      <c r="I54" s="156">
        <f t="shared" si="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5"/>
        <v/>
      </c>
      <c r="C55" s="153">
        <f t="shared" si="6"/>
        <v>2047</v>
      </c>
      <c r="D55" s="159">
        <f>IF(F54+SUM(E$17:E54)=D$10,F54,D$10-SUM(E$17:E54))</f>
        <v>540736.29296546022</v>
      </c>
      <c r="E55" s="160">
        <f t="shared" si="14"/>
        <v>204943.59707317073</v>
      </c>
      <c r="F55" s="159">
        <f t="shared" si="15"/>
        <v>335792.69589228951</v>
      </c>
      <c r="G55" s="161">
        <f t="shared" si="16"/>
        <v>249793.59364658958</v>
      </c>
      <c r="H55" s="142">
        <f t="shared" si="17"/>
        <v>249793.59364658958</v>
      </c>
      <c r="I55" s="156">
        <f t="shared" si="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5"/>
        <v/>
      </c>
      <c r="C56" s="153">
        <f t="shared" si="6"/>
        <v>2048</v>
      </c>
      <c r="D56" s="159">
        <f>IF(F55+SUM(E$17:E55)=D$10,F55,D$10-SUM(E$17:E55))</f>
        <v>335792.69589228951</v>
      </c>
      <c r="E56" s="160">
        <f t="shared" si="14"/>
        <v>204943.59707317073</v>
      </c>
      <c r="F56" s="159">
        <f t="shared" si="15"/>
        <v>130849.09881911878</v>
      </c>
      <c r="G56" s="161">
        <f t="shared" si="16"/>
        <v>228820.59733199183</v>
      </c>
      <c r="H56" s="142">
        <f t="shared" si="17"/>
        <v>228820.59733199183</v>
      </c>
      <c r="I56" s="156">
        <f t="shared" si="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5"/>
        <v/>
      </c>
      <c r="C57" s="153">
        <f t="shared" si="6"/>
        <v>2049</v>
      </c>
      <c r="D57" s="159">
        <f>IF(F56+SUM(E$17:E56)=D$10,F56,D$10-SUM(E$17:E56))</f>
        <v>130849.09881911878</v>
      </c>
      <c r="E57" s="160">
        <f t="shared" si="14"/>
        <v>130849.09881911878</v>
      </c>
      <c r="F57" s="159">
        <f t="shared" si="15"/>
        <v>0</v>
      </c>
      <c r="G57" s="161">
        <f t="shared" si="16"/>
        <v>137544.34986987989</v>
      </c>
      <c r="H57" s="142">
        <f t="shared" si="17"/>
        <v>137544.34986987989</v>
      </c>
      <c r="I57" s="156">
        <f t="shared" si="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5"/>
        <v/>
      </c>
      <c r="C58" s="153">
        <f t="shared" si="6"/>
        <v>2050</v>
      </c>
      <c r="D58" s="159">
        <f>IF(F57+SUM(E$17:E57)=D$10,F57,D$10-SUM(E$17:E57))</f>
        <v>0</v>
      </c>
      <c r="E58" s="160">
        <f t="shared" si="14"/>
        <v>0</v>
      </c>
      <c r="F58" s="159">
        <f t="shared" si="15"/>
        <v>0</v>
      </c>
      <c r="G58" s="161">
        <f t="shared" si="16"/>
        <v>0</v>
      </c>
      <c r="H58" s="142">
        <f t="shared" si="17"/>
        <v>0</v>
      </c>
      <c r="I58" s="156">
        <f t="shared" si="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 t="shared" si="6"/>
        <v>2051</v>
      </c>
      <c r="D59" s="159">
        <f>IF(F58+SUM(E$17:E58)=D$10,F58,D$10-SUM(E$17:E58))</f>
        <v>0</v>
      </c>
      <c r="E59" s="160">
        <f t="shared" si="14"/>
        <v>0</v>
      </c>
      <c r="F59" s="159">
        <f t="shared" si="15"/>
        <v>0</v>
      </c>
      <c r="G59" s="161">
        <f t="shared" si="16"/>
        <v>0</v>
      </c>
      <c r="H59" s="142">
        <f t="shared" si="17"/>
        <v>0</v>
      </c>
      <c r="I59" s="156">
        <f t="shared" si="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5"/>
        <v/>
      </c>
      <c r="C60" s="153">
        <f t="shared" si="6"/>
        <v>2052</v>
      </c>
      <c r="D60" s="159">
        <f>IF(F59+SUM(E$17:E59)=D$10,F59,D$10-SUM(E$17:E59))</f>
        <v>0</v>
      </c>
      <c r="E60" s="160">
        <f t="shared" si="14"/>
        <v>0</v>
      </c>
      <c r="F60" s="159">
        <f t="shared" si="15"/>
        <v>0</v>
      </c>
      <c r="G60" s="161">
        <f t="shared" si="16"/>
        <v>0</v>
      </c>
      <c r="H60" s="142">
        <f t="shared" si="17"/>
        <v>0</v>
      </c>
      <c r="I60" s="156">
        <f t="shared" si="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5"/>
        <v/>
      </c>
      <c r="C61" s="153">
        <f t="shared" si="6"/>
        <v>2053</v>
      </c>
      <c r="D61" s="159">
        <f>IF(F60+SUM(E$17:E60)=D$10,F60,D$10-SUM(E$17:E60))</f>
        <v>0</v>
      </c>
      <c r="E61" s="160">
        <f t="shared" si="14"/>
        <v>0</v>
      </c>
      <c r="F61" s="159">
        <f t="shared" si="15"/>
        <v>0</v>
      </c>
      <c r="G61" s="163">
        <f t="shared" si="16"/>
        <v>0</v>
      </c>
      <c r="H61" s="142">
        <f t="shared" si="17"/>
        <v>0</v>
      </c>
      <c r="I61" s="156">
        <f t="shared" si="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5"/>
        <v/>
      </c>
      <c r="C62" s="153">
        <f t="shared" si="6"/>
        <v>2054</v>
      </c>
      <c r="D62" s="159">
        <f>IF(F61+SUM(E$17:E61)=D$10,F61,D$10-SUM(E$17:E61))</f>
        <v>0</v>
      </c>
      <c r="E62" s="160">
        <f t="shared" si="14"/>
        <v>0</v>
      </c>
      <c r="F62" s="159">
        <f t="shared" si="15"/>
        <v>0</v>
      </c>
      <c r="G62" s="163">
        <f t="shared" si="16"/>
        <v>0</v>
      </c>
      <c r="H62" s="142">
        <f t="shared" si="17"/>
        <v>0</v>
      </c>
      <c r="I62" s="156">
        <f t="shared" si="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5"/>
        <v/>
      </c>
      <c r="C63" s="153">
        <f t="shared" si="6"/>
        <v>2055</v>
      </c>
      <c r="D63" s="159">
        <f>IF(F62+SUM(E$17:E62)=D$10,F62,D$10-SUM(E$17:E62))</f>
        <v>0</v>
      </c>
      <c r="E63" s="160">
        <f t="shared" si="14"/>
        <v>0</v>
      </c>
      <c r="F63" s="159">
        <f t="shared" si="15"/>
        <v>0</v>
      </c>
      <c r="G63" s="163">
        <f t="shared" si="16"/>
        <v>0</v>
      </c>
      <c r="H63" s="142">
        <f t="shared" si="17"/>
        <v>0</v>
      </c>
      <c r="I63" s="156">
        <f t="shared" si="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5"/>
        <v/>
      </c>
      <c r="C64" s="153">
        <f t="shared" si="6"/>
        <v>2056</v>
      </c>
      <c r="D64" s="159">
        <f>IF(F63+SUM(E$17:E63)=D$10,F63,D$10-SUM(E$17:E63))</f>
        <v>0</v>
      </c>
      <c r="E64" s="160">
        <f t="shared" si="14"/>
        <v>0</v>
      </c>
      <c r="F64" s="159">
        <f t="shared" si="15"/>
        <v>0</v>
      </c>
      <c r="G64" s="163">
        <f t="shared" si="16"/>
        <v>0</v>
      </c>
      <c r="H64" s="142">
        <f t="shared" si="17"/>
        <v>0</v>
      </c>
      <c r="I64" s="156">
        <f t="shared" si="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5"/>
        <v/>
      </c>
      <c r="C65" s="153">
        <f t="shared" si="6"/>
        <v>2057</v>
      </c>
      <c r="D65" s="159">
        <f>IF(F64+SUM(E$17:E64)=D$10,F64,D$10-SUM(E$17:E64))</f>
        <v>0</v>
      </c>
      <c r="E65" s="160">
        <f t="shared" si="14"/>
        <v>0</v>
      </c>
      <c r="F65" s="159">
        <f t="shared" si="15"/>
        <v>0</v>
      </c>
      <c r="G65" s="163">
        <f t="shared" si="16"/>
        <v>0</v>
      </c>
      <c r="H65" s="142">
        <f t="shared" si="17"/>
        <v>0</v>
      </c>
      <c r="I65" s="156">
        <f t="shared" si="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5"/>
        <v/>
      </c>
      <c r="C66" s="153">
        <f t="shared" si="6"/>
        <v>2058</v>
      </c>
      <c r="D66" s="159">
        <f>IF(F65+SUM(E$17:E65)=D$10,F65,D$10-SUM(E$17:E65))</f>
        <v>0</v>
      </c>
      <c r="E66" s="160">
        <f t="shared" si="14"/>
        <v>0</v>
      </c>
      <c r="F66" s="159">
        <f t="shared" si="15"/>
        <v>0</v>
      </c>
      <c r="G66" s="163">
        <f t="shared" si="16"/>
        <v>0</v>
      </c>
      <c r="H66" s="142">
        <f t="shared" si="17"/>
        <v>0</v>
      </c>
      <c r="I66" s="156">
        <f t="shared" si="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5"/>
        <v/>
      </c>
      <c r="C67" s="153">
        <f t="shared" si="6"/>
        <v>2059</v>
      </c>
      <c r="D67" s="159">
        <f>IF(F66+SUM(E$17:E66)=D$10,F66,D$10-SUM(E$17:E66))</f>
        <v>0</v>
      </c>
      <c r="E67" s="160">
        <f t="shared" si="14"/>
        <v>0</v>
      </c>
      <c r="F67" s="159">
        <f t="shared" si="15"/>
        <v>0</v>
      </c>
      <c r="G67" s="163">
        <f t="shared" si="16"/>
        <v>0</v>
      </c>
      <c r="H67" s="142">
        <f t="shared" si="17"/>
        <v>0</v>
      </c>
      <c r="I67" s="156">
        <f t="shared" si="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5"/>
        <v/>
      </c>
      <c r="C68" s="153">
        <f t="shared" si="6"/>
        <v>2060</v>
      </c>
      <c r="D68" s="159">
        <f>IF(F67+SUM(E$17:E67)=D$10,F67,D$10-SUM(E$17:E67))</f>
        <v>0</v>
      </c>
      <c r="E68" s="160">
        <f t="shared" si="14"/>
        <v>0</v>
      </c>
      <c r="F68" s="159">
        <f t="shared" si="15"/>
        <v>0</v>
      </c>
      <c r="G68" s="163">
        <f t="shared" si="16"/>
        <v>0</v>
      </c>
      <c r="H68" s="142">
        <f t="shared" si="17"/>
        <v>0</v>
      </c>
      <c r="I68" s="156">
        <f t="shared" si="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5"/>
        <v/>
      </c>
      <c r="C69" s="153">
        <f t="shared" si="6"/>
        <v>2061</v>
      </c>
      <c r="D69" s="159">
        <f>IF(F68+SUM(E$17:E68)=D$10,F68,D$10-SUM(E$17:E68))</f>
        <v>0</v>
      </c>
      <c r="E69" s="160">
        <f t="shared" si="14"/>
        <v>0</v>
      </c>
      <c r="F69" s="159">
        <f t="shared" si="15"/>
        <v>0</v>
      </c>
      <c r="G69" s="163">
        <f t="shared" si="16"/>
        <v>0</v>
      </c>
      <c r="H69" s="142">
        <f t="shared" si="17"/>
        <v>0</v>
      </c>
      <c r="I69" s="156">
        <f t="shared" si="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5"/>
        <v/>
      </c>
      <c r="C70" s="153">
        <f t="shared" si="6"/>
        <v>2062</v>
      </c>
      <c r="D70" s="159">
        <f>IF(F69+SUM(E$17:E69)=D$10,F69,D$10-SUM(E$17:E69))</f>
        <v>0</v>
      </c>
      <c r="E70" s="160">
        <f t="shared" si="14"/>
        <v>0</v>
      </c>
      <c r="F70" s="159">
        <f t="shared" si="15"/>
        <v>0</v>
      </c>
      <c r="G70" s="163">
        <f t="shared" si="16"/>
        <v>0</v>
      </c>
      <c r="H70" s="142">
        <f t="shared" si="17"/>
        <v>0</v>
      </c>
      <c r="I70" s="156">
        <f t="shared" si="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5"/>
        <v/>
      </c>
      <c r="C71" s="153">
        <f t="shared" si="6"/>
        <v>2063</v>
      </c>
      <c r="D71" s="159">
        <f>IF(F70+SUM(E$17:E70)=D$10,F70,D$10-SUM(E$17:E70))</f>
        <v>0</v>
      </c>
      <c r="E71" s="160">
        <f t="shared" si="14"/>
        <v>0</v>
      </c>
      <c r="F71" s="159">
        <f t="shared" si="15"/>
        <v>0</v>
      </c>
      <c r="G71" s="163">
        <f t="shared" si="16"/>
        <v>0</v>
      </c>
      <c r="H71" s="142">
        <f t="shared" si="17"/>
        <v>0</v>
      </c>
      <c r="I71" s="156">
        <f t="shared" si="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5"/>
        <v/>
      </c>
      <c r="C72" s="164">
        <f t="shared" si="6"/>
        <v>2064</v>
      </c>
      <c r="D72" s="165">
        <f>IF(F71+SUM(E$17:E71)=D$10,F71,D$10-SUM(E$17:E71))</f>
        <v>0</v>
      </c>
      <c r="E72" s="166">
        <f t="shared" si="14"/>
        <v>0</v>
      </c>
      <c r="F72" s="165">
        <f t="shared" si="15"/>
        <v>0</v>
      </c>
      <c r="G72" s="167">
        <f t="shared" si="16"/>
        <v>0</v>
      </c>
      <c r="H72" s="124">
        <f t="shared" si="17"/>
        <v>0</v>
      </c>
      <c r="I72" s="168">
        <f t="shared" si="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8402687.4799999986</v>
      </c>
      <c r="F73" s="111"/>
      <c r="G73" s="111">
        <f>SUM(G17:G72)</f>
        <v>29013500.603115208</v>
      </c>
      <c r="H73" s="111">
        <f>SUM(H17:H72)</f>
        <v>29013500.603115208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1016010.9603176524</v>
      </c>
      <c r="N87" s="198">
        <f>IF(J92&lt;D11,0,VLOOKUP(J92,C17:O72,11))</f>
        <v>1016010.9603176524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886411.49004878511</v>
      </c>
      <c r="N88" s="200">
        <f>IF(J92&lt;D11,0,VLOOKUP(J92,C99:P154,7))</f>
        <v>886411.49004878511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SW Shreveport (sub work &amp; tap)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-129599.47026886733</v>
      </c>
      <c r="N89" s="203">
        <f>+N88-N87</f>
        <v>-129599.47026886733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TP2007060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8402687.4800000004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200063.98761904764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202696</v>
      </c>
      <c r="F99" s="361">
        <v>8199991</v>
      </c>
      <c r="G99" s="365">
        <v>4099995</v>
      </c>
      <c r="H99" s="362">
        <v>796120</v>
      </c>
      <c r="I99" s="363">
        <v>796120</v>
      </c>
      <c r="J99" s="158">
        <f t="shared" ref="J99:J130" si="21">+I99-H99</f>
        <v>0</v>
      </c>
      <c r="K99" s="158"/>
      <c r="L99" s="256">
        <f t="shared" ref="L99:L104" si="22">H99</f>
        <v>796120</v>
      </c>
      <c r="M99" s="157">
        <f t="shared" ref="M99:M130" si="23">IF(L99&lt;&gt;0,+H99-L99,0)</f>
        <v>0</v>
      </c>
      <c r="N99" s="256">
        <f t="shared" ref="N99:N104" si="24">I99</f>
        <v>796120</v>
      </c>
      <c r="O99" s="157">
        <f t="shared" ref="O99:O130" si="25">IF(N99&lt;&gt;0,+I99-N99,0)</f>
        <v>0</v>
      </c>
      <c r="P99" s="157">
        <f t="shared" ref="P99:P130" si="26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8199991.4800000004</v>
      </c>
      <c r="E100" s="360">
        <v>204943.59707317073</v>
      </c>
      <c r="F100" s="361">
        <v>7995047.8829268301</v>
      </c>
      <c r="G100" s="361">
        <v>8097519.6814634148</v>
      </c>
      <c r="H100" s="360">
        <v>1541731.3961161568</v>
      </c>
      <c r="I100" s="359">
        <v>1541731.3961161568</v>
      </c>
      <c r="J100" s="158">
        <f t="shared" si="21"/>
        <v>0</v>
      </c>
      <c r="K100" s="158"/>
      <c r="L100" s="258">
        <f t="shared" si="22"/>
        <v>1541731.3961161568</v>
      </c>
      <c r="M100" s="257">
        <f t="shared" si="23"/>
        <v>0</v>
      </c>
      <c r="N100" s="258">
        <f t="shared" si="24"/>
        <v>1541731.3961161568</v>
      </c>
      <c r="O100" s="158">
        <f t="shared" si="25"/>
        <v>0</v>
      </c>
      <c r="P100" s="158">
        <f t="shared" si="26"/>
        <v>0</v>
      </c>
      <c r="Q100" s="1"/>
    </row>
    <row r="101" spans="1:17">
      <c r="B101" s="9" t="str">
        <f t="shared" ref="B101:B154" si="27">IF(D101=F100,"","IU")</f>
        <v/>
      </c>
      <c r="C101" s="153">
        <f>IF(D93="","-",+C100+1)</f>
        <v>2011</v>
      </c>
      <c r="D101" s="357">
        <v>7995047.8829268301</v>
      </c>
      <c r="E101" s="377">
        <v>200063.98761904764</v>
      </c>
      <c r="F101" s="361">
        <v>7794983.8953077821</v>
      </c>
      <c r="G101" s="361">
        <v>7895015.8891173061</v>
      </c>
      <c r="H101" s="360">
        <v>1387315.6975317788</v>
      </c>
      <c r="I101" s="359">
        <v>1387315.6975317788</v>
      </c>
      <c r="J101" s="158">
        <f t="shared" si="21"/>
        <v>0</v>
      </c>
      <c r="K101" s="158"/>
      <c r="L101" s="258">
        <f t="shared" si="22"/>
        <v>1387315.6975317788</v>
      </c>
      <c r="M101" s="257">
        <f t="shared" si="23"/>
        <v>0</v>
      </c>
      <c r="N101" s="258">
        <f t="shared" si="24"/>
        <v>1387315.6975317788</v>
      </c>
      <c r="O101" s="158">
        <f t="shared" si="25"/>
        <v>0</v>
      </c>
      <c r="P101" s="158">
        <f t="shared" si="26"/>
        <v>0</v>
      </c>
      <c r="Q101" s="1"/>
    </row>
    <row r="102" spans="1:17">
      <c r="B102" s="9" t="str">
        <f t="shared" si="27"/>
        <v/>
      </c>
      <c r="C102" s="153">
        <f>IF(D93="","-",+C101+1)</f>
        <v>2012</v>
      </c>
      <c r="D102" s="357">
        <v>7794983.8953077821</v>
      </c>
      <c r="E102" s="360">
        <v>200063.98761904764</v>
      </c>
      <c r="F102" s="361">
        <v>7594919.9076887341</v>
      </c>
      <c r="G102" s="361">
        <v>7694951.9014982581</v>
      </c>
      <c r="H102" s="360">
        <v>1332406.4149067886</v>
      </c>
      <c r="I102" s="359">
        <v>1332406.4149067886</v>
      </c>
      <c r="J102" s="158">
        <f t="shared" si="21"/>
        <v>0</v>
      </c>
      <c r="K102" s="158"/>
      <c r="L102" s="258">
        <f t="shared" si="22"/>
        <v>1332406.4149067886</v>
      </c>
      <c r="M102" s="257">
        <f t="shared" si="23"/>
        <v>0</v>
      </c>
      <c r="N102" s="258">
        <f t="shared" si="24"/>
        <v>1332406.4149067886</v>
      </c>
      <c r="O102" s="158">
        <f t="shared" si="25"/>
        <v>0</v>
      </c>
      <c r="P102" s="158">
        <f t="shared" si="26"/>
        <v>0</v>
      </c>
      <c r="Q102" s="1"/>
    </row>
    <row r="103" spans="1:17">
      <c r="B103" s="9" t="str">
        <f t="shared" si="27"/>
        <v/>
      </c>
      <c r="C103" s="153">
        <f>IF(D93="","-",+C102+1)</f>
        <v>2013</v>
      </c>
      <c r="D103" s="357">
        <v>7594919.9076887341</v>
      </c>
      <c r="E103" s="360">
        <v>200063.98761904764</v>
      </c>
      <c r="F103" s="361">
        <v>7394855.9200696861</v>
      </c>
      <c r="G103" s="361">
        <v>7494887.9138792101</v>
      </c>
      <c r="H103" s="360">
        <v>1214060.1321062704</v>
      </c>
      <c r="I103" s="359">
        <v>1214060.1321062704</v>
      </c>
      <c r="J103" s="158">
        <v>0</v>
      </c>
      <c r="K103" s="158"/>
      <c r="L103" s="258">
        <f t="shared" si="22"/>
        <v>1214060.1321062704</v>
      </c>
      <c r="M103" s="257">
        <f>IF(L103&lt;&gt;0,+H103-L103,0)</f>
        <v>0</v>
      </c>
      <c r="N103" s="258">
        <f t="shared" si="24"/>
        <v>1214060.1321062704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7"/>
        <v/>
      </c>
      <c r="C104" s="153">
        <f>IF(D93="","-",+C103+1)</f>
        <v>2014</v>
      </c>
      <c r="D104" s="357">
        <v>7394855.9200696861</v>
      </c>
      <c r="E104" s="360">
        <v>200063.98761904764</v>
      </c>
      <c r="F104" s="361">
        <v>7194791.9324506382</v>
      </c>
      <c r="G104" s="361">
        <v>7294823.9262601621</v>
      </c>
      <c r="H104" s="360">
        <v>1191601.6940490135</v>
      </c>
      <c r="I104" s="359">
        <v>1191601.6940490135</v>
      </c>
      <c r="J104" s="158">
        <v>0</v>
      </c>
      <c r="K104" s="158"/>
      <c r="L104" s="258">
        <f t="shared" si="22"/>
        <v>1191601.6940490135</v>
      </c>
      <c r="M104" s="257">
        <f>IF(L104&lt;&gt;0,+H104-L104,0)</f>
        <v>0</v>
      </c>
      <c r="N104" s="258">
        <f t="shared" si="24"/>
        <v>1191601.6940490135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7"/>
        <v/>
      </c>
      <c r="C105" s="153">
        <f>IF(D93="","-",+C104+1)</f>
        <v>2015</v>
      </c>
      <c r="D105" s="357">
        <v>7194791.9324506382</v>
      </c>
      <c r="E105" s="360">
        <v>200063.98761904764</v>
      </c>
      <c r="F105" s="361">
        <v>6994727.9448315902</v>
      </c>
      <c r="G105" s="361">
        <v>7094759.9386411142</v>
      </c>
      <c r="H105" s="360">
        <v>1134932.5435262297</v>
      </c>
      <c r="I105" s="359">
        <v>1134932.5435262297</v>
      </c>
      <c r="J105" s="158">
        <f t="shared" si="21"/>
        <v>0</v>
      </c>
      <c r="K105" s="158"/>
      <c r="L105" s="258">
        <f>H105</f>
        <v>1134932.5435262297</v>
      </c>
      <c r="M105" s="257">
        <f>IF(L105&lt;&gt;0,+H105-L105,0)</f>
        <v>0</v>
      </c>
      <c r="N105" s="258">
        <f>I105</f>
        <v>1134932.5435262297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/>
      </c>
      <c r="C106" s="153">
        <f>IF(D93="","-",+C105+1)</f>
        <v>2016</v>
      </c>
      <c r="D106" s="357">
        <v>6994727.9448315902</v>
      </c>
      <c r="E106" s="360">
        <v>195411.33674418606</v>
      </c>
      <c r="F106" s="361">
        <v>6799316.6080874037</v>
      </c>
      <c r="G106" s="361">
        <v>6897022.2764594965</v>
      </c>
      <c r="H106" s="360">
        <v>1070988.2339652905</v>
      </c>
      <c r="I106" s="359">
        <v>1070988.2339652905</v>
      </c>
      <c r="J106" s="158">
        <v>0</v>
      </c>
      <c r="K106" s="158"/>
      <c r="L106" s="258">
        <f>H106</f>
        <v>1070988.2339652905</v>
      </c>
      <c r="M106" s="257">
        <f>IF(L106&lt;&gt;0,+H106-L106,0)</f>
        <v>0</v>
      </c>
      <c r="N106" s="258">
        <f>I106</f>
        <v>1070988.2339652905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/>
      </c>
      <c r="C107" s="153">
        <f>IF(D93="","-",+C106+1)</f>
        <v>2017</v>
      </c>
      <c r="D107" s="357">
        <v>6799316.6080874037</v>
      </c>
      <c r="E107" s="360">
        <v>200063.98761904764</v>
      </c>
      <c r="F107" s="361">
        <v>6599252.6204683557</v>
      </c>
      <c r="G107" s="361">
        <v>6699284.6142778797</v>
      </c>
      <c r="H107" s="360">
        <v>1013835.8551552552</v>
      </c>
      <c r="I107" s="359">
        <v>1013835.8551552552</v>
      </c>
      <c r="J107" s="158">
        <f t="shared" si="21"/>
        <v>0</v>
      </c>
      <c r="K107" s="158"/>
      <c r="L107" s="258">
        <f>H107</f>
        <v>1013835.8551552552</v>
      </c>
      <c r="M107" s="257">
        <f>IF(L107&lt;&gt;0,+H107-L107,0)</f>
        <v>0</v>
      </c>
      <c r="N107" s="258">
        <f>I107</f>
        <v>1013835.8551552552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/>
      </c>
      <c r="C108" s="153">
        <f>IF(D93="","-",+C107+1)</f>
        <v>2018</v>
      </c>
      <c r="D108" s="154">
        <f>IF(F107+SUM(E$99:E107)=D$92,F107,D$92-SUM(E$99:E107))</f>
        <v>6599252.6204683557</v>
      </c>
      <c r="E108" s="160">
        <f>IF(+J96&lt;F107,J96,D108)</f>
        <v>200063.98761904764</v>
      </c>
      <c r="F108" s="159">
        <f t="shared" ref="F108:F130" si="28">+D108-E108</f>
        <v>6399188.6328493077</v>
      </c>
      <c r="G108" s="159">
        <f t="shared" ref="G108:G130" si="29">+(F108+D108)/2</f>
        <v>6499220.6266588317</v>
      </c>
      <c r="H108" s="163">
        <f t="shared" ref="H108:H112" si="30">+J$94*G108+E108</f>
        <v>886411.49004878511</v>
      </c>
      <c r="I108" s="253">
        <f t="shared" ref="I108:I112" si="31">+J$95*G108+E108</f>
        <v>886411.49004878511</v>
      </c>
      <c r="J108" s="158">
        <f t="shared" si="21"/>
        <v>0</v>
      </c>
      <c r="K108" s="158"/>
      <c r="L108" s="334"/>
      <c r="M108" s="158">
        <f t="shared" si="23"/>
        <v>0</v>
      </c>
      <c r="N108" s="334"/>
      <c r="O108" s="158">
        <f t="shared" si="25"/>
        <v>0</v>
      </c>
      <c r="P108" s="158">
        <f t="shared" si="26"/>
        <v>0</v>
      </c>
      <c r="Q108" s="1"/>
    </row>
    <row r="109" spans="1:17">
      <c r="B109" s="9" t="str">
        <f t="shared" si="27"/>
        <v/>
      </c>
      <c r="C109" s="153">
        <f>IF(D93="","-",+C108+1)</f>
        <v>2019</v>
      </c>
      <c r="D109" s="154">
        <f>IF(F108+SUM(E$99:E108)=D$92,F108,D$92-SUM(E$99:E108))</f>
        <v>6399188.6328493077</v>
      </c>
      <c r="E109" s="160">
        <f>IF(+J96&lt;F108,J96,D109)</f>
        <v>200063.98761904764</v>
      </c>
      <c r="F109" s="159">
        <f t="shared" si="28"/>
        <v>6199124.6452302597</v>
      </c>
      <c r="G109" s="159">
        <f t="shared" si="29"/>
        <v>6299156.6390397837</v>
      </c>
      <c r="H109" s="163">
        <f t="shared" si="30"/>
        <v>865283.81549882016</v>
      </c>
      <c r="I109" s="253">
        <f t="shared" si="31"/>
        <v>865283.81549882016</v>
      </c>
      <c r="J109" s="158">
        <f t="shared" si="21"/>
        <v>0</v>
      </c>
      <c r="K109" s="158"/>
      <c r="L109" s="334"/>
      <c r="M109" s="158">
        <f t="shared" si="23"/>
        <v>0</v>
      </c>
      <c r="N109" s="334"/>
      <c r="O109" s="158">
        <f t="shared" si="25"/>
        <v>0</v>
      </c>
      <c r="P109" s="158">
        <f t="shared" si="26"/>
        <v>0</v>
      </c>
      <c r="Q109" s="1"/>
    </row>
    <row r="110" spans="1:17">
      <c r="B110" s="9" t="str">
        <f t="shared" si="27"/>
        <v/>
      </c>
      <c r="C110" s="153">
        <f>IF(D93="","-",+C109+1)</f>
        <v>2020</v>
      </c>
      <c r="D110" s="154">
        <f>IF(F109+SUM(E$99:E109)=D$92,F109,D$92-SUM(E$99:E109))</f>
        <v>6199124.6452302597</v>
      </c>
      <c r="E110" s="160">
        <f>IF(+J96&lt;F109,J96,D110)</f>
        <v>200063.98761904764</v>
      </c>
      <c r="F110" s="159">
        <f t="shared" si="28"/>
        <v>5999060.6576112118</v>
      </c>
      <c r="G110" s="159">
        <f t="shared" si="29"/>
        <v>6099092.6514207358</v>
      </c>
      <c r="H110" s="163">
        <f t="shared" si="30"/>
        <v>844156.14094885509</v>
      </c>
      <c r="I110" s="253">
        <f t="shared" si="31"/>
        <v>844156.14094885509</v>
      </c>
      <c r="J110" s="158">
        <f t="shared" si="21"/>
        <v>0</v>
      </c>
      <c r="K110" s="158"/>
      <c r="L110" s="334"/>
      <c r="M110" s="158">
        <f t="shared" si="23"/>
        <v>0</v>
      </c>
      <c r="N110" s="334"/>
      <c r="O110" s="158">
        <f t="shared" si="25"/>
        <v>0</v>
      </c>
      <c r="P110" s="158">
        <f t="shared" si="26"/>
        <v>0</v>
      </c>
      <c r="Q110" s="1"/>
    </row>
    <row r="111" spans="1:17">
      <c r="B111" s="9" t="str">
        <f t="shared" si="27"/>
        <v/>
      </c>
      <c r="C111" s="153">
        <f>IF(D93="","-",+C110+1)</f>
        <v>2021</v>
      </c>
      <c r="D111" s="154">
        <f>IF(F110+SUM(E$99:E110)=D$92,F110,D$92-SUM(E$99:E110))</f>
        <v>5999060.6576112118</v>
      </c>
      <c r="E111" s="160">
        <f>IF(+J96&lt;F110,J96,D111)</f>
        <v>200063.98761904764</v>
      </c>
      <c r="F111" s="159">
        <f t="shared" si="28"/>
        <v>5798996.6699921638</v>
      </c>
      <c r="G111" s="159">
        <f t="shared" si="29"/>
        <v>5899028.6638016878</v>
      </c>
      <c r="H111" s="163">
        <f t="shared" si="30"/>
        <v>823028.46639889013</v>
      </c>
      <c r="I111" s="253">
        <f t="shared" si="31"/>
        <v>823028.46639889013</v>
      </c>
      <c r="J111" s="158">
        <f t="shared" si="21"/>
        <v>0</v>
      </c>
      <c r="K111" s="158"/>
      <c r="L111" s="334"/>
      <c r="M111" s="158">
        <f t="shared" si="23"/>
        <v>0</v>
      </c>
      <c r="N111" s="334"/>
      <c r="O111" s="158">
        <f t="shared" si="25"/>
        <v>0</v>
      </c>
      <c r="P111" s="158">
        <f t="shared" si="26"/>
        <v>0</v>
      </c>
      <c r="Q111" s="1"/>
    </row>
    <row r="112" spans="1:17">
      <c r="B112" s="9"/>
      <c r="C112" s="153">
        <f>IF(D93="","-",+C111+1)</f>
        <v>2022</v>
      </c>
      <c r="D112" s="154">
        <f>IF(F111+SUM(E$99:E111)=D$92,F111,D$92-SUM(E$99:E111))</f>
        <v>5798996.6699921638</v>
      </c>
      <c r="E112" s="160">
        <f>IF(+J96&lt;F111,J96,D112)</f>
        <v>200063.98761904764</v>
      </c>
      <c r="F112" s="159">
        <f t="shared" si="28"/>
        <v>5598932.6823731158</v>
      </c>
      <c r="G112" s="159">
        <f t="shared" si="29"/>
        <v>5698964.6761826398</v>
      </c>
      <c r="H112" s="163">
        <f t="shared" si="30"/>
        <v>801900.79184892506</v>
      </c>
      <c r="I112" s="253">
        <f t="shared" si="31"/>
        <v>801900.79184892506</v>
      </c>
      <c r="J112" s="158">
        <f t="shared" si="21"/>
        <v>0</v>
      </c>
      <c r="K112" s="158"/>
      <c r="L112" s="334"/>
      <c r="M112" s="158">
        <f t="shared" si="23"/>
        <v>0</v>
      </c>
      <c r="N112" s="334"/>
      <c r="O112" s="158">
        <f t="shared" si="25"/>
        <v>0</v>
      </c>
      <c r="P112" s="158">
        <f t="shared" si="26"/>
        <v>0</v>
      </c>
      <c r="Q112" s="1"/>
    </row>
    <row r="113" spans="2:17">
      <c r="B113" s="9" t="str">
        <f t="shared" si="27"/>
        <v/>
      </c>
      <c r="C113" s="153">
        <f>IF(D93="","-",+C112+1)</f>
        <v>2023</v>
      </c>
      <c r="D113" s="154">
        <f>IF(F112+SUM(E$99:E112)=D$92,F112,D$92-SUM(E$99:E112))</f>
        <v>5598932.6823731158</v>
      </c>
      <c r="E113" s="160">
        <f>IF(+J96&lt;F112,J96,D113)</f>
        <v>200063.98761904764</v>
      </c>
      <c r="F113" s="159">
        <f t="shared" si="28"/>
        <v>5398868.6947540678</v>
      </c>
      <c r="G113" s="159">
        <f t="shared" si="29"/>
        <v>5498900.6885635918</v>
      </c>
      <c r="H113" s="163">
        <f t="shared" ref="H113:H154" si="32">+J$94*G113+E113</f>
        <v>780773.1172989601</v>
      </c>
      <c r="I113" s="253">
        <f t="shared" ref="I113:I154" si="33">+J$95*G113+E113</f>
        <v>780773.1172989601</v>
      </c>
      <c r="J113" s="158">
        <f t="shared" si="21"/>
        <v>0</v>
      </c>
      <c r="K113" s="158"/>
      <c r="L113" s="334"/>
      <c r="M113" s="158">
        <f t="shared" si="23"/>
        <v>0</v>
      </c>
      <c r="N113" s="334"/>
      <c r="O113" s="158">
        <f t="shared" si="25"/>
        <v>0</v>
      </c>
      <c r="P113" s="158">
        <f t="shared" si="26"/>
        <v>0</v>
      </c>
      <c r="Q113" s="1"/>
    </row>
    <row r="114" spans="2:17">
      <c r="B114" s="9" t="str">
        <f t="shared" si="27"/>
        <v/>
      </c>
      <c r="C114" s="153">
        <f>IF(D93="","-",+C113+1)</f>
        <v>2024</v>
      </c>
      <c r="D114" s="154">
        <f>IF(F113+SUM(E$99:E113)=D$92,F113,D$92-SUM(E$99:E113))</f>
        <v>5398868.6947540734</v>
      </c>
      <c r="E114" s="160">
        <f>IF(+J96&lt;F113,J96,D114)</f>
        <v>200063.98761904764</v>
      </c>
      <c r="F114" s="159">
        <f t="shared" si="28"/>
        <v>5198804.7071350254</v>
      </c>
      <c r="G114" s="159">
        <f t="shared" si="29"/>
        <v>5298836.7009445494</v>
      </c>
      <c r="H114" s="163">
        <f t="shared" si="32"/>
        <v>759645.44274899561</v>
      </c>
      <c r="I114" s="253">
        <f t="shared" si="33"/>
        <v>759645.44274899561</v>
      </c>
      <c r="J114" s="158">
        <f t="shared" si="21"/>
        <v>0</v>
      </c>
      <c r="K114" s="158"/>
      <c r="L114" s="334"/>
      <c r="M114" s="158">
        <f t="shared" si="23"/>
        <v>0</v>
      </c>
      <c r="N114" s="334"/>
      <c r="O114" s="158">
        <f t="shared" si="25"/>
        <v>0</v>
      </c>
      <c r="P114" s="158">
        <f t="shared" si="26"/>
        <v>0</v>
      </c>
      <c r="Q114" s="1"/>
    </row>
    <row r="115" spans="2:17">
      <c r="B115" s="9" t="str">
        <f t="shared" si="27"/>
        <v/>
      </c>
      <c r="C115" s="153">
        <f>IF(D93="","-",+C114+1)</f>
        <v>2025</v>
      </c>
      <c r="D115" s="154">
        <f>IF(F114+SUM(E$99:E114)=D$92,F114,D$92-SUM(E$99:E114))</f>
        <v>5198804.7071350254</v>
      </c>
      <c r="E115" s="160">
        <f>IF(+J96&lt;F114,J96,D115)</f>
        <v>200063.98761904764</v>
      </c>
      <c r="F115" s="159">
        <f t="shared" si="28"/>
        <v>4998740.7195159774</v>
      </c>
      <c r="G115" s="159">
        <f t="shared" si="29"/>
        <v>5098772.7133255014</v>
      </c>
      <c r="H115" s="163">
        <f t="shared" si="32"/>
        <v>738517.76819903066</v>
      </c>
      <c r="I115" s="253">
        <f t="shared" si="33"/>
        <v>738517.76819903066</v>
      </c>
      <c r="J115" s="158">
        <f t="shared" si="21"/>
        <v>0</v>
      </c>
      <c r="K115" s="158"/>
      <c r="L115" s="334"/>
      <c r="M115" s="158">
        <f t="shared" si="23"/>
        <v>0</v>
      </c>
      <c r="N115" s="334"/>
      <c r="O115" s="158">
        <f t="shared" si="25"/>
        <v>0</v>
      </c>
      <c r="P115" s="158">
        <f t="shared" si="26"/>
        <v>0</v>
      </c>
      <c r="Q115" s="1"/>
    </row>
    <row r="116" spans="2:17">
      <c r="B116" s="9" t="str">
        <f t="shared" si="27"/>
        <v/>
      </c>
      <c r="C116" s="153">
        <f>IF(D93="","-",+C115+1)</f>
        <v>2026</v>
      </c>
      <c r="D116" s="154">
        <f>IF(F115+SUM(E$99:E115)=D$92,F115,D$92-SUM(E$99:E115))</f>
        <v>4998740.7195159774</v>
      </c>
      <c r="E116" s="160">
        <f>IF(+J96&lt;F115,J96,D116)</f>
        <v>200063.98761904764</v>
      </c>
      <c r="F116" s="159">
        <f t="shared" si="28"/>
        <v>4798676.7318969294</v>
      </c>
      <c r="G116" s="159">
        <f t="shared" si="29"/>
        <v>4898708.7257064534</v>
      </c>
      <c r="H116" s="163">
        <f t="shared" si="32"/>
        <v>717390.09364906559</v>
      </c>
      <c r="I116" s="253">
        <f t="shared" si="33"/>
        <v>717390.09364906559</v>
      </c>
      <c r="J116" s="158">
        <f t="shared" si="21"/>
        <v>0</v>
      </c>
      <c r="K116" s="158"/>
      <c r="L116" s="334"/>
      <c r="M116" s="158">
        <f t="shared" si="23"/>
        <v>0</v>
      </c>
      <c r="N116" s="334"/>
      <c r="O116" s="158">
        <f t="shared" si="25"/>
        <v>0</v>
      </c>
      <c r="P116" s="158">
        <f t="shared" si="26"/>
        <v>0</v>
      </c>
      <c r="Q116" s="1"/>
    </row>
    <row r="117" spans="2:17">
      <c r="B117" s="9" t="str">
        <f t="shared" si="27"/>
        <v/>
      </c>
      <c r="C117" s="153">
        <f>IF(D93="","-",+C116+1)</f>
        <v>2027</v>
      </c>
      <c r="D117" s="154">
        <f>IF(F116+SUM(E$99:E116)=D$92,F116,D$92-SUM(E$99:E116))</f>
        <v>4798676.7318969294</v>
      </c>
      <c r="E117" s="160">
        <f>IF(+J96&lt;F116,J96,D117)</f>
        <v>200063.98761904764</v>
      </c>
      <c r="F117" s="159">
        <f t="shared" si="28"/>
        <v>4598612.7442778815</v>
      </c>
      <c r="G117" s="159">
        <f t="shared" si="29"/>
        <v>4698644.7380874055</v>
      </c>
      <c r="H117" s="163">
        <f t="shared" si="32"/>
        <v>696262.41909910063</v>
      </c>
      <c r="I117" s="253">
        <f t="shared" si="33"/>
        <v>696262.41909910063</v>
      </c>
      <c r="J117" s="158">
        <f t="shared" si="21"/>
        <v>0</v>
      </c>
      <c r="K117" s="158"/>
      <c r="L117" s="334"/>
      <c r="M117" s="158">
        <f t="shared" si="23"/>
        <v>0</v>
      </c>
      <c r="N117" s="334"/>
      <c r="O117" s="158">
        <f t="shared" si="25"/>
        <v>0</v>
      </c>
      <c r="P117" s="158">
        <f t="shared" si="26"/>
        <v>0</v>
      </c>
      <c r="Q117" s="1"/>
    </row>
    <row r="118" spans="2:17">
      <c r="B118" s="9" t="str">
        <f t="shared" si="27"/>
        <v/>
      </c>
      <c r="C118" s="153">
        <f>IF(D93="","-",+C117+1)</f>
        <v>2028</v>
      </c>
      <c r="D118" s="154">
        <f>IF(F117+SUM(E$99:E117)=D$92,F117,D$92-SUM(E$99:E117))</f>
        <v>4598612.7442778815</v>
      </c>
      <c r="E118" s="160">
        <f>IF(+J96&lt;F117,J96,D118)</f>
        <v>200063.98761904764</v>
      </c>
      <c r="F118" s="159">
        <f t="shared" si="28"/>
        <v>4398548.7566588335</v>
      </c>
      <c r="G118" s="159">
        <f t="shared" si="29"/>
        <v>4498580.7504683575</v>
      </c>
      <c r="H118" s="163">
        <f t="shared" si="32"/>
        <v>675134.74454913556</v>
      </c>
      <c r="I118" s="253">
        <f t="shared" si="33"/>
        <v>675134.74454913556</v>
      </c>
      <c r="J118" s="158">
        <f t="shared" si="21"/>
        <v>0</v>
      </c>
      <c r="K118" s="158"/>
      <c r="L118" s="334"/>
      <c r="M118" s="158">
        <f t="shared" si="23"/>
        <v>0</v>
      </c>
      <c r="N118" s="334"/>
      <c r="O118" s="158">
        <f t="shared" si="25"/>
        <v>0</v>
      </c>
      <c r="P118" s="158">
        <f t="shared" si="26"/>
        <v>0</v>
      </c>
      <c r="Q118" s="1"/>
    </row>
    <row r="119" spans="2:17">
      <c r="B119" s="9" t="str">
        <f t="shared" si="27"/>
        <v/>
      </c>
      <c r="C119" s="153">
        <f>IF(D93="","-",+C118+1)</f>
        <v>2029</v>
      </c>
      <c r="D119" s="154">
        <f>IF(F118+SUM(E$99:E118)=D$92,F118,D$92-SUM(E$99:E118))</f>
        <v>4398548.7566588335</v>
      </c>
      <c r="E119" s="160">
        <f>IF(+J96&lt;F118,J96,D119)</f>
        <v>200063.98761904764</v>
      </c>
      <c r="F119" s="159">
        <f t="shared" si="28"/>
        <v>4198484.7690397855</v>
      </c>
      <c r="G119" s="159">
        <f t="shared" si="29"/>
        <v>4298516.7628493095</v>
      </c>
      <c r="H119" s="163">
        <f t="shared" si="32"/>
        <v>654007.06999917049</v>
      </c>
      <c r="I119" s="253">
        <f t="shared" si="33"/>
        <v>654007.06999917049</v>
      </c>
      <c r="J119" s="158">
        <f t="shared" si="21"/>
        <v>0</v>
      </c>
      <c r="K119" s="158"/>
      <c r="L119" s="334"/>
      <c r="M119" s="158">
        <f t="shared" si="23"/>
        <v>0</v>
      </c>
      <c r="N119" s="334"/>
      <c r="O119" s="158">
        <f t="shared" si="25"/>
        <v>0</v>
      </c>
      <c r="P119" s="158">
        <f t="shared" si="26"/>
        <v>0</v>
      </c>
      <c r="Q119" s="1"/>
    </row>
    <row r="120" spans="2:17">
      <c r="B120" s="9" t="str">
        <f t="shared" si="27"/>
        <v/>
      </c>
      <c r="C120" s="153">
        <f>IF(D93="","-",+C119+1)</f>
        <v>2030</v>
      </c>
      <c r="D120" s="154">
        <f>IF(F119+SUM(E$99:E119)=D$92,F119,D$92-SUM(E$99:E119))</f>
        <v>4198484.7690397855</v>
      </c>
      <c r="E120" s="160">
        <f>IF(+J96&lt;F119,J96,D120)</f>
        <v>200063.98761904764</v>
      </c>
      <c r="F120" s="159">
        <f t="shared" si="28"/>
        <v>3998420.781420738</v>
      </c>
      <c r="G120" s="159">
        <f t="shared" si="29"/>
        <v>4098452.7752302615</v>
      </c>
      <c r="H120" s="163">
        <f t="shared" si="32"/>
        <v>632879.39544920553</v>
      </c>
      <c r="I120" s="253">
        <f t="shared" si="33"/>
        <v>632879.39544920553</v>
      </c>
      <c r="J120" s="158">
        <f t="shared" si="21"/>
        <v>0</v>
      </c>
      <c r="K120" s="158"/>
      <c r="L120" s="334"/>
      <c r="M120" s="158">
        <f t="shared" si="23"/>
        <v>0</v>
      </c>
      <c r="N120" s="334"/>
      <c r="O120" s="158">
        <f t="shared" si="25"/>
        <v>0</v>
      </c>
      <c r="P120" s="158">
        <f t="shared" si="26"/>
        <v>0</v>
      </c>
      <c r="Q120" s="1"/>
    </row>
    <row r="121" spans="2:17">
      <c r="B121" s="9" t="str">
        <f t="shared" si="27"/>
        <v/>
      </c>
      <c r="C121" s="153">
        <f>IF(D93="","-",+C120+1)</f>
        <v>2031</v>
      </c>
      <c r="D121" s="154">
        <f>IF(F120+SUM(E$99:E120)=D$92,F120,D$92-SUM(E$99:E120))</f>
        <v>3998420.781420738</v>
      </c>
      <c r="E121" s="160">
        <f>IF(+J96&lt;F120,J96,D121)</f>
        <v>200063.98761904764</v>
      </c>
      <c r="F121" s="159">
        <f t="shared" si="28"/>
        <v>3798356.7938016905</v>
      </c>
      <c r="G121" s="159">
        <f t="shared" si="29"/>
        <v>3898388.7876112144</v>
      </c>
      <c r="H121" s="163">
        <f t="shared" si="32"/>
        <v>611751.72089924058</v>
      </c>
      <c r="I121" s="253">
        <f t="shared" si="33"/>
        <v>611751.72089924058</v>
      </c>
      <c r="J121" s="158">
        <f t="shared" si="21"/>
        <v>0</v>
      </c>
      <c r="K121" s="158"/>
      <c r="L121" s="334"/>
      <c r="M121" s="158">
        <f t="shared" si="23"/>
        <v>0</v>
      </c>
      <c r="N121" s="334"/>
      <c r="O121" s="158">
        <f t="shared" si="25"/>
        <v>0</v>
      </c>
      <c r="P121" s="158">
        <f t="shared" si="26"/>
        <v>0</v>
      </c>
      <c r="Q121" s="1"/>
    </row>
    <row r="122" spans="2:17">
      <c r="B122" s="9" t="str">
        <f t="shared" si="27"/>
        <v/>
      </c>
      <c r="C122" s="153">
        <f>IF(D93="","-",+C121+1)</f>
        <v>2032</v>
      </c>
      <c r="D122" s="154">
        <f>IF(F121+SUM(E$99:E121)=D$92,F121,D$92-SUM(E$99:E121))</f>
        <v>3798356.7938016905</v>
      </c>
      <c r="E122" s="160">
        <f>IF(+J96&lt;F121,J96,D122)</f>
        <v>200063.98761904764</v>
      </c>
      <c r="F122" s="159">
        <f t="shared" si="28"/>
        <v>3598292.8061826429</v>
      </c>
      <c r="G122" s="159">
        <f t="shared" si="29"/>
        <v>3698324.7999921665</v>
      </c>
      <c r="H122" s="163">
        <f t="shared" si="32"/>
        <v>590624.04634927562</v>
      </c>
      <c r="I122" s="253">
        <f t="shared" si="33"/>
        <v>590624.04634927562</v>
      </c>
      <c r="J122" s="158">
        <f t="shared" si="21"/>
        <v>0</v>
      </c>
      <c r="K122" s="158"/>
      <c r="L122" s="334"/>
      <c r="M122" s="158">
        <f t="shared" si="23"/>
        <v>0</v>
      </c>
      <c r="N122" s="334"/>
      <c r="O122" s="158">
        <f t="shared" si="25"/>
        <v>0</v>
      </c>
      <c r="P122" s="158">
        <f t="shared" si="26"/>
        <v>0</v>
      </c>
      <c r="Q122" s="1"/>
    </row>
    <row r="123" spans="2:17">
      <c r="B123" s="9" t="str">
        <f t="shared" si="27"/>
        <v/>
      </c>
      <c r="C123" s="153">
        <f>IF(D93="","-",+C122+1)</f>
        <v>2033</v>
      </c>
      <c r="D123" s="154">
        <f>IF(F122+SUM(E$99:E122)=D$92,F122,D$92-SUM(E$99:E122))</f>
        <v>3598292.8061826429</v>
      </c>
      <c r="E123" s="160">
        <f>IF(+J96&lt;F122,J96,D123)</f>
        <v>200063.98761904764</v>
      </c>
      <c r="F123" s="159">
        <f t="shared" si="28"/>
        <v>3398228.8185635954</v>
      </c>
      <c r="G123" s="159">
        <f t="shared" si="29"/>
        <v>3498260.8123731194</v>
      </c>
      <c r="H123" s="163">
        <f t="shared" si="32"/>
        <v>569496.37179931067</v>
      </c>
      <c r="I123" s="253">
        <f t="shared" si="33"/>
        <v>569496.37179931067</v>
      </c>
      <c r="J123" s="158">
        <f t="shared" si="21"/>
        <v>0</v>
      </c>
      <c r="K123" s="158"/>
      <c r="L123" s="334"/>
      <c r="M123" s="158">
        <f t="shared" si="23"/>
        <v>0</v>
      </c>
      <c r="N123" s="334"/>
      <c r="O123" s="158">
        <f t="shared" si="25"/>
        <v>0</v>
      </c>
      <c r="P123" s="158">
        <f t="shared" si="26"/>
        <v>0</v>
      </c>
      <c r="Q123" s="1"/>
    </row>
    <row r="124" spans="2:17">
      <c r="B124" s="9" t="str">
        <f t="shared" si="27"/>
        <v/>
      </c>
      <c r="C124" s="153">
        <f>IF(D93="","-",+C123+1)</f>
        <v>2034</v>
      </c>
      <c r="D124" s="154">
        <f>IF(F123+SUM(E$99:E123)=D$92,F123,D$92-SUM(E$99:E123))</f>
        <v>3398228.8185635954</v>
      </c>
      <c r="E124" s="160">
        <f>IF(+J96&lt;F123,J96,D124)</f>
        <v>200063.98761904764</v>
      </c>
      <c r="F124" s="159">
        <f t="shared" si="28"/>
        <v>3198164.8309445479</v>
      </c>
      <c r="G124" s="159">
        <f t="shared" si="29"/>
        <v>3298196.8247540714</v>
      </c>
      <c r="H124" s="163">
        <f t="shared" si="32"/>
        <v>548368.6972493456</v>
      </c>
      <c r="I124" s="253">
        <f t="shared" si="33"/>
        <v>548368.6972493456</v>
      </c>
      <c r="J124" s="158">
        <f t="shared" si="21"/>
        <v>0</v>
      </c>
      <c r="K124" s="158"/>
      <c r="L124" s="334"/>
      <c r="M124" s="158">
        <f t="shared" si="23"/>
        <v>0</v>
      </c>
      <c r="N124" s="334"/>
      <c r="O124" s="158">
        <f t="shared" si="25"/>
        <v>0</v>
      </c>
      <c r="P124" s="158">
        <f t="shared" si="26"/>
        <v>0</v>
      </c>
      <c r="Q124" s="1"/>
    </row>
    <row r="125" spans="2:17">
      <c r="B125" s="9" t="str">
        <f t="shared" si="27"/>
        <v/>
      </c>
      <c r="C125" s="153">
        <f>IF(D93="","-",+C124+1)</f>
        <v>2035</v>
      </c>
      <c r="D125" s="154">
        <f>IF(F124+SUM(E$99:E124)=D$92,F124,D$92-SUM(E$99:E124))</f>
        <v>3198164.8309445479</v>
      </c>
      <c r="E125" s="160">
        <f>IF(+J96&lt;F124,J96,D125)</f>
        <v>200063.98761904764</v>
      </c>
      <c r="F125" s="159">
        <f t="shared" si="28"/>
        <v>2998100.8433255004</v>
      </c>
      <c r="G125" s="159">
        <f t="shared" si="29"/>
        <v>3098132.8371350244</v>
      </c>
      <c r="H125" s="163">
        <f t="shared" si="32"/>
        <v>527241.02269938076</v>
      </c>
      <c r="I125" s="253">
        <f t="shared" si="33"/>
        <v>527241.02269938076</v>
      </c>
      <c r="J125" s="158">
        <f t="shared" si="21"/>
        <v>0</v>
      </c>
      <c r="K125" s="158"/>
      <c r="L125" s="334"/>
      <c r="M125" s="158">
        <f t="shared" si="23"/>
        <v>0</v>
      </c>
      <c r="N125" s="334"/>
      <c r="O125" s="158">
        <f t="shared" si="25"/>
        <v>0</v>
      </c>
      <c r="P125" s="158">
        <f t="shared" si="26"/>
        <v>0</v>
      </c>
      <c r="Q125" s="1"/>
    </row>
    <row r="126" spans="2:17">
      <c r="B126" s="9" t="str">
        <f t="shared" si="27"/>
        <v/>
      </c>
      <c r="C126" s="153">
        <f>IF(D93="","-",+C125+1)</f>
        <v>2036</v>
      </c>
      <c r="D126" s="154">
        <f>IF(F125+SUM(E$99:E125)=D$92,F125,D$92-SUM(E$99:E125))</f>
        <v>2998100.8433255004</v>
      </c>
      <c r="E126" s="160">
        <f>IF(+J96&lt;F125,J96,D126)</f>
        <v>200063.98761904764</v>
      </c>
      <c r="F126" s="159">
        <f t="shared" si="28"/>
        <v>2798036.8557064529</v>
      </c>
      <c r="G126" s="159">
        <f t="shared" si="29"/>
        <v>2898068.8495159764</v>
      </c>
      <c r="H126" s="163">
        <f t="shared" si="32"/>
        <v>506113.34814941569</v>
      </c>
      <c r="I126" s="253">
        <f t="shared" si="33"/>
        <v>506113.34814941569</v>
      </c>
      <c r="J126" s="158">
        <f t="shared" si="21"/>
        <v>0</v>
      </c>
      <c r="K126" s="158"/>
      <c r="L126" s="334"/>
      <c r="M126" s="158">
        <f t="shared" si="23"/>
        <v>0</v>
      </c>
      <c r="N126" s="334"/>
      <c r="O126" s="158">
        <f t="shared" si="25"/>
        <v>0</v>
      </c>
      <c r="P126" s="158">
        <f t="shared" si="26"/>
        <v>0</v>
      </c>
      <c r="Q126" s="1"/>
    </row>
    <row r="127" spans="2:17">
      <c r="B127" s="9" t="str">
        <f t="shared" si="27"/>
        <v/>
      </c>
      <c r="C127" s="153">
        <f>IF(D93="","-",+C126+1)</f>
        <v>2037</v>
      </c>
      <c r="D127" s="154">
        <f>IF(F126+SUM(E$99:E126)=D$92,F126,D$92-SUM(E$99:E126))</f>
        <v>2798036.8557064529</v>
      </c>
      <c r="E127" s="160">
        <f>IF(+J96&lt;F126,J96,D127)</f>
        <v>200063.98761904764</v>
      </c>
      <c r="F127" s="159">
        <f t="shared" si="28"/>
        <v>2597972.8680874053</v>
      </c>
      <c r="G127" s="159">
        <f t="shared" si="29"/>
        <v>2698004.8618969293</v>
      </c>
      <c r="H127" s="163">
        <f t="shared" si="32"/>
        <v>484985.67359945073</v>
      </c>
      <c r="I127" s="253">
        <f t="shared" si="33"/>
        <v>484985.67359945073</v>
      </c>
      <c r="J127" s="158">
        <f t="shared" si="21"/>
        <v>0</v>
      </c>
      <c r="K127" s="158"/>
      <c r="L127" s="334"/>
      <c r="M127" s="158">
        <f t="shared" si="23"/>
        <v>0</v>
      </c>
      <c r="N127" s="334"/>
      <c r="O127" s="158">
        <f t="shared" si="25"/>
        <v>0</v>
      </c>
      <c r="P127" s="158">
        <f t="shared" si="26"/>
        <v>0</v>
      </c>
      <c r="Q127" s="1"/>
    </row>
    <row r="128" spans="2:17">
      <c r="B128" s="9" t="str">
        <f t="shared" si="27"/>
        <v/>
      </c>
      <c r="C128" s="153">
        <f>IF(D93="","-",+C127+1)</f>
        <v>2038</v>
      </c>
      <c r="D128" s="154">
        <f>IF(F127+SUM(E$99:E127)=D$92,F127,D$92-SUM(E$99:E127))</f>
        <v>2597972.8680874053</v>
      </c>
      <c r="E128" s="160">
        <f>IF(+J96&lt;F127,J96,D128)</f>
        <v>200063.98761904764</v>
      </c>
      <c r="F128" s="159">
        <f t="shared" si="28"/>
        <v>2397908.8804683578</v>
      </c>
      <c r="G128" s="159">
        <f t="shared" si="29"/>
        <v>2497940.8742778813</v>
      </c>
      <c r="H128" s="163">
        <f t="shared" si="32"/>
        <v>463857.99904948572</v>
      </c>
      <c r="I128" s="253">
        <f t="shared" si="33"/>
        <v>463857.99904948572</v>
      </c>
      <c r="J128" s="158">
        <f t="shared" si="21"/>
        <v>0</v>
      </c>
      <c r="K128" s="158"/>
      <c r="L128" s="334"/>
      <c r="M128" s="158">
        <f t="shared" si="23"/>
        <v>0</v>
      </c>
      <c r="N128" s="334"/>
      <c r="O128" s="158">
        <f t="shared" si="25"/>
        <v>0</v>
      </c>
      <c r="P128" s="158">
        <f t="shared" si="26"/>
        <v>0</v>
      </c>
      <c r="Q128" s="1"/>
    </row>
    <row r="129" spans="2:17">
      <c r="B129" s="9" t="str">
        <f t="shared" si="27"/>
        <v/>
      </c>
      <c r="C129" s="153">
        <f>IF(D93="","-",+C128+1)</f>
        <v>2039</v>
      </c>
      <c r="D129" s="154">
        <f>IF(F128+SUM(E$99:E128)=D$92,F128,D$92-SUM(E$99:E128))</f>
        <v>2397908.8804683578</v>
      </c>
      <c r="E129" s="160">
        <f>IF(+J96&lt;F128,J96,D129)</f>
        <v>200063.98761904764</v>
      </c>
      <c r="F129" s="159">
        <f t="shared" si="28"/>
        <v>2197844.8928493103</v>
      </c>
      <c r="G129" s="159">
        <f t="shared" si="29"/>
        <v>2297876.8866588343</v>
      </c>
      <c r="H129" s="163">
        <f t="shared" si="32"/>
        <v>442730.32449952082</v>
      </c>
      <c r="I129" s="253">
        <f t="shared" si="33"/>
        <v>442730.32449952082</v>
      </c>
      <c r="J129" s="158">
        <f t="shared" si="21"/>
        <v>0</v>
      </c>
      <c r="K129" s="158"/>
      <c r="L129" s="334"/>
      <c r="M129" s="158">
        <f t="shared" si="23"/>
        <v>0</v>
      </c>
      <c r="N129" s="334"/>
      <c r="O129" s="158">
        <f t="shared" si="25"/>
        <v>0</v>
      </c>
      <c r="P129" s="158">
        <f t="shared" si="26"/>
        <v>0</v>
      </c>
      <c r="Q129" s="1"/>
    </row>
    <row r="130" spans="2:17">
      <c r="B130" s="9" t="str">
        <f t="shared" si="27"/>
        <v/>
      </c>
      <c r="C130" s="153">
        <f>IF(D93="","-",+C129+1)</f>
        <v>2040</v>
      </c>
      <c r="D130" s="154">
        <f>IF(F129+SUM(E$99:E129)=D$92,F129,D$92-SUM(E$99:E129))</f>
        <v>2197844.8928493103</v>
      </c>
      <c r="E130" s="160">
        <f>IF(+J96&lt;F129,J96,D130)</f>
        <v>200063.98761904764</v>
      </c>
      <c r="F130" s="159">
        <f t="shared" si="28"/>
        <v>1997780.9052302628</v>
      </c>
      <c r="G130" s="159">
        <f t="shared" si="29"/>
        <v>2097812.8990397863</v>
      </c>
      <c r="H130" s="163">
        <f t="shared" si="32"/>
        <v>421602.64994955575</v>
      </c>
      <c r="I130" s="253">
        <f t="shared" si="33"/>
        <v>421602.64994955575</v>
      </c>
      <c r="J130" s="158">
        <f t="shared" si="21"/>
        <v>0</v>
      </c>
      <c r="K130" s="158"/>
      <c r="L130" s="334"/>
      <c r="M130" s="158">
        <f t="shared" si="23"/>
        <v>0</v>
      </c>
      <c r="N130" s="334"/>
      <c r="O130" s="158">
        <f t="shared" si="25"/>
        <v>0</v>
      </c>
      <c r="P130" s="158">
        <f t="shared" si="26"/>
        <v>0</v>
      </c>
      <c r="Q130" s="1"/>
    </row>
    <row r="131" spans="2:17">
      <c r="B131" s="9" t="str">
        <f t="shared" si="27"/>
        <v/>
      </c>
      <c r="C131" s="153">
        <f>IF(D93="","-",+C130+1)</f>
        <v>2041</v>
      </c>
      <c r="D131" s="154">
        <f>IF(F130+SUM(E$99:E130)=D$92,F130,D$92-SUM(E$99:E130))</f>
        <v>1997780.9052302628</v>
      </c>
      <c r="E131" s="160">
        <f>IF(+J96&lt;F130,J96,D131)</f>
        <v>200063.98761904764</v>
      </c>
      <c r="F131" s="159">
        <f t="shared" ref="F131:F154" si="34">+D131-E131</f>
        <v>1797716.9176112153</v>
      </c>
      <c r="G131" s="159">
        <f t="shared" ref="G131:G154" si="35">+(F131+D131)/2</f>
        <v>1897748.911420739</v>
      </c>
      <c r="H131" s="163">
        <f t="shared" si="32"/>
        <v>400474.9753995908</v>
      </c>
      <c r="I131" s="253">
        <f t="shared" si="33"/>
        <v>400474.9753995908</v>
      </c>
      <c r="J131" s="158">
        <f t="shared" ref="J131:J154" si="36">+I131-H131</f>
        <v>0</v>
      </c>
      <c r="K131" s="158"/>
      <c r="L131" s="334"/>
      <c r="M131" s="158">
        <f t="shared" ref="M131:M154" si="37">IF(L131&lt;&gt;0,+H131-L131,0)</f>
        <v>0</v>
      </c>
      <c r="N131" s="334"/>
      <c r="O131" s="158">
        <f t="shared" ref="O131:O154" si="38">IF(N131&lt;&gt;0,+I131-N131,0)</f>
        <v>0</v>
      </c>
      <c r="P131" s="158">
        <f t="shared" ref="P131:P154" si="39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2042</v>
      </c>
      <c r="D132" s="154">
        <f>IF(F131+SUM(E$99:E131)=D$92,F131,D$92-SUM(E$99:E131))</f>
        <v>1797716.9176112153</v>
      </c>
      <c r="E132" s="160">
        <f>IF(+J96&lt;F131,J96,D132)</f>
        <v>200063.98761904764</v>
      </c>
      <c r="F132" s="159">
        <f t="shared" si="34"/>
        <v>1597652.9299921677</v>
      </c>
      <c r="G132" s="159">
        <f t="shared" si="35"/>
        <v>1697684.9238016915</v>
      </c>
      <c r="H132" s="163">
        <f t="shared" si="32"/>
        <v>379347.30084962584</v>
      </c>
      <c r="I132" s="253">
        <f t="shared" si="33"/>
        <v>379347.30084962584</v>
      </c>
      <c r="J132" s="158">
        <f t="shared" si="36"/>
        <v>0</v>
      </c>
      <c r="K132" s="158"/>
      <c r="L132" s="334"/>
      <c r="M132" s="158">
        <f t="shared" si="37"/>
        <v>0</v>
      </c>
      <c r="N132" s="334"/>
      <c r="O132" s="158">
        <f t="shared" si="38"/>
        <v>0</v>
      </c>
      <c r="P132" s="158">
        <f t="shared" si="39"/>
        <v>0</v>
      </c>
      <c r="Q132" s="1"/>
    </row>
    <row r="133" spans="2:17">
      <c r="B133" s="9" t="str">
        <f t="shared" si="27"/>
        <v/>
      </c>
      <c r="C133" s="153">
        <f>IF(D93="","-",+C132+1)</f>
        <v>2043</v>
      </c>
      <c r="D133" s="154">
        <f>IF(F132+SUM(E$99:E132)=D$92,F132,D$92-SUM(E$99:E132))</f>
        <v>1597652.9299921677</v>
      </c>
      <c r="E133" s="160">
        <f>IF(+J96&lt;F132,J96,D133)</f>
        <v>200063.98761904764</v>
      </c>
      <c r="F133" s="159">
        <f t="shared" si="34"/>
        <v>1397588.9423731202</v>
      </c>
      <c r="G133" s="159">
        <f t="shared" si="35"/>
        <v>1497620.936182644</v>
      </c>
      <c r="H133" s="163">
        <f t="shared" si="32"/>
        <v>358219.62629966089</v>
      </c>
      <c r="I133" s="253">
        <f t="shared" si="33"/>
        <v>358219.62629966089</v>
      </c>
      <c r="J133" s="158">
        <f t="shared" si="36"/>
        <v>0</v>
      </c>
      <c r="K133" s="158"/>
      <c r="L133" s="334"/>
      <c r="M133" s="158">
        <f t="shared" si="37"/>
        <v>0</v>
      </c>
      <c r="N133" s="334"/>
      <c r="O133" s="158">
        <f t="shared" si="38"/>
        <v>0</v>
      </c>
      <c r="P133" s="158">
        <f t="shared" si="39"/>
        <v>0</v>
      </c>
      <c r="Q133" s="1"/>
    </row>
    <row r="134" spans="2:17">
      <c r="B134" s="9" t="str">
        <f t="shared" si="27"/>
        <v/>
      </c>
      <c r="C134" s="153">
        <f>IF(D93="","-",+C133+1)</f>
        <v>2044</v>
      </c>
      <c r="D134" s="154">
        <f>IF(F133+SUM(E$99:E133)=D$92,F133,D$92-SUM(E$99:E133))</f>
        <v>1397588.9423731202</v>
      </c>
      <c r="E134" s="160">
        <f>IF(+J96&lt;F133,J96,D134)</f>
        <v>200063.98761904764</v>
      </c>
      <c r="F134" s="159">
        <f t="shared" si="34"/>
        <v>1197524.9547540727</v>
      </c>
      <c r="G134" s="159">
        <f t="shared" si="35"/>
        <v>1297556.9485635965</v>
      </c>
      <c r="H134" s="163">
        <f t="shared" si="32"/>
        <v>337091.95174969593</v>
      </c>
      <c r="I134" s="253">
        <f t="shared" si="33"/>
        <v>337091.95174969593</v>
      </c>
      <c r="J134" s="158">
        <f t="shared" si="36"/>
        <v>0</v>
      </c>
      <c r="K134" s="158"/>
      <c r="L134" s="334"/>
      <c r="M134" s="158">
        <f t="shared" si="37"/>
        <v>0</v>
      </c>
      <c r="N134" s="334"/>
      <c r="O134" s="158">
        <f t="shared" si="38"/>
        <v>0</v>
      </c>
      <c r="P134" s="158">
        <f t="shared" si="39"/>
        <v>0</v>
      </c>
      <c r="Q134" s="1"/>
    </row>
    <row r="135" spans="2:17">
      <c r="B135" s="9" t="str">
        <f t="shared" si="27"/>
        <v/>
      </c>
      <c r="C135" s="153">
        <f>IF(D93="","-",+C134+1)</f>
        <v>2045</v>
      </c>
      <c r="D135" s="154">
        <f>IF(F134+SUM(E$99:E134)=D$92,F134,D$92-SUM(E$99:E134))</f>
        <v>1197524.9547540676</v>
      </c>
      <c r="E135" s="160">
        <f>IF(+J96&lt;F134,J96,D135)</f>
        <v>200063.98761904764</v>
      </c>
      <c r="F135" s="159">
        <f t="shared" si="34"/>
        <v>997460.96713501995</v>
      </c>
      <c r="G135" s="159">
        <f t="shared" si="35"/>
        <v>1097492.9609445438</v>
      </c>
      <c r="H135" s="163">
        <f t="shared" si="32"/>
        <v>315964.27719973039</v>
      </c>
      <c r="I135" s="253">
        <f t="shared" si="33"/>
        <v>315964.27719973039</v>
      </c>
      <c r="J135" s="158">
        <f t="shared" si="36"/>
        <v>0</v>
      </c>
      <c r="K135" s="158"/>
      <c r="L135" s="334"/>
      <c r="M135" s="158">
        <f t="shared" si="37"/>
        <v>0</v>
      </c>
      <c r="N135" s="334"/>
      <c r="O135" s="158">
        <f t="shared" si="38"/>
        <v>0</v>
      </c>
      <c r="P135" s="158">
        <f t="shared" si="39"/>
        <v>0</v>
      </c>
      <c r="Q135" s="1"/>
    </row>
    <row r="136" spans="2:17">
      <c r="B136" s="9"/>
      <c r="C136" s="153">
        <f>IF(D93="","-",+C135+1)</f>
        <v>2046</v>
      </c>
      <c r="D136" s="154">
        <f>IF(F135+SUM(E$99:E135)=D$92,F135,D$92-SUM(E$99:E135))</f>
        <v>997460.96713501995</v>
      </c>
      <c r="E136" s="160">
        <f>IF(+J96&lt;F135,J96,D136)</f>
        <v>200063.98761904764</v>
      </c>
      <c r="F136" s="159">
        <f t="shared" si="34"/>
        <v>797396.97951597231</v>
      </c>
      <c r="G136" s="159">
        <f t="shared" si="35"/>
        <v>897428.97332549607</v>
      </c>
      <c r="H136" s="163">
        <f t="shared" si="32"/>
        <v>294836.60264976544</v>
      </c>
      <c r="I136" s="253">
        <f t="shared" si="33"/>
        <v>294836.60264976544</v>
      </c>
      <c r="J136" s="158">
        <f t="shared" si="36"/>
        <v>0</v>
      </c>
      <c r="K136" s="158"/>
      <c r="L136" s="334"/>
      <c r="M136" s="158">
        <f t="shared" si="37"/>
        <v>0</v>
      </c>
      <c r="N136" s="334"/>
      <c r="O136" s="158">
        <f t="shared" si="38"/>
        <v>0</v>
      </c>
      <c r="P136" s="158">
        <f t="shared" si="39"/>
        <v>0</v>
      </c>
      <c r="Q136" s="1"/>
    </row>
    <row r="137" spans="2:17">
      <c r="B137" s="9" t="str">
        <f t="shared" si="27"/>
        <v/>
      </c>
      <c r="C137" s="153">
        <f>IF(D93="","-",+C136+1)</f>
        <v>2047</v>
      </c>
      <c r="D137" s="154">
        <f>IF(F136+SUM(E$99:E136)=D$92,F136,D$92-SUM(E$99:E136))</f>
        <v>797396.97951597231</v>
      </c>
      <c r="E137" s="160">
        <f>IF(+J96&lt;F136,J96,D137)</f>
        <v>200063.98761904764</v>
      </c>
      <c r="F137" s="159">
        <f t="shared" si="34"/>
        <v>597332.99189692468</v>
      </c>
      <c r="G137" s="159">
        <f t="shared" si="35"/>
        <v>697364.98570644855</v>
      </c>
      <c r="H137" s="163">
        <f t="shared" si="32"/>
        <v>273708.92809980043</v>
      </c>
      <c r="I137" s="253">
        <f t="shared" si="33"/>
        <v>273708.92809980043</v>
      </c>
      <c r="J137" s="158">
        <f t="shared" si="36"/>
        <v>0</v>
      </c>
      <c r="K137" s="158"/>
      <c r="L137" s="334"/>
      <c r="M137" s="158">
        <f t="shared" si="37"/>
        <v>0</v>
      </c>
      <c r="N137" s="334"/>
      <c r="O137" s="158">
        <f t="shared" si="38"/>
        <v>0</v>
      </c>
      <c r="P137" s="158">
        <f t="shared" si="39"/>
        <v>0</v>
      </c>
      <c r="Q137" s="1"/>
    </row>
    <row r="138" spans="2:17">
      <c r="B138" s="9" t="str">
        <f t="shared" si="27"/>
        <v/>
      </c>
      <c r="C138" s="153">
        <f>IF(D93="","-",+C137+1)</f>
        <v>2048</v>
      </c>
      <c r="D138" s="154">
        <f>IF(F137+SUM(E$99:E137)=D$92,F137,D$92-SUM(E$99:E137))</f>
        <v>597332.99189692468</v>
      </c>
      <c r="E138" s="160">
        <f>IF(+J96&lt;F137,J96,D138)</f>
        <v>200063.98761904764</v>
      </c>
      <c r="F138" s="159">
        <f t="shared" si="34"/>
        <v>397269.00427787704</v>
      </c>
      <c r="G138" s="159">
        <f t="shared" si="35"/>
        <v>497300.99808740086</v>
      </c>
      <c r="H138" s="163">
        <f t="shared" si="32"/>
        <v>252581.25354983544</v>
      </c>
      <c r="I138" s="253">
        <f t="shared" si="33"/>
        <v>252581.25354983544</v>
      </c>
      <c r="J138" s="158">
        <f t="shared" si="36"/>
        <v>0</v>
      </c>
      <c r="K138" s="158"/>
      <c r="L138" s="334"/>
      <c r="M138" s="158">
        <f t="shared" si="37"/>
        <v>0</v>
      </c>
      <c r="N138" s="334"/>
      <c r="O138" s="158">
        <f t="shared" si="38"/>
        <v>0</v>
      </c>
      <c r="P138" s="158">
        <f t="shared" si="39"/>
        <v>0</v>
      </c>
      <c r="Q138" s="1"/>
    </row>
    <row r="139" spans="2:17">
      <c r="B139" s="9" t="str">
        <f t="shared" si="27"/>
        <v/>
      </c>
      <c r="C139" s="153">
        <f>IF(D93="","-",+C138+1)</f>
        <v>2049</v>
      </c>
      <c r="D139" s="154">
        <f>IF(F138+SUM(E$99:E138)=D$92,F138,D$92-SUM(E$99:E138))</f>
        <v>397269.00427787704</v>
      </c>
      <c r="E139" s="160">
        <f>IF(+J96&lt;F138,J96,D139)</f>
        <v>200063.98761904764</v>
      </c>
      <c r="F139" s="159">
        <f t="shared" si="34"/>
        <v>197205.01665882941</v>
      </c>
      <c r="G139" s="159">
        <f t="shared" si="35"/>
        <v>297237.01046835323</v>
      </c>
      <c r="H139" s="163">
        <f t="shared" si="32"/>
        <v>231453.57899987046</v>
      </c>
      <c r="I139" s="253">
        <f t="shared" si="33"/>
        <v>231453.57899987046</v>
      </c>
      <c r="J139" s="158">
        <f t="shared" si="36"/>
        <v>0</v>
      </c>
      <c r="K139" s="158"/>
      <c r="L139" s="334"/>
      <c r="M139" s="158">
        <f t="shared" si="37"/>
        <v>0</v>
      </c>
      <c r="N139" s="334"/>
      <c r="O139" s="158">
        <f t="shared" si="38"/>
        <v>0</v>
      </c>
      <c r="P139" s="158">
        <f t="shared" si="39"/>
        <v>0</v>
      </c>
      <c r="Q139" s="1"/>
    </row>
    <row r="140" spans="2:17">
      <c r="B140" s="9" t="str">
        <f t="shared" si="27"/>
        <v/>
      </c>
      <c r="C140" s="153">
        <f>IF(D93="","-",+C139+1)</f>
        <v>2050</v>
      </c>
      <c r="D140" s="154">
        <f>IF(F139+SUM(E$99:E139)=D$92,F139,D$92-SUM(E$99:E139))</f>
        <v>197205.01665882941</v>
      </c>
      <c r="E140" s="160">
        <f>IF(+J96&lt;F139,J96,D140)</f>
        <v>197205.01665882941</v>
      </c>
      <c r="F140" s="159">
        <f t="shared" si="34"/>
        <v>0</v>
      </c>
      <c r="G140" s="159">
        <f t="shared" si="35"/>
        <v>98602.508329414704</v>
      </c>
      <c r="H140" s="163">
        <f t="shared" si="32"/>
        <v>207617.89371174958</v>
      </c>
      <c r="I140" s="253">
        <f t="shared" si="33"/>
        <v>207617.89371174958</v>
      </c>
      <c r="J140" s="158">
        <f t="shared" si="36"/>
        <v>0</v>
      </c>
      <c r="K140" s="158"/>
      <c r="L140" s="334"/>
      <c r="M140" s="158">
        <f t="shared" si="37"/>
        <v>0</v>
      </c>
      <c r="N140" s="334"/>
      <c r="O140" s="158">
        <f t="shared" si="38"/>
        <v>0</v>
      </c>
      <c r="P140" s="158">
        <f t="shared" si="39"/>
        <v>0</v>
      </c>
      <c r="Q140" s="1"/>
    </row>
    <row r="141" spans="2:17">
      <c r="B141" s="9" t="str">
        <f t="shared" si="27"/>
        <v/>
      </c>
      <c r="C141" s="153">
        <f>IF(D93="","-",+C140+1)</f>
        <v>2051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34"/>
        <v>0</v>
      </c>
      <c r="G141" s="159">
        <f t="shared" si="35"/>
        <v>0</v>
      </c>
      <c r="H141" s="163">
        <f t="shared" si="32"/>
        <v>0</v>
      </c>
      <c r="I141" s="253">
        <f t="shared" si="33"/>
        <v>0</v>
      </c>
      <c r="J141" s="158">
        <f t="shared" si="36"/>
        <v>0</v>
      </c>
      <c r="K141" s="158"/>
      <c r="L141" s="334"/>
      <c r="M141" s="158">
        <f t="shared" si="37"/>
        <v>0</v>
      </c>
      <c r="N141" s="334"/>
      <c r="O141" s="158">
        <f t="shared" si="38"/>
        <v>0</v>
      </c>
      <c r="P141" s="158">
        <f t="shared" si="39"/>
        <v>0</v>
      </c>
      <c r="Q141" s="1"/>
    </row>
    <row r="142" spans="2:17">
      <c r="B142" s="9" t="str">
        <f t="shared" si="27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4"/>
        <v>0</v>
      </c>
      <c r="G142" s="159">
        <f t="shared" si="35"/>
        <v>0</v>
      </c>
      <c r="H142" s="163">
        <f t="shared" si="32"/>
        <v>0</v>
      </c>
      <c r="I142" s="253">
        <f t="shared" si="33"/>
        <v>0</v>
      </c>
      <c r="J142" s="158">
        <f t="shared" si="36"/>
        <v>0</v>
      </c>
      <c r="K142" s="158"/>
      <c r="L142" s="334"/>
      <c r="M142" s="158">
        <f t="shared" si="37"/>
        <v>0</v>
      </c>
      <c r="N142" s="334"/>
      <c r="O142" s="158">
        <f t="shared" si="38"/>
        <v>0</v>
      </c>
      <c r="P142" s="158">
        <f t="shared" si="39"/>
        <v>0</v>
      </c>
      <c r="Q142" s="1"/>
    </row>
    <row r="143" spans="2:17">
      <c r="B143" s="9" t="str">
        <f t="shared" si="27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4"/>
        <v>0</v>
      </c>
      <c r="G143" s="159">
        <f t="shared" si="35"/>
        <v>0</v>
      </c>
      <c r="H143" s="163">
        <f t="shared" si="32"/>
        <v>0</v>
      </c>
      <c r="I143" s="253">
        <f t="shared" si="33"/>
        <v>0</v>
      </c>
      <c r="J143" s="158">
        <f t="shared" si="36"/>
        <v>0</v>
      </c>
      <c r="K143" s="158"/>
      <c r="L143" s="334"/>
      <c r="M143" s="158">
        <f t="shared" si="37"/>
        <v>0</v>
      </c>
      <c r="N143" s="334"/>
      <c r="O143" s="158">
        <f t="shared" si="38"/>
        <v>0</v>
      </c>
      <c r="P143" s="158">
        <f t="shared" si="39"/>
        <v>0</v>
      </c>
      <c r="Q143" s="1"/>
    </row>
    <row r="144" spans="2:17">
      <c r="B144" s="9" t="str">
        <f t="shared" si="27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4"/>
        <v>0</v>
      </c>
      <c r="G144" s="159">
        <f t="shared" si="35"/>
        <v>0</v>
      </c>
      <c r="H144" s="163">
        <f t="shared" si="32"/>
        <v>0</v>
      </c>
      <c r="I144" s="253">
        <f t="shared" si="33"/>
        <v>0</v>
      </c>
      <c r="J144" s="158">
        <f t="shared" si="36"/>
        <v>0</v>
      </c>
      <c r="K144" s="158"/>
      <c r="L144" s="334"/>
      <c r="M144" s="158">
        <f t="shared" si="37"/>
        <v>0</v>
      </c>
      <c r="N144" s="334"/>
      <c r="O144" s="158">
        <f t="shared" si="38"/>
        <v>0</v>
      </c>
      <c r="P144" s="158">
        <f t="shared" si="39"/>
        <v>0</v>
      </c>
      <c r="Q144" s="1"/>
    </row>
    <row r="145" spans="2:17">
      <c r="B145" s="9" t="str">
        <f t="shared" si="27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4"/>
        <v>0</v>
      </c>
      <c r="G145" s="159">
        <f t="shared" si="35"/>
        <v>0</v>
      </c>
      <c r="H145" s="163">
        <f t="shared" si="32"/>
        <v>0</v>
      </c>
      <c r="I145" s="253">
        <f t="shared" si="33"/>
        <v>0</v>
      </c>
      <c r="J145" s="158">
        <f t="shared" si="36"/>
        <v>0</v>
      </c>
      <c r="K145" s="158"/>
      <c r="L145" s="334"/>
      <c r="M145" s="158">
        <f t="shared" si="37"/>
        <v>0</v>
      </c>
      <c r="N145" s="334"/>
      <c r="O145" s="158">
        <f t="shared" si="38"/>
        <v>0</v>
      </c>
      <c r="P145" s="158">
        <f t="shared" si="39"/>
        <v>0</v>
      </c>
      <c r="Q145" s="1"/>
    </row>
    <row r="146" spans="2:17">
      <c r="B146" s="9" t="str">
        <f t="shared" si="27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4"/>
        <v>0</v>
      </c>
      <c r="G146" s="159">
        <f t="shared" si="35"/>
        <v>0</v>
      </c>
      <c r="H146" s="163">
        <f t="shared" si="32"/>
        <v>0</v>
      </c>
      <c r="I146" s="253">
        <f t="shared" si="33"/>
        <v>0</v>
      </c>
      <c r="J146" s="158">
        <f t="shared" si="36"/>
        <v>0</v>
      </c>
      <c r="K146" s="158"/>
      <c r="L146" s="334"/>
      <c r="M146" s="158">
        <f t="shared" si="37"/>
        <v>0</v>
      </c>
      <c r="N146" s="334"/>
      <c r="O146" s="158">
        <f t="shared" si="38"/>
        <v>0</v>
      </c>
      <c r="P146" s="158">
        <f t="shared" si="39"/>
        <v>0</v>
      </c>
      <c r="Q146" s="1"/>
    </row>
    <row r="147" spans="2:17">
      <c r="B147" s="9" t="str">
        <f t="shared" si="27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4"/>
        <v>0</v>
      </c>
      <c r="G147" s="159">
        <f t="shared" si="35"/>
        <v>0</v>
      </c>
      <c r="H147" s="163">
        <f t="shared" si="32"/>
        <v>0</v>
      </c>
      <c r="I147" s="253">
        <f t="shared" si="33"/>
        <v>0</v>
      </c>
      <c r="J147" s="158">
        <f t="shared" si="36"/>
        <v>0</v>
      </c>
      <c r="K147" s="158"/>
      <c r="L147" s="334"/>
      <c r="M147" s="158">
        <f t="shared" si="37"/>
        <v>0</v>
      </c>
      <c r="N147" s="334"/>
      <c r="O147" s="158">
        <f t="shared" si="38"/>
        <v>0</v>
      </c>
      <c r="P147" s="158">
        <f t="shared" si="39"/>
        <v>0</v>
      </c>
      <c r="Q147" s="1"/>
    </row>
    <row r="148" spans="2:17">
      <c r="B148" s="9" t="str">
        <f t="shared" si="27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4"/>
        <v>0</v>
      </c>
      <c r="G148" s="159">
        <f t="shared" si="35"/>
        <v>0</v>
      </c>
      <c r="H148" s="163">
        <f t="shared" si="32"/>
        <v>0</v>
      </c>
      <c r="I148" s="253">
        <f t="shared" si="33"/>
        <v>0</v>
      </c>
      <c r="J148" s="158">
        <f t="shared" si="36"/>
        <v>0</v>
      </c>
      <c r="K148" s="158"/>
      <c r="L148" s="334"/>
      <c r="M148" s="158">
        <f t="shared" si="37"/>
        <v>0</v>
      </c>
      <c r="N148" s="334"/>
      <c r="O148" s="158">
        <f t="shared" si="38"/>
        <v>0</v>
      </c>
      <c r="P148" s="158">
        <f t="shared" si="39"/>
        <v>0</v>
      </c>
      <c r="Q148" s="1"/>
    </row>
    <row r="149" spans="2:17">
      <c r="B149" s="9" t="str">
        <f t="shared" si="27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4"/>
        <v>0</v>
      </c>
      <c r="G149" s="159">
        <f t="shared" si="35"/>
        <v>0</v>
      </c>
      <c r="H149" s="163">
        <f t="shared" si="32"/>
        <v>0</v>
      </c>
      <c r="I149" s="253">
        <f t="shared" si="33"/>
        <v>0</v>
      </c>
      <c r="J149" s="158">
        <f t="shared" si="36"/>
        <v>0</v>
      </c>
      <c r="K149" s="158"/>
      <c r="L149" s="334"/>
      <c r="M149" s="158">
        <f t="shared" si="37"/>
        <v>0</v>
      </c>
      <c r="N149" s="334"/>
      <c r="O149" s="158">
        <f t="shared" si="38"/>
        <v>0</v>
      </c>
      <c r="P149" s="158">
        <f t="shared" si="39"/>
        <v>0</v>
      </c>
      <c r="Q149" s="1"/>
    </row>
    <row r="150" spans="2:17">
      <c r="B150" s="9" t="str">
        <f t="shared" si="27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4"/>
        <v>0</v>
      </c>
      <c r="G150" s="159">
        <f t="shared" si="35"/>
        <v>0</v>
      </c>
      <c r="H150" s="163">
        <f t="shared" si="32"/>
        <v>0</v>
      </c>
      <c r="I150" s="253">
        <f t="shared" si="33"/>
        <v>0</v>
      </c>
      <c r="J150" s="158">
        <f t="shared" si="36"/>
        <v>0</v>
      </c>
      <c r="K150" s="158"/>
      <c r="L150" s="334"/>
      <c r="M150" s="158">
        <f t="shared" si="37"/>
        <v>0</v>
      </c>
      <c r="N150" s="334"/>
      <c r="O150" s="158">
        <f t="shared" si="38"/>
        <v>0</v>
      </c>
      <c r="P150" s="158">
        <f t="shared" si="39"/>
        <v>0</v>
      </c>
      <c r="Q150" s="1"/>
    </row>
    <row r="151" spans="2:17">
      <c r="B151" s="9" t="str">
        <f t="shared" si="27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4"/>
        <v>0</v>
      </c>
      <c r="G151" s="159">
        <f t="shared" si="35"/>
        <v>0</v>
      </c>
      <c r="H151" s="163">
        <f t="shared" si="32"/>
        <v>0</v>
      </c>
      <c r="I151" s="253">
        <f t="shared" si="33"/>
        <v>0</v>
      </c>
      <c r="J151" s="158">
        <f t="shared" si="36"/>
        <v>0</v>
      </c>
      <c r="K151" s="158"/>
      <c r="L151" s="334"/>
      <c r="M151" s="158">
        <f t="shared" si="37"/>
        <v>0</v>
      </c>
      <c r="N151" s="334"/>
      <c r="O151" s="158">
        <f t="shared" si="38"/>
        <v>0</v>
      </c>
      <c r="P151" s="158">
        <f t="shared" si="39"/>
        <v>0</v>
      </c>
      <c r="Q151" s="1"/>
    </row>
    <row r="152" spans="2:17">
      <c r="B152" s="9" t="str">
        <f t="shared" si="27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4"/>
        <v>0</v>
      </c>
      <c r="G152" s="159">
        <f t="shared" si="35"/>
        <v>0</v>
      </c>
      <c r="H152" s="163">
        <f t="shared" si="32"/>
        <v>0</v>
      </c>
      <c r="I152" s="253">
        <f t="shared" si="33"/>
        <v>0</v>
      </c>
      <c r="J152" s="158">
        <f t="shared" si="36"/>
        <v>0</v>
      </c>
      <c r="K152" s="158"/>
      <c r="L152" s="334"/>
      <c r="M152" s="158">
        <f t="shared" si="37"/>
        <v>0</v>
      </c>
      <c r="N152" s="334"/>
      <c r="O152" s="158">
        <f t="shared" si="38"/>
        <v>0</v>
      </c>
      <c r="P152" s="158">
        <f t="shared" si="39"/>
        <v>0</v>
      </c>
      <c r="Q152" s="1"/>
    </row>
    <row r="153" spans="2:17">
      <c r="B153" s="9" t="str">
        <f t="shared" si="27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4"/>
        <v>0</v>
      </c>
      <c r="G153" s="159">
        <f t="shared" si="35"/>
        <v>0</v>
      </c>
      <c r="H153" s="163">
        <f t="shared" si="32"/>
        <v>0</v>
      </c>
      <c r="I153" s="253">
        <f t="shared" si="33"/>
        <v>0</v>
      </c>
      <c r="J153" s="158">
        <f t="shared" si="36"/>
        <v>0</v>
      </c>
      <c r="K153" s="158"/>
      <c r="L153" s="334"/>
      <c r="M153" s="158">
        <f t="shared" si="37"/>
        <v>0</v>
      </c>
      <c r="N153" s="334"/>
      <c r="O153" s="158">
        <f t="shared" si="38"/>
        <v>0</v>
      </c>
      <c r="P153" s="158">
        <f t="shared" si="39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4"/>
        <v>0</v>
      </c>
      <c r="G154" s="165">
        <f t="shared" si="35"/>
        <v>0</v>
      </c>
      <c r="H154" s="167">
        <f t="shared" si="32"/>
        <v>0</v>
      </c>
      <c r="I154" s="254">
        <f t="shared" si="33"/>
        <v>0</v>
      </c>
      <c r="J154" s="169">
        <f t="shared" si="36"/>
        <v>0</v>
      </c>
      <c r="K154" s="158"/>
      <c r="L154" s="335"/>
      <c r="M154" s="169">
        <f t="shared" si="37"/>
        <v>0</v>
      </c>
      <c r="N154" s="335"/>
      <c r="O154" s="169">
        <f t="shared" si="38"/>
        <v>0</v>
      </c>
      <c r="P154" s="169">
        <f t="shared" si="39"/>
        <v>0</v>
      </c>
      <c r="Q154" s="1"/>
    </row>
    <row r="155" spans="2:17">
      <c r="C155" s="154" t="s">
        <v>73</v>
      </c>
      <c r="D155" s="111"/>
      <c r="E155" s="111">
        <f>SUM(E99:E154)</f>
        <v>8402687.4800000023</v>
      </c>
      <c r="F155" s="111"/>
      <c r="G155" s="111"/>
      <c r="H155" s="111">
        <f>SUM(H99:H154)</f>
        <v>28776450.96584703</v>
      </c>
      <c r="I155" s="111">
        <f>SUM(I99:I154)</f>
        <v>28776450.96584703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64" priority="1" stopIfTrue="1" operator="equal">
      <formula>$I$10</formula>
    </cfRule>
  </conditionalFormatting>
  <conditionalFormatting sqref="C99:C154">
    <cfRule type="cellIs" dxfId="1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9" tint="-0.249977111117893"/>
  </sheetPr>
  <dimension ref="A1:P162"/>
  <sheetViews>
    <sheetView view="pageBreakPreview" topLeftCell="A61" zoomScale="82" zoomScaleNormal="100" zoomScaleSheetLayoutView="82" workbookViewId="0">
      <selection activeCell="D17" sqref="D17:H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47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83774.601936797058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83774.601936797058</v>
      </c>
      <c r="O6" s="1"/>
      <c r="P6" s="1"/>
    </row>
    <row r="7" spans="1:16" ht="13.5" thickBot="1">
      <c r="C7" s="121" t="s">
        <v>44</v>
      </c>
      <c r="D7" s="386" t="s">
        <v>323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237</v>
      </c>
      <c r="E9" s="401" t="s">
        <v>433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787880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19216.585365853658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409">
        <v>787880</v>
      </c>
      <c r="E17" s="415">
        <v>15632.539682539682</v>
      </c>
      <c r="F17" s="409">
        <v>772247.46031746035</v>
      </c>
      <c r="G17" s="415">
        <v>119816.83704873582</v>
      </c>
      <c r="H17" s="416">
        <v>119816.83704873582</v>
      </c>
      <c r="I17" s="156">
        <v>0</v>
      </c>
      <c r="J17" s="156"/>
      <c r="K17" s="256">
        <f t="shared" ref="K17:K22" si="0">G17</f>
        <v>119816.83704873582</v>
      </c>
      <c r="L17" s="172">
        <f t="shared" ref="L17:L22" si="1">IF(K17&lt;&gt;0,+G17-K17,0)</f>
        <v>0</v>
      </c>
      <c r="M17" s="256">
        <f t="shared" ref="M17:M22" si="2">H17</f>
        <v>119816.83704873582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2013</v>
      </c>
      <c r="D18" s="411">
        <v>772247.46031746035</v>
      </c>
      <c r="E18" s="410">
        <v>18759.047619047618</v>
      </c>
      <c r="F18" s="411">
        <v>753488.41269841278</v>
      </c>
      <c r="G18" s="410">
        <v>120412.55233667219</v>
      </c>
      <c r="H18" s="416">
        <v>120412.55233667219</v>
      </c>
      <c r="I18" s="156">
        <v>0</v>
      </c>
      <c r="J18" s="156"/>
      <c r="K18" s="258">
        <f t="shared" si="0"/>
        <v>120412.55233667219</v>
      </c>
      <c r="L18" s="257">
        <f t="shared" si="1"/>
        <v>0</v>
      </c>
      <c r="M18" s="258">
        <f t="shared" si="2"/>
        <v>120412.55233667219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2014</v>
      </c>
      <c r="D19" s="411">
        <v>753488.41269841278</v>
      </c>
      <c r="E19" s="410">
        <v>18759.047619047618</v>
      </c>
      <c r="F19" s="411">
        <v>734729.36507936521</v>
      </c>
      <c r="G19" s="410">
        <v>117881.75968810063</v>
      </c>
      <c r="H19" s="416">
        <v>117881.75968810063</v>
      </c>
      <c r="I19" s="156">
        <v>0</v>
      </c>
      <c r="J19" s="156"/>
      <c r="K19" s="258">
        <f t="shared" si="0"/>
        <v>117881.75968810063</v>
      </c>
      <c r="L19" s="257">
        <f t="shared" si="1"/>
        <v>0</v>
      </c>
      <c r="M19" s="258">
        <f t="shared" si="2"/>
        <v>117881.75968810063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2015</v>
      </c>
      <c r="D20" s="411">
        <v>734729.36507936521</v>
      </c>
      <c r="E20" s="410">
        <v>18759.047619047618</v>
      </c>
      <c r="F20" s="411">
        <v>715970.31746031763</v>
      </c>
      <c r="G20" s="410">
        <v>113055.77578424601</v>
      </c>
      <c r="H20" s="416">
        <v>113055.77578424601</v>
      </c>
      <c r="I20" s="156">
        <v>0</v>
      </c>
      <c r="J20" s="156"/>
      <c r="K20" s="258">
        <f t="shared" si="0"/>
        <v>113055.77578424601</v>
      </c>
      <c r="L20" s="257">
        <f t="shared" si="1"/>
        <v>0</v>
      </c>
      <c r="M20" s="258">
        <f t="shared" si="2"/>
        <v>113055.77578424601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2016</v>
      </c>
      <c r="D21" s="411">
        <v>715970.31746031763</v>
      </c>
      <c r="E21" s="410">
        <v>18759.047619047618</v>
      </c>
      <c r="F21" s="411">
        <v>697211.26984127006</v>
      </c>
      <c r="G21" s="410">
        <v>109452.2721829084</v>
      </c>
      <c r="H21" s="416">
        <v>109452.2721829084</v>
      </c>
      <c r="I21" s="156">
        <f t="shared" ref="I21:I33" si="6">H21-G21</f>
        <v>0</v>
      </c>
      <c r="J21" s="156"/>
      <c r="K21" s="258">
        <f t="shared" si="0"/>
        <v>109452.2721829084</v>
      </c>
      <c r="L21" s="257">
        <f t="shared" si="1"/>
        <v>0</v>
      </c>
      <c r="M21" s="258">
        <f t="shared" si="2"/>
        <v>109452.2721829084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411">
        <v>697211.26984127006</v>
      </c>
      <c r="E22" s="410">
        <v>18322.79069767442</v>
      </c>
      <c r="F22" s="411">
        <v>678888.47914359567</v>
      </c>
      <c r="G22" s="410">
        <v>103567.03290299821</v>
      </c>
      <c r="H22" s="416">
        <v>103567.03290299821</v>
      </c>
      <c r="I22" s="156">
        <v>0</v>
      </c>
      <c r="J22" s="156"/>
      <c r="K22" s="258">
        <f t="shared" si="0"/>
        <v>103567.03290299821</v>
      </c>
      <c r="L22" s="257">
        <f t="shared" si="1"/>
        <v>0</v>
      </c>
      <c r="M22" s="258">
        <f t="shared" si="2"/>
        <v>103567.03290299821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411">
        <v>678888.47914359567</v>
      </c>
      <c r="E23" s="410">
        <v>19216.585365853658</v>
      </c>
      <c r="F23" s="411">
        <v>659671.89377774205</v>
      </c>
      <c r="G23" s="410">
        <v>104278.14759460979</v>
      </c>
      <c r="H23" s="416">
        <v>104278.14759460979</v>
      </c>
      <c r="I23" s="156">
        <f t="shared" si="6"/>
        <v>0</v>
      </c>
      <c r="J23" s="156"/>
      <c r="K23" s="258">
        <f>G23</f>
        <v>104278.14759460979</v>
      </c>
      <c r="L23" s="257">
        <f>IF(K23&lt;&gt;0,+G23-K23,0)</f>
        <v>0</v>
      </c>
      <c r="M23" s="258">
        <f>H23</f>
        <v>104278.14759460979</v>
      </c>
      <c r="N23" s="158">
        <f>IF(M23&lt;&gt;0,+H23-M23,0)</f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411">
        <v>659671.89377774205</v>
      </c>
      <c r="E24" s="410">
        <v>19216.585365853658</v>
      </c>
      <c r="F24" s="411">
        <v>640455.30841188843</v>
      </c>
      <c r="G24" s="410">
        <v>101835.83299305863</v>
      </c>
      <c r="H24" s="416">
        <v>101835.83299305863</v>
      </c>
      <c r="I24" s="156">
        <f t="shared" si="6"/>
        <v>0</v>
      </c>
      <c r="J24" s="156"/>
      <c r="K24" s="258">
        <f>G24</f>
        <v>101835.83299305863</v>
      </c>
      <c r="L24" s="257">
        <f>IF(K24&lt;&gt;0,+G24-K24,0)</f>
        <v>0</v>
      </c>
      <c r="M24" s="258">
        <f>H24</f>
        <v>101835.83299305863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640455.30841188843</v>
      </c>
      <c r="E25" s="160">
        <f>IF(+I14&lt;F24,I14,D25)</f>
        <v>19216.585365853658</v>
      </c>
      <c r="F25" s="159">
        <f t="shared" ref="F25:F33" si="7">+D25-E25</f>
        <v>621238.72304603481</v>
      </c>
      <c r="G25" s="161">
        <f t="shared" ref="G25:G53" si="8">+I$12*((D25+F25)/2)+E25</f>
        <v>83774.601936797058</v>
      </c>
      <c r="H25" s="142">
        <f t="shared" ref="H25:H53" si="9">+I$13*((D25+F25)/2)+E25</f>
        <v>83774.601936797058</v>
      </c>
      <c r="I25" s="156">
        <f t="shared" si="6"/>
        <v>0</v>
      </c>
      <c r="J25" s="156"/>
      <c r="K25" s="334"/>
      <c r="L25" s="158">
        <f t="shared" ref="L25:L72" si="10">IF(K25&lt;&gt;0,+G25-K25,0)</f>
        <v>0</v>
      </c>
      <c r="M25" s="334"/>
      <c r="N25" s="158">
        <f t="shared" ref="N25:N72" si="11">IF(M25&lt;&gt;0,+H25-M25,0)</f>
        <v>0</v>
      </c>
      <c r="O25" s="158">
        <f t="shared" ref="O25:O72" si="12">+N25-L25</f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621238.72304603481</v>
      </c>
      <c r="E26" s="160">
        <f>IF(+I14&lt;F25,I14,D26)</f>
        <v>19216.585365853658</v>
      </c>
      <c r="F26" s="159">
        <f t="shared" si="7"/>
        <v>602022.13768018119</v>
      </c>
      <c r="G26" s="161">
        <f t="shared" si="8"/>
        <v>81808.063924324728</v>
      </c>
      <c r="H26" s="142">
        <f t="shared" si="9"/>
        <v>81808.063924324728</v>
      </c>
      <c r="I26" s="156">
        <f t="shared" si="6"/>
        <v>0</v>
      </c>
      <c r="J26" s="156"/>
      <c r="K26" s="334"/>
      <c r="L26" s="158">
        <f t="shared" si="10"/>
        <v>0</v>
      </c>
      <c r="M26" s="334"/>
      <c r="N26" s="158">
        <f t="shared" si="11"/>
        <v>0</v>
      </c>
      <c r="O26" s="158">
        <f t="shared" si="12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602022.13768018119</v>
      </c>
      <c r="E27" s="160">
        <f>IF(+I14&lt;F26,I14,D27)</f>
        <v>19216.585365853658</v>
      </c>
      <c r="F27" s="159">
        <f t="shared" si="7"/>
        <v>582805.55231432756</v>
      </c>
      <c r="G27" s="161">
        <f t="shared" si="8"/>
        <v>79841.525911852426</v>
      </c>
      <c r="H27" s="142">
        <f t="shared" si="9"/>
        <v>79841.525911852426</v>
      </c>
      <c r="I27" s="156">
        <f t="shared" si="6"/>
        <v>0</v>
      </c>
      <c r="J27" s="156"/>
      <c r="K27" s="334"/>
      <c r="L27" s="158">
        <f t="shared" si="10"/>
        <v>0</v>
      </c>
      <c r="M27" s="334"/>
      <c r="N27" s="158">
        <f t="shared" si="11"/>
        <v>0</v>
      </c>
      <c r="O27" s="158">
        <f t="shared" si="12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582805.55231432756</v>
      </c>
      <c r="E28" s="160">
        <f>IF(+I14&lt;F27,I14,D28)</f>
        <v>19216.585365853658</v>
      </c>
      <c r="F28" s="159">
        <f t="shared" si="7"/>
        <v>563588.96694847394</v>
      </c>
      <c r="G28" s="161">
        <f t="shared" si="8"/>
        <v>77874.987899380096</v>
      </c>
      <c r="H28" s="142">
        <f t="shared" si="9"/>
        <v>77874.987899380096</v>
      </c>
      <c r="I28" s="156">
        <f t="shared" si="6"/>
        <v>0</v>
      </c>
      <c r="J28" s="156"/>
      <c r="K28" s="334"/>
      <c r="L28" s="158">
        <f t="shared" si="10"/>
        <v>0</v>
      </c>
      <c r="M28" s="334"/>
      <c r="N28" s="158">
        <f t="shared" si="11"/>
        <v>0</v>
      </c>
      <c r="O28" s="158">
        <f t="shared" si="12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563588.96694847394</v>
      </c>
      <c r="E29" s="160">
        <f>IF(+I14&lt;F28,I14,D29)</f>
        <v>19216.585365853658</v>
      </c>
      <c r="F29" s="159">
        <f t="shared" si="7"/>
        <v>544372.38158262032</v>
      </c>
      <c r="G29" s="161">
        <f t="shared" si="8"/>
        <v>75908.44988690778</v>
      </c>
      <c r="H29" s="142">
        <f t="shared" si="9"/>
        <v>75908.44988690778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544372.38158262032</v>
      </c>
      <c r="E30" s="160">
        <f>IF(+I14&lt;F29,I14,D30)</f>
        <v>19216.585365853658</v>
      </c>
      <c r="F30" s="159">
        <f t="shared" si="7"/>
        <v>525155.7962167667</v>
      </c>
      <c r="G30" s="161">
        <f t="shared" si="8"/>
        <v>73941.911874435449</v>
      </c>
      <c r="H30" s="142">
        <f t="shared" si="9"/>
        <v>73941.911874435449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525155.7962167667</v>
      </c>
      <c r="E31" s="160">
        <f>IF(+I14&lt;F30,I14,D31)</f>
        <v>19216.585365853658</v>
      </c>
      <c r="F31" s="159">
        <f t="shared" si="7"/>
        <v>505939.21085091302</v>
      </c>
      <c r="G31" s="161">
        <f t="shared" si="8"/>
        <v>71975.373861963133</v>
      </c>
      <c r="H31" s="142">
        <f t="shared" si="9"/>
        <v>71975.373861963133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505939.21085091302</v>
      </c>
      <c r="E32" s="160">
        <f>IF(+I14&lt;F31,I14,D32)</f>
        <v>19216.585365853658</v>
      </c>
      <c r="F32" s="159">
        <f t="shared" si="7"/>
        <v>486722.62548505934</v>
      </c>
      <c r="G32" s="161">
        <f t="shared" si="8"/>
        <v>70008.835849490803</v>
      </c>
      <c r="H32" s="142">
        <f t="shared" si="9"/>
        <v>70008.835849490803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486722.62548505934</v>
      </c>
      <c r="E33" s="160">
        <f>IF(+I14&lt;F32,I14,D33)</f>
        <v>19216.585365853658</v>
      </c>
      <c r="F33" s="159">
        <f t="shared" si="7"/>
        <v>467506.04011920566</v>
      </c>
      <c r="G33" s="161">
        <f t="shared" si="8"/>
        <v>68042.297837018472</v>
      </c>
      <c r="H33" s="142">
        <f t="shared" si="9"/>
        <v>68042.297837018472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467506.04011920566</v>
      </c>
      <c r="E34" s="160">
        <f>IF(+I14&lt;F33,I14,D34)</f>
        <v>19216.585365853658</v>
      </c>
      <c r="F34" s="159">
        <f t="shared" ref="F34:F72" si="13">+D34-E34</f>
        <v>448289.45475335198</v>
      </c>
      <c r="G34" s="161">
        <f t="shared" si="8"/>
        <v>66075.759824546156</v>
      </c>
      <c r="H34" s="142">
        <f t="shared" si="9"/>
        <v>66075.759824546156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448289.45475335198</v>
      </c>
      <c r="E35" s="160">
        <f>IF(+I14&lt;F34,I14,D35)</f>
        <v>19216.585365853658</v>
      </c>
      <c r="F35" s="159">
        <f t="shared" si="13"/>
        <v>429072.8693874983</v>
      </c>
      <c r="G35" s="161">
        <f t="shared" si="8"/>
        <v>64109.221812073825</v>
      </c>
      <c r="H35" s="142">
        <f t="shared" si="9"/>
        <v>64109.221812073825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429072.8693874983</v>
      </c>
      <c r="E36" s="160">
        <f>IF(+I14&lt;F35,I14,D36)</f>
        <v>19216.585365853658</v>
      </c>
      <c r="F36" s="159">
        <f t="shared" si="13"/>
        <v>409856.28402164462</v>
      </c>
      <c r="G36" s="161">
        <f t="shared" si="8"/>
        <v>62142.683799601509</v>
      </c>
      <c r="H36" s="142">
        <f t="shared" si="9"/>
        <v>62142.683799601509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409856.28402164462</v>
      </c>
      <c r="E37" s="160">
        <f>IF(+I14&lt;F36,I14,D37)</f>
        <v>19216.585365853658</v>
      </c>
      <c r="F37" s="159">
        <f t="shared" si="13"/>
        <v>390639.69865579094</v>
      </c>
      <c r="G37" s="161">
        <f t="shared" si="8"/>
        <v>60176.145787129171</v>
      </c>
      <c r="H37" s="142">
        <f t="shared" si="9"/>
        <v>60176.145787129171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390639.69865579094</v>
      </c>
      <c r="E38" s="160">
        <f>IF(+I14&lt;F37,I14,D38)</f>
        <v>19216.585365853658</v>
      </c>
      <c r="F38" s="159">
        <f t="shared" si="13"/>
        <v>371423.11328993726</v>
      </c>
      <c r="G38" s="161">
        <f t="shared" si="8"/>
        <v>58209.607774656855</v>
      </c>
      <c r="H38" s="142">
        <f t="shared" si="9"/>
        <v>58209.607774656855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371423.11328993726</v>
      </c>
      <c r="E39" s="160">
        <f>IF(+I14&lt;F38,I14,D39)</f>
        <v>19216.585365853658</v>
      </c>
      <c r="F39" s="159">
        <f t="shared" si="13"/>
        <v>352206.52792408358</v>
      </c>
      <c r="G39" s="161">
        <f t="shared" si="8"/>
        <v>56243.069762184525</v>
      </c>
      <c r="H39" s="142">
        <f t="shared" si="9"/>
        <v>56243.069762184525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352206.52792408358</v>
      </c>
      <c r="E40" s="160">
        <f>IF(+I14&lt;F39,I14,D40)</f>
        <v>19216.585365853658</v>
      </c>
      <c r="F40" s="159">
        <f t="shared" si="13"/>
        <v>332989.9425582299</v>
      </c>
      <c r="G40" s="161">
        <f t="shared" si="8"/>
        <v>54276.531749712201</v>
      </c>
      <c r="H40" s="142">
        <f t="shared" si="9"/>
        <v>54276.531749712201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332989.9425582299</v>
      </c>
      <c r="E41" s="160">
        <f>IF(+I14&lt;F40,I14,D41)</f>
        <v>19216.585365853658</v>
      </c>
      <c r="F41" s="159">
        <f t="shared" si="13"/>
        <v>313773.35719237622</v>
      </c>
      <c r="G41" s="161">
        <f t="shared" si="8"/>
        <v>52309.993737239871</v>
      </c>
      <c r="H41" s="142">
        <f t="shared" si="9"/>
        <v>52309.993737239871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313773.35719237622</v>
      </c>
      <c r="E42" s="160">
        <f>IF(+I14&lt;F41,I14,D42)</f>
        <v>19216.585365853658</v>
      </c>
      <c r="F42" s="159">
        <f t="shared" si="13"/>
        <v>294556.77182652254</v>
      </c>
      <c r="G42" s="161">
        <f t="shared" si="8"/>
        <v>50343.455724767555</v>
      </c>
      <c r="H42" s="142">
        <f t="shared" si="9"/>
        <v>50343.455724767555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294556.77182652254</v>
      </c>
      <c r="E43" s="160">
        <f>IF(+I14&lt;F42,I14,D43)</f>
        <v>19216.585365853658</v>
      </c>
      <c r="F43" s="159">
        <f t="shared" si="13"/>
        <v>275340.18646066886</v>
      </c>
      <c r="G43" s="161">
        <f t="shared" si="8"/>
        <v>48376.917712295224</v>
      </c>
      <c r="H43" s="142">
        <f t="shared" si="9"/>
        <v>48376.917712295224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275340.18646066886</v>
      </c>
      <c r="E44" s="160">
        <f>IF(+I14&lt;F43,I14,D44)</f>
        <v>19216.585365853658</v>
      </c>
      <c r="F44" s="159">
        <f t="shared" si="13"/>
        <v>256123.60109481521</v>
      </c>
      <c r="G44" s="161">
        <f t="shared" si="8"/>
        <v>46410.379699822901</v>
      </c>
      <c r="H44" s="142">
        <f t="shared" si="9"/>
        <v>46410.379699822901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256123.60109481521</v>
      </c>
      <c r="E45" s="160">
        <f>IF(+I14&lt;F44,I14,D45)</f>
        <v>19216.585365853658</v>
      </c>
      <c r="F45" s="159">
        <f t="shared" si="13"/>
        <v>236907.01572896156</v>
      </c>
      <c r="G45" s="161">
        <f t="shared" si="8"/>
        <v>44443.841687350578</v>
      </c>
      <c r="H45" s="142">
        <f t="shared" si="9"/>
        <v>44443.841687350578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236907.01572896156</v>
      </c>
      <c r="E46" s="160">
        <f>IF(+I14&lt;F45,I14,D46)</f>
        <v>19216.585365853658</v>
      </c>
      <c r="F46" s="159">
        <f t="shared" si="13"/>
        <v>217690.43036310791</v>
      </c>
      <c r="G46" s="161">
        <f t="shared" si="8"/>
        <v>42477.303674878254</v>
      </c>
      <c r="H46" s="142">
        <f t="shared" si="9"/>
        <v>42477.303674878254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217690.43036310791</v>
      </c>
      <c r="E47" s="160">
        <f>IF(+I14&lt;F46,I14,D47)</f>
        <v>19216.585365853658</v>
      </c>
      <c r="F47" s="159">
        <f t="shared" si="13"/>
        <v>198473.84499725426</v>
      </c>
      <c r="G47" s="161">
        <f t="shared" si="8"/>
        <v>40510.765662405931</v>
      </c>
      <c r="H47" s="142">
        <f t="shared" si="9"/>
        <v>40510.765662405931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198473.84499725426</v>
      </c>
      <c r="E48" s="160">
        <f>IF(+I14&lt;F47,I14,D48)</f>
        <v>19216.585365853658</v>
      </c>
      <c r="F48" s="159">
        <f t="shared" si="13"/>
        <v>179257.25963140061</v>
      </c>
      <c r="G48" s="161">
        <f t="shared" si="8"/>
        <v>38544.227649933608</v>
      </c>
      <c r="H48" s="142">
        <f t="shared" si="9"/>
        <v>38544.227649933608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179257.25963140061</v>
      </c>
      <c r="E49" s="160">
        <f>IF(+I14&lt;F48,I14,D49)</f>
        <v>19216.585365853658</v>
      </c>
      <c r="F49" s="159">
        <f t="shared" si="13"/>
        <v>160040.67426554696</v>
      </c>
      <c r="G49" s="161">
        <f t="shared" si="8"/>
        <v>36577.689637461284</v>
      </c>
      <c r="H49" s="142">
        <f t="shared" si="9"/>
        <v>36577.689637461284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2045</v>
      </c>
      <c r="D50" s="159">
        <f>IF(F49+SUM(E$17:E49)=D$10,F49,D$10-SUM(E$17:E49))</f>
        <v>160040.67426554696</v>
      </c>
      <c r="E50" s="160">
        <f>IF(+I14&lt;F49,I14,D50)</f>
        <v>19216.585365853658</v>
      </c>
      <c r="F50" s="159">
        <f t="shared" si="13"/>
        <v>140824.08889969331</v>
      </c>
      <c r="G50" s="161">
        <f t="shared" si="8"/>
        <v>34611.151624988961</v>
      </c>
      <c r="H50" s="142">
        <f t="shared" si="9"/>
        <v>34611.151624988961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2046</v>
      </c>
      <c r="D51" s="159">
        <f>IF(F50+SUM(E$17:E50)=D$10,F50,D$10-SUM(E$17:E50))</f>
        <v>140824.08889969331</v>
      </c>
      <c r="E51" s="160">
        <f>IF(+I14&lt;F50,I14,D51)</f>
        <v>19216.585365853658</v>
      </c>
      <c r="F51" s="159">
        <f t="shared" si="13"/>
        <v>121607.50353383966</v>
      </c>
      <c r="G51" s="161">
        <f t="shared" si="8"/>
        <v>32644.613612516638</v>
      </c>
      <c r="H51" s="142">
        <f t="shared" si="9"/>
        <v>32644.613612516638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2047</v>
      </c>
      <c r="D52" s="159">
        <f>IF(F51+SUM(E$17:E51)=D$10,F51,D$10-SUM(E$17:E51))</f>
        <v>121607.50353383966</v>
      </c>
      <c r="E52" s="160">
        <f>IF(+I14&lt;F51,I14,D52)</f>
        <v>19216.585365853658</v>
      </c>
      <c r="F52" s="159">
        <f t="shared" si="13"/>
        <v>102390.918167986</v>
      </c>
      <c r="G52" s="161">
        <f t="shared" si="8"/>
        <v>30678.075600044314</v>
      </c>
      <c r="H52" s="142">
        <f t="shared" si="9"/>
        <v>30678.075600044314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2048</v>
      </c>
      <c r="D53" s="159">
        <f>IF(F52+SUM(E$17:E52)=D$10,F52,D$10-SUM(E$17:E52))</f>
        <v>102390.918167986</v>
      </c>
      <c r="E53" s="160">
        <f>IF(+I14&lt;F52,I14,D53)</f>
        <v>19216.585365853658</v>
      </c>
      <c r="F53" s="159">
        <f t="shared" si="13"/>
        <v>83174.332802132354</v>
      </c>
      <c r="G53" s="161">
        <f t="shared" si="8"/>
        <v>28711.537587571991</v>
      </c>
      <c r="H53" s="142">
        <f t="shared" si="9"/>
        <v>28711.537587571991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2049</v>
      </c>
      <c r="D54" s="159">
        <f>IF(F53+SUM(E$17:E53)=D$10,F53,D$10-SUM(E$17:E53))</f>
        <v>83174.332802132354</v>
      </c>
      <c r="E54" s="160">
        <f>IF(+I14&lt;F53,I14,D54)</f>
        <v>19216.585365853658</v>
      </c>
      <c r="F54" s="159">
        <f t="shared" si="13"/>
        <v>63957.747436278696</v>
      </c>
      <c r="G54" s="161">
        <f t="shared" ref="G54:G72" si="15">+I$12*((D54+F54)/2)+E54</f>
        <v>26744.999575099671</v>
      </c>
      <c r="H54" s="142">
        <f t="shared" ref="H54:H72" si="16">+I$13*((D54+F54)/2)+E54</f>
        <v>26744.999575099671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2050</v>
      </c>
      <c r="D55" s="159">
        <f>IF(F54+SUM(E$17:E54)=D$10,F54,D$10-SUM(E$17:E54))</f>
        <v>63957.747436278696</v>
      </c>
      <c r="E55" s="160">
        <f>IF(+I14&lt;F54,I14,D55)</f>
        <v>19216.585365853658</v>
      </c>
      <c r="F55" s="159">
        <f t="shared" si="13"/>
        <v>44741.162070425038</v>
      </c>
      <c r="G55" s="161">
        <f t="shared" si="15"/>
        <v>24778.461562627344</v>
      </c>
      <c r="H55" s="142">
        <f t="shared" si="16"/>
        <v>24778.461562627344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2051</v>
      </c>
      <c r="D56" s="159">
        <f>IF(F55+SUM(E$17:E55)=D$10,F55,D$10-SUM(E$17:E55))</f>
        <v>44741.162070425038</v>
      </c>
      <c r="E56" s="160">
        <f>IF(+I14&lt;F55,I14,D56)</f>
        <v>19216.585365853658</v>
      </c>
      <c r="F56" s="159">
        <f t="shared" si="13"/>
        <v>25524.57670457138</v>
      </c>
      <c r="G56" s="161">
        <f t="shared" si="15"/>
        <v>22811.923550155021</v>
      </c>
      <c r="H56" s="142">
        <f t="shared" si="16"/>
        <v>22811.923550155021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2052</v>
      </c>
      <c r="D57" s="159">
        <f>IF(F56+SUM(E$17:E56)=D$10,F56,D$10-SUM(E$17:E56))</f>
        <v>25524.57670457138</v>
      </c>
      <c r="E57" s="160">
        <f>IF(+I14&lt;F56,I14,D57)</f>
        <v>19216.585365853658</v>
      </c>
      <c r="F57" s="159">
        <f t="shared" si="13"/>
        <v>6307.9913387177221</v>
      </c>
      <c r="G57" s="161">
        <f t="shared" si="15"/>
        <v>20845.385537682698</v>
      </c>
      <c r="H57" s="142">
        <f t="shared" si="16"/>
        <v>20845.385537682698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2053</v>
      </c>
      <c r="D58" s="159">
        <f>IF(F57+SUM(E$17:E57)=D$10,F57,D$10-SUM(E$17:E57))</f>
        <v>6307.9913387177221</v>
      </c>
      <c r="E58" s="160">
        <f>IF(+I14&lt;F57,I14,D58)</f>
        <v>6307.9913387177221</v>
      </c>
      <c r="F58" s="159">
        <f t="shared" si="13"/>
        <v>0</v>
      </c>
      <c r="G58" s="161">
        <f t="shared" si="15"/>
        <v>6630.7569215141621</v>
      </c>
      <c r="H58" s="142">
        <f t="shared" si="16"/>
        <v>6630.7569215141621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2054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3"/>
        <v>0</v>
      </c>
      <c r="G59" s="161">
        <f t="shared" si="15"/>
        <v>0</v>
      </c>
      <c r="H59" s="142">
        <f t="shared" si="16"/>
        <v>0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2055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3"/>
        <v>0</v>
      </c>
      <c r="G60" s="161">
        <f t="shared" si="15"/>
        <v>0</v>
      </c>
      <c r="H60" s="142">
        <f t="shared" si="16"/>
        <v>0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5"/>
        <v>0</v>
      </c>
      <c r="H61" s="142">
        <f t="shared" si="16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5"/>
        <v>0</v>
      </c>
      <c r="H62" s="142">
        <f t="shared" si="16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5"/>
        <v>0</v>
      </c>
      <c r="H63" s="142">
        <f t="shared" si="16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5"/>
        <v>0</v>
      </c>
      <c r="H64" s="142">
        <f t="shared" si="16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5"/>
        <v>0</v>
      </c>
      <c r="H65" s="142">
        <f t="shared" si="16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5"/>
        <v>0</v>
      </c>
      <c r="H66" s="142">
        <f t="shared" si="16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5"/>
        <v>0</v>
      </c>
      <c r="H67" s="142">
        <f t="shared" si="16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5"/>
        <v>0</v>
      </c>
      <c r="H68" s="142">
        <f t="shared" si="16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5"/>
        <v>0</v>
      </c>
      <c r="H69" s="142">
        <f t="shared" si="16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5"/>
        <v>0</v>
      </c>
      <c r="H70" s="142">
        <f t="shared" si="16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5"/>
        <v>0</v>
      </c>
      <c r="H71" s="142">
        <f t="shared" si="16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5"/>
        <v>0</v>
      </c>
      <c r="H72" s="124">
        <f t="shared" si="16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787880.00000000012</v>
      </c>
      <c r="F73" s="111"/>
      <c r="G73" s="111">
        <f>SUM(G17:G72)</f>
        <v>2623160.7607817594</v>
      </c>
      <c r="H73" s="111">
        <f>SUM(H17:H72)</f>
        <v>2623160.7607817594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47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104278.14759460979</v>
      </c>
      <c r="N87" s="198">
        <f>IF(J92&lt;D11,0,VLOOKUP(J92,C17:O72,11))</f>
        <v>104278.14759460979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95208.856021995831</v>
      </c>
      <c r="N88" s="200">
        <f>IF(J92&lt;D11,0,VLOOKUP(J92,C99:P154,7))</f>
        <v>95208.856021995831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FULTON - HOPE 115KV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-9069.2915726139618</v>
      </c>
      <c r="N89" s="203">
        <f>+N88-N87</f>
        <v>-9069.2915726139618</v>
      </c>
      <c r="O89" s="204">
        <f>+O88-O87</f>
        <v>0</v>
      </c>
      <c r="P89" s="1"/>
    </row>
    <row r="90" spans="1:16" ht="13.5" thickBot="1">
      <c r="C90" s="170"/>
      <c r="D90" s="421" t="str">
        <f>S.046!D90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TP2006077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787880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18759.047619047618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2012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7">IF(L99&lt;&gt;0,+H99-L99,0)</f>
        <v>0</v>
      </c>
      <c r="N99" s="256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2013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7"/>
        <v>0</v>
      </c>
      <c r="N100" s="258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0">IF(D101=F100,"","IU")</f>
        <v/>
      </c>
      <c r="C101" s="153">
        <f>IF(D93="","-",+C100+1)</f>
        <v>2014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7"/>
        <v>0</v>
      </c>
      <c r="N101" s="258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0"/>
        <v>IU</v>
      </c>
      <c r="C102" s="153">
        <f>IF(D93="","-",+C101+1)</f>
        <v>2015</v>
      </c>
      <c r="D102" s="409">
        <v>734729.36507936521</v>
      </c>
      <c r="E102" s="410">
        <v>17493.556311413457</v>
      </c>
      <c r="F102" s="411">
        <v>717235.80876795179</v>
      </c>
      <c r="G102" s="411">
        <v>725982.5869236585</v>
      </c>
      <c r="H102" s="413">
        <v>113155.46714712729</v>
      </c>
      <c r="I102" s="414">
        <v>113155.46714712729</v>
      </c>
      <c r="J102" s="158">
        <f>+I102-H102</f>
        <v>0</v>
      </c>
      <c r="K102" s="158"/>
      <c r="L102" s="258">
        <f>+H102</f>
        <v>113155.46714712729</v>
      </c>
      <c r="M102" s="158">
        <f t="shared" si="17"/>
        <v>0</v>
      </c>
      <c r="N102" s="258">
        <f>+I102</f>
        <v>113155.46714712729</v>
      </c>
      <c r="O102" s="158">
        <f t="shared" si="18"/>
        <v>0</v>
      </c>
      <c r="P102" s="158">
        <f t="shared" si="19"/>
        <v>0</v>
      </c>
    </row>
    <row r="103" spans="1:16">
      <c r="B103" s="9" t="str">
        <f t="shared" si="20"/>
        <v>IU</v>
      </c>
      <c r="C103" s="153">
        <f>IF(D93="","-",+C102+1)</f>
        <v>2016</v>
      </c>
      <c r="D103" s="409">
        <v>770386.44368858659</v>
      </c>
      <c r="E103" s="410">
        <v>18322.79069767442</v>
      </c>
      <c r="F103" s="411">
        <v>752063.6529909122</v>
      </c>
      <c r="G103" s="411">
        <v>761225.04833974945</v>
      </c>
      <c r="H103" s="413">
        <v>114960.30166921337</v>
      </c>
      <c r="I103" s="414">
        <v>114960.30166921337</v>
      </c>
      <c r="J103" s="158">
        <v>0</v>
      </c>
      <c r="K103" s="158"/>
      <c r="L103" s="258">
        <f>+H103</f>
        <v>114960.30166921337</v>
      </c>
      <c r="M103" s="158">
        <f>IF(L103&lt;&gt;0,+H103-L103,0)</f>
        <v>0</v>
      </c>
      <c r="N103" s="258">
        <f>+I103</f>
        <v>114960.30166921337</v>
      </c>
      <c r="O103" s="158">
        <f>IF(N103&lt;&gt;0,+I103-N103,0)</f>
        <v>0</v>
      </c>
      <c r="P103" s="158">
        <f>+O103-M103</f>
        <v>0</v>
      </c>
    </row>
    <row r="104" spans="1:16">
      <c r="B104" s="9" t="str">
        <f t="shared" si="20"/>
        <v/>
      </c>
      <c r="C104" s="153">
        <f>IF(D93="","-",+C103+1)</f>
        <v>2017</v>
      </c>
      <c r="D104" s="409">
        <v>752063.6529909122</v>
      </c>
      <c r="E104" s="410">
        <v>18759.047619047618</v>
      </c>
      <c r="F104" s="411">
        <v>733304.60537186463</v>
      </c>
      <c r="G104" s="411">
        <v>742684.12918138842</v>
      </c>
      <c r="H104" s="413">
        <v>108973.97138946971</v>
      </c>
      <c r="I104" s="414">
        <v>108973.97138946971</v>
      </c>
      <c r="J104" s="158">
        <f t="shared" ref="J104:J154" si="21">+I104-H104</f>
        <v>0</v>
      </c>
      <c r="K104" s="158"/>
      <c r="L104" s="258">
        <f>+H104</f>
        <v>108973.97138946971</v>
      </c>
      <c r="M104" s="158">
        <f>IF(L104&lt;&gt;0,+H104-L104,0)</f>
        <v>0</v>
      </c>
      <c r="N104" s="258">
        <f>+I104</f>
        <v>108973.97138946971</v>
      </c>
      <c r="O104" s="158">
        <f>IF(N104&lt;&gt;0,+I104-N104,0)</f>
        <v>0</v>
      </c>
      <c r="P104" s="158">
        <f>+O104-M104</f>
        <v>0</v>
      </c>
    </row>
    <row r="105" spans="1:16">
      <c r="B105" s="9" t="str">
        <f t="shared" si="20"/>
        <v/>
      </c>
      <c r="C105" s="153">
        <f>IF(D93="","-",+C104+1)</f>
        <v>2018</v>
      </c>
      <c r="D105" s="154">
        <f>IF(F104+SUM(E$99:E104)=D$92,F104,D$92-SUM(E$99:E104))</f>
        <v>733304.60537186463</v>
      </c>
      <c r="E105" s="160">
        <f t="shared" ref="E105:E154" si="22">IF(+$J$96&lt;F104,$J$96,D105)</f>
        <v>18759.047619047618</v>
      </c>
      <c r="F105" s="159">
        <f t="shared" ref="F105:F154" si="23">+D105-E105</f>
        <v>714545.55775281705</v>
      </c>
      <c r="G105" s="159">
        <f t="shared" ref="G105:G154" si="24">+(F105+D105)/2</f>
        <v>723925.08156234084</v>
      </c>
      <c r="H105" s="163">
        <f t="shared" ref="H105:H154" si="25">+J$94*G105+E105</f>
        <v>95208.856021995831</v>
      </c>
      <c r="I105" s="253">
        <f t="shared" ref="I105:I154" si="26">+J$95*G105+E105</f>
        <v>95208.856021995831</v>
      </c>
      <c r="J105" s="158">
        <f t="shared" si="21"/>
        <v>0</v>
      </c>
      <c r="K105" s="158"/>
      <c r="L105" s="334"/>
      <c r="M105" s="158">
        <f t="shared" si="17"/>
        <v>0</v>
      </c>
      <c r="N105" s="334"/>
      <c r="O105" s="158">
        <f t="shared" si="18"/>
        <v>0</v>
      </c>
      <c r="P105" s="158">
        <f t="shared" si="19"/>
        <v>0</v>
      </c>
    </row>
    <row r="106" spans="1:16">
      <c r="B106" s="9" t="str">
        <f t="shared" si="20"/>
        <v/>
      </c>
      <c r="C106" s="153">
        <f>IF(D93="","-",+C105+1)</f>
        <v>2019</v>
      </c>
      <c r="D106" s="154">
        <f>IF(F105+SUM(E$99:E105)=D$92,F105,D$92-SUM(E$99:E105))</f>
        <v>714545.55775281705</v>
      </c>
      <c r="E106" s="160">
        <f t="shared" si="22"/>
        <v>18759.047619047618</v>
      </c>
      <c r="F106" s="159">
        <f t="shared" si="23"/>
        <v>695786.51013376948</v>
      </c>
      <c r="G106" s="159">
        <f t="shared" si="24"/>
        <v>705166.03394329327</v>
      </c>
      <c r="H106" s="163">
        <f t="shared" si="25"/>
        <v>93227.814567812602</v>
      </c>
      <c r="I106" s="253">
        <f t="shared" si="26"/>
        <v>93227.814567812602</v>
      </c>
      <c r="J106" s="158">
        <f t="shared" si="21"/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0"/>
        <v/>
      </c>
      <c r="C107" s="153">
        <f>IF(D93="","-",+C106+1)</f>
        <v>2020</v>
      </c>
      <c r="D107" s="154">
        <f>IF(F106+SUM(E$99:E106)=D$92,F106,D$92-SUM(E$99:E106))</f>
        <v>695786.51013376948</v>
      </c>
      <c r="E107" s="160">
        <f t="shared" si="22"/>
        <v>18759.047619047618</v>
      </c>
      <c r="F107" s="159">
        <f t="shared" si="23"/>
        <v>677027.4625147219</v>
      </c>
      <c r="G107" s="159">
        <f t="shared" si="24"/>
        <v>686406.98632424569</v>
      </c>
      <c r="H107" s="163">
        <f t="shared" si="25"/>
        <v>91246.773113629373</v>
      </c>
      <c r="I107" s="253">
        <f t="shared" si="26"/>
        <v>91246.773113629373</v>
      </c>
      <c r="J107" s="158">
        <f t="shared" si="21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0"/>
        <v/>
      </c>
      <c r="C108" s="153">
        <f>IF(D93="","-",+C107+1)</f>
        <v>2021</v>
      </c>
      <c r="D108" s="154">
        <f>IF(F107+SUM(E$99:E107)=D$92,F107,D$92-SUM(E$99:E107))</f>
        <v>677027.4625147219</v>
      </c>
      <c r="E108" s="160">
        <f t="shared" si="22"/>
        <v>18759.047619047618</v>
      </c>
      <c r="F108" s="159">
        <f t="shared" si="23"/>
        <v>658268.41489567433</v>
      </c>
      <c r="G108" s="159">
        <f t="shared" si="24"/>
        <v>667647.93870519812</v>
      </c>
      <c r="H108" s="163">
        <f t="shared" si="25"/>
        <v>89265.731659446159</v>
      </c>
      <c r="I108" s="253">
        <f t="shared" si="26"/>
        <v>89265.731659446159</v>
      </c>
      <c r="J108" s="158">
        <f t="shared" si="21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0"/>
        <v/>
      </c>
      <c r="C109" s="153">
        <f>IF(D93="","-",+C108+1)</f>
        <v>2022</v>
      </c>
      <c r="D109" s="154">
        <f>IF(F108+SUM(E$99:E108)=D$92,F108,D$92-SUM(E$99:E108))</f>
        <v>658268.41489567433</v>
      </c>
      <c r="E109" s="160">
        <f t="shared" si="22"/>
        <v>18759.047619047618</v>
      </c>
      <c r="F109" s="159">
        <f t="shared" si="23"/>
        <v>639509.36727662676</v>
      </c>
      <c r="G109" s="159">
        <f t="shared" si="24"/>
        <v>648888.89108615054</v>
      </c>
      <c r="H109" s="163">
        <f t="shared" si="25"/>
        <v>87284.69020526293</v>
      </c>
      <c r="I109" s="253">
        <f t="shared" si="26"/>
        <v>87284.69020526293</v>
      </c>
      <c r="J109" s="158">
        <f t="shared" si="21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0"/>
        <v/>
      </c>
      <c r="C110" s="153">
        <f>IF(D93="","-",+C109+1)</f>
        <v>2023</v>
      </c>
      <c r="D110" s="154">
        <f>IF(F109+SUM(E$99:E109)=D$92,F109,D$92-SUM(E$99:E109))</f>
        <v>639509.36727662676</v>
      </c>
      <c r="E110" s="160">
        <f t="shared" si="22"/>
        <v>18759.047619047618</v>
      </c>
      <c r="F110" s="159">
        <f t="shared" si="23"/>
        <v>620750.31965757918</v>
      </c>
      <c r="G110" s="159">
        <f t="shared" si="24"/>
        <v>630129.84346710297</v>
      </c>
      <c r="H110" s="163">
        <f t="shared" si="25"/>
        <v>85303.648751079701</v>
      </c>
      <c r="I110" s="253">
        <f t="shared" si="26"/>
        <v>85303.648751079701</v>
      </c>
      <c r="J110" s="158">
        <f t="shared" si="21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0"/>
        <v/>
      </c>
      <c r="C111" s="153">
        <f>IF(D93="","-",+C110+1)</f>
        <v>2024</v>
      </c>
      <c r="D111" s="154">
        <f>IF(F110+SUM(E$99:E110)=D$92,F110,D$92-SUM(E$99:E110))</f>
        <v>620750.31965757918</v>
      </c>
      <c r="E111" s="160">
        <f t="shared" si="22"/>
        <v>18759.047619047618</v>
      </c>
      <c r="F111" s="159">
        <f t="shared" si="23"/>
        <v>601991.27203853161</v>
      </c>
      <c r="G111" s="159">
        <f t="shared" si="24"/>
        <v>611370.79584805539</v>
      </c>
      <c r="H111" s="163">
        <f t="shared" si="25"/>
        <v>83322.607296896487</v>
      </c>
      <c r="I111" s="253">
        <f t="shared" si="26"/>
        <v>83322.607296896487</v>
      </c>
      <c r="J111" s="158">
        <f t="shared" si="21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0"/>
        <v/>
      </c>
      <c r="C112" s="153">
        <f>IF(D93="","-",+C111+1)</f>
        <v>2025</v>
      </c>
      <c r="D112" s="154">
        <f>IF(F111+SUM(E$99:E111)=D$92,F111,D$92-SUM(E$99:E111))</f>
        <v>601991.27203853161</v>
      </c>
      <c r="E112" s="160">
        <f t="shared" si="22"/>
        <v>18759.047619047618</v>
      </c>
      <c r="F112" s="159">
        <f t="shared" si="23"/>
        <v>583232.22441948403</v>
      </c>
      <c r="G112" s="159">
        <f t="shared" si="24"/>
        <v>592611.74822900782</v>
      </c>
      <c r="H112" s="163">
        <f t="shared" si="25"/>
        <v>81341.565842713258</v>
      </c>
      <c r="I112" s="253">
        <f t="shared" si="26"/>
        <v>81341.565842713258</v>
      </c>
      <c r="J112" s="158">
        <f t="shared" si="21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0"/>
        <v/>
      </c>
      <c r="C113" s="153">
        <f>IF(D93="","-",+C112+1)</f>
        <v>2026</v>
      </c>
      <c r="D113" s="154">
        <f>IF(F112+SUM(E$99:E112)=D$92,F112,D$92-SUM(E$99:E112))</f>
        <v>583232.22441948403</v>
      </c>
      <c r="E113" s="160">
        <f t="shared" si="22"/>
        <v>18759.047619047618</v>
      </c>
      <c r="F113" s="159">
        <f t="shared" si="23"/>
        <v>564473.17680043646</v>
      </c>
      <c r="G113" s="159">
        <f t="shared" si="24"/>
        <v>573852.70060996024</v>
      </c>
      <c r="H113" s="163">
        <f t="shared" si="25"/>
        <v>79360.52438853003</v>
      </c>
      <c r="I113" s="253">
        <f t="shared" si="26"/>
        <v>79360.52438853003</v>
      </c>
      <c r="J113" s="158">
        <f t="shared" si="21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0"/>
        <v/>
      </c>
      <c r="C114" s="153">
        <f>IF(D93="","-",+C113+1)</f>
        <v>2027</v>
      </c>
      <c r="D114" s="154">
        <f>IF(F113+SUM(E$99:E113)=D$92,F113,D$92-SUM(E$99:E113))</f>
        <v>564473.17680043587</v>
      </c>
      <c r="E114" s="160">
        <f t="shared" si="22"/>
        <v>18759.047619047618</v>
      </c>
      <c r="F114" s="159">
        <f t="shared" si="23"/>
        <v>545714.1291813883</v>
      </c>
      <c r="G114" s="159">
        <f t="shared" si="24"/>
        <v>555093.65299091209</v>
      </c>
      <c r="H114" s="163">
        <f t="shared" si="25"/>
        <v>77379.482934346743</v>
      </c>
      <c r="I114" s="253">
        <f t="shared" si="26"/>
        <v>77379.482934346743</v>
      </c>
      <c r="J114" s="158">
        <f t="shared" si="21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0"/>
        <v/>
      </c>
      <c r="C115" s="153">
        <f>IF(D93="","-",+C114+1)</f>
        <v>2028</v>
      </c>
      <c r="D115" s="154">
        <f>IF(F114+SUM(E$99:E114)=D$92,F114,D$92-SUM(E$99:E114))</f>
        <v>545714.1291813883</v>
      </c>
      <c r="E115" s="160">
        <f t="shared" si="22"/>
        <v>18759.047619047618</v>
      </c>
      <c r="F115" s="159">
        <f t="shared" si="23"/>
        <v>526955.08156234073</v>
      </c>
      <c r="G115" s="159">
        <f t="shared" si="24"/>
        <v>536334.60537186451</v>
      </c>
      <c r="H115" s="163">
        <f t="shared" si="25"/>
        <v>75398.441480163514</v>
      </c>
      <c r="I115" s="253">
        <f t="shared" si="26"/>
        <v>75398.441480163514</v>
      </c>
      <c r="J115" s="158">
        <f t="shared" si="21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0"/>
        <v/>
      </c>
      <c r="C116" s="153">
        <f>IF(D93="","-",+C115+1)</f>
        <v>2029</v>
      </c>
      <c r="D116" s="154">
        <f>IF(F115+SUM(E$99:E115)=D$92,F115,D$92-SUM(E$99:E115))</f>
        <v>526955.08156234073</v>
      </c>
      <c r="E116" s="160">
        <f t="shared" si="22"/>
        <v>18759.047619047618</v>
      </c>
      <c r="F116" s="159">
        <f t="shared" si="23"/>
        <v>508196.03394329309</v>
      </c>
      <c r="G116" s="159">
        <f t="shared" si="24"/>
        <v>517575.55775281694</v>
      </c>
      <c r="H116" s="163">
        <f t="shared" si="25"/>
        <v>73417.4000259803</v>
      </c>
      <c r="I116" s="253">
        <f t="shared" si="26"/>
        <v>73417.4000259803</v>
      </c>
      <c r="J116" s="158">
        <f t="shared" si="21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0"/>
        <v/>
      </c>
      <c r="C117" s="153">
        <f>IF(D93="","-",+C116+1)</f>
        <v>2030</v>
      </c>
      <c r="D117" s="154">
        <f>IF(F116+SUM(E$99:E116)=D$92,F116,D$92-SUM(E$99:E116))</f>
        <v>508196.03394329309</v>
      </c>
      <c r="E117" s="160">
        <f t="shared" si="22"/>
        <v>18759.047619047618</v>
      </c>
      <c r="F117" s="159">
        <f t="shared" si="23"/>
        <v>489436.98632424546</v>
      </c>
      <c r="G117" s="159">
        <f t="shared" si="24"/>
        <v>498816.51013376925</v>
      </c>
      <c r="H117" s="163">
        <f t="shared" si="25"/>
        <v>71436.358571797056</v>
      </c>
      <c r="I117" s="253">
        <f t="shared" si="26"/>
        <v>71436.358571797056</v>
      </c>
      <c r="J117" s="158">
        <f t="shared" si="21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0"/>
        <v/>
      </c>
      <c r="C118" s="153">
        <f>IF(D93="","-",+C117+1)</f>
        <v>2031</v>
      </c>
      <c r="D118" s="154">
        <f>IF(F117+SUM(E$99:E117)=D$92,F117,D$92-SUM(E$99:E117))</f>
        <v>489436.98632424546</v>
      </c>
      <c r="E118" s="160">
        <f t="shared" si="22"/>
        <v>18759.047619047618</v>
      </c>
      <c r="F118" s="159">
        <f t="shared" si="23"/>
        <v>470677.93870519783</v>
      </c>
      <c r="G118" s="159">
        <f t="shared" si="24"/>
        <v>480057.46251472167</v>
      </c>
      <c r="H118" s="163">
        <f t="shared" si="25"/>
        <v>69455.317117613828</v>
      </c>
      <c r="I118" s="253">
        <f t="shared" si="26"/>
        <v>69455.317117613828</v>
      </c>
      <c r="J118" s="158">
        <f t="shared" si="21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0"/>
        <v/>
      </c>
      <c r="C119" s="153">
        <f>IF(D93="","-",+C118+1)</f>
        <v>2032</v>
      </c>
      <c r="D119" s="154">
        <f>IF(F118+SUM(E$99:E118)=D$92,F118,D$92-SUM(E$99:E118))</f>
        <v>470677.93870519783</v>
      </c>
      <c r="E119" s="160">
        <f t="shared" si="22"/>
        <v>18759.047619047618</v>
      </c>
      <c r="F119" s="159">
        <f t="shared" si="23"/>
        <v>451918.89108615019</v>
      </c>
      <c r="G119" s="159">
        <f t="shared" si="24"/>
        <v>461298.41489567398</v>
      </c>
      <c r="H119" s="163">
        <f t="shared" si="25"/>
        <v>67474.275663430599</v>
      </c>
      <c r="I119" s="253">
        <f t="shared" si="26"/>
        <v>67474.275663430599</v>
      </c>
      <c r="J119" s="158">
        <f t="shared" si="21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0"/>
        <v/>
      </c>
      <c r="C120" s="153">
        <f>IF(D93="","-",+C119+1)</f>
        <v>2033</v>
      </c>
      <c r="D120" s="154">
        <f>IF(F119+SUM(E$99:E119)=D$92,F119,D$92-SUM(E$99:E119))</f>
        <v>451918.89108615019</v>
      </c>
      <c r="E120" s="160">
        <f t="shared" si="22"/>
        <v>18759.047619047618</v>
      </c>
      <c r="F120" s="159">
        <f t="shared" si="23"/>
        <v>433159.84346710256</v>
      </c>
      <c r="G120" s="159">
        <f t="shared" si="24"/>
        <v>442539.36727662641</v>
      </c>
      <c r="H120" s="163">
        <f t="shared" si="25"/>
        <v>65493.234209247377</v>
      </c>
      <c r="I120" s="253">
        <f t="shared" si="26"/>
        <v>65493.234209247377</v>
      </c>
      <c r="J120" s="158">
        <f t="shared" si="21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0"/>
        <v/>
      </c>
      <c r="C121" s="153">
        <f>IF(D93="","-",+C120+1)</f>
        <v>2034</v>
      </c>
      <c r="D121" s="154">
        <f>IF(F120+SUM(E$99:E120)=D$92,F120,D$92-SUM(E$99:E120))</f>
        <v>433159.84346710256</v>
      </c>
      <c r="E121" s="160">
        <f t="shared" si="22"/>
        <v>18759.047619047618</v>
      </c>
      <c r="F121" s="159">
        <f t="shared" si="23"/>
        <v>414400.79584805493</v>
      </c>
      <c r="G121" s="159">
        <f t="shared" si="24"/>
        <v>423780.31965757872</v>
      </c>
      <c r="H121" s="163">
        <f t="shared" si="25"/>
        <v>63512.192755064141</v>
      </c>
      <c r="I121" s="253">
        <f t="shared" si="26"/>
        <v>63512.192755064141</v>
      </c>
      <c r="J121" s="158">
        <f t="shared" si="21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0"/>
        <v/>
      </c>
      <c r="C122" s="153">
        <f>IF(D93="","-",+C121+1)</f>
        <v>2035</v>
      </c>
      <c r="D122" s="154">
        <f>IF(F121+SUM(E$99:E121)=D$92,F121,D$92-SUM(E$99:E121))</f>
        <v>414400.79584805493</v>
      </c>
      <c r="E122" s="160">
        <f t="shared" si="22"/>
        <v>18759.047619047618</v>
      </c>
      <c r="F122" s="159">
        <f t="shared" si="23"/>
        <v>395641.74822900729</v>
      </c>
      <c r="G122" s="159">
        <f t="shared" si="24"/>
        <v>405021.27203853114</v>
      </c>
      <c r="H122" s="163">
        <f t="shared" si="25"/>
        <v>61531.15130088092</v>
      </c>
      <c r="I122" s="253">
        <f t="shared" si="26"/>
        <v>61531.15130088092</v>
      </c>
      <c r="J122" s="158">
        <f t="shared" si="21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0"/>
        <v/>
      </c>
      <c r="C123" s="153">
        <f>IF(D93="","-",+C122+1)</f>
        <v>2036</v>
      </c>
      <c r="D123" s="154">
        <f>IF(F122+SUM(E$99:E122)=D$92,F122,D$92-SUM(E$99:E122))</f>
        <v>395641.74822900729</v>
      </c>
      <c r="E123" s="160">
        <f t="shared" si="22"/>
        <v>18759.047619047618</v>
      </c>
      <c r="F123" s="159">
        <f t="shared" si="23"/>
        <v>376882.70060995966</v>
      </c>
      <c r="G123" s="159">
        <f t="shared" si="24"/>
        <v>386262.22441948345</v>
      </c>
      <c r="H123" s="163">
        <f t="shared" si="25"/>
        <v>59550.109846697684</v>
      </c>
      <c r="I123" s="253">
        <f t="shared" si="26"/>
        <v>59550.109846697684</v>
      </c>
      <c r="J123" s="158">
        <f t="shared" si="21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0"/>
        <v/>
      </c>
      <c r="C124" s="153">
        <f>IF(D93="","-",+C123+1)</f>
        <v>2037</v>
      </c>
      <c r="D124" s="154">
        <f>IF(F123+SUM(E$99:E123)=D$92,F123,D$92-SUM(E$99:E123))</f>
        <v>376882.70060995966</v>
      </c>
      <c r="E124" s="160">
        <f t="shared" si="22"/>
        <v>18759.047619047618</v>
      </c>
      <c r="F124" s="159">
        <f t="shared" si="23"/>
        <v>358123.65299091203</v>
      </c>
      <c r="G124" s="159">
        <f t="shared" si="24"/>
        <v>367503.17680043587</v>
      </c>
      <c r="H124" s="163">
        <f t="shared" si="25"/>
        <v>57569.068392514455</v>
      </c>
      <c r="I124" s="253">
        <f t="shared" si="26"/>
        <v>57569.068392514455</v>
      </c>
      <c r="J124" s="158">
        <f t="shared" si="21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0"/>
        <v/>
      </c>
      <c r="C125" s="153">
        <f>IF(D93="","-",+C124+1)</f>
        <v>2038</v>
      </c>
      <c r="D125" s="154">
        <f>IF(F124+SUM(E$99:E124)=D$92,F124,D$92-SUM(E$99:E124))</f>
        <v>358123.65299091203</v>
      </c>
      <c r="E125" s="160">
        <f t="shared" si="22"/>
        <v>18759.047619047618</v>
      </c>
      <c r="F125" s="159">
        <f t="shared" si="23"/>
        <v>339364.6053718644</v>
      </c>
      <c r="G125" s="159">
        <f t="shared" si="24"/>
        <v>348744.12918138818</v>
      </c>
      <c r="H125" s="163">
        <f t="shared" si="25"/>
        <v>55588.026938331219</v>
      </c>
      <c r="I125" s="253">
        <f t="shared" si="26"/>
        <v>55588.026938331219</v>
      </c>
      <c r="J125" s="158">
        <f t="shared" si="21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0"/>
        <v/>
      </c>
      <c r="C126" s="153">
        <f>IF(D93="","-",+C125+1)</f>
        <v>2039</v>
      </c>
      <c r="D126" s="154">
        <f>IF(F125+SUM(E$99:E125)=D$92,F125,D$92-SUM(E$99:E125))</f>
        <v>339364.6053718644</v>
      </c>
      <c r="E126" s="160">
        <f t="shared" si="22"/>
        <v>18759.047619047618</v>
      </c>
      <c r="F126" s="159">
        <f t="shared" si="23"/>
        <v>320605.55775281676</v>
      </c>
      <c r="G126" s="159">
        <f t="shared" si="24"/>
        <v>329985.08156234061</v>
      </c>
      <c r="H126" s="163">
        <f t="shared" si="25"/>
        <v>53606.985484147997</v>
      </c>
      <c r="I126" s="253">
        <f t="shared" si="26"/>
        <v>53606.985484147997</v>
      </c>
      <c r="J126" s="158">
        <f t="shared" si="21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0"/>
        <v/>
      </c>
      <c r="C127" s="153">
        <f>IF(D93="","-",+C126+1)</f>
        <v>2040</v>
      </c>
      <c r="D127" s="154">
        <f>IF(F126+SUM(E$99:E126)=D$92,F126,D$92-SUM(E$99:E126))</f>
        <v>320605.55775281676</v>
      </c>
      <c r="E127" s="160">
        <f t="shared" si="22"/>
        <v>18759.047619047618</v>
      </c>
      <c r="F127" s="159">
        <f t="shared" si="23"/>
        <v>301846.51013376913</v>
      </c>
      <c r="G127" s="159">
        <f t="shared" si="24"/>
        <v>311226.03394329292</v>
      </c>
      <c r="H127" s="163">
        <f t="shared" si="25"/>
        <v>51625.944029964761</v>
      </c>
      <c r="I127" s="253">
        <f t="shared" si="26"/>
        <v>51625.944029964761</v>
      </c>
      <c r="J127" s="158">
        <f t="shared" si="21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0"/>
        <v/>
      </c>
      <c r="C128" s="153">
        <f>IF(D93="","-",+C127+1)</f>
        <v>2041</v>
      </c>
      <c r="D128" s="154">
        <f>IF(F127+SUM(E$99:E127)=D$92,F127,D$92-SUM(E$99:E127))</f>
        <v>301846.51013376913</v>
      </c>
      <c r="E128" s="160">
        <f t="shared" si="22"/>
        <v>18759.047619047618</v>
      </c>
      <c r="F128" s="159">
        <f t="shared" si="23"/>
        <v>283087.4625147215</v>
      </c>
      <c r="G128" s="159">
        <f t="shared" si="24"/>
        <v>292466.98632424534</v>
      </c>
      <c r="H128" s="163">
        <f t="shared" si="25"/>
        <v>49644.90257578154</v>
      </c>
      <c r="I128" s="253">
        <f t="shared" si="26"/>
        <v>49644.90257578154</v>
      </c>
      <c r="J128" s="158">
        <f t="shared" si="21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0"/>
        <v/>
      </c>
      <c r="C129" s="153">
        <f>IF(D93="","-",+C128+1)</f>
        <v>2042</v>
      </c>
      <c r="D129" s="154">
        <f>IF(F128+SUM(E$99:E128)=D$92,F128,D$92-SUM(E$99:E128))</f>
        <v>283087.4625147215</v>
      </c>
      <c r="E129" s="160">
        <f t="shared" si="22"/>
        <v>18759.047619047618</v>
      </c>
      <c r="F129" s="159">
        <f t="shared" si="23"/>
        <v>264328.41489567386</v>
      </c>
      <c r="G129" s="159">
        <f t="shared" si="24"/>
        <v>273707.93870519765</v>
      </c>
      <c r="H129" s="163">
        <f t="shared" si="25"/>
        <v>47663.861121598296</v>
      </c>
      <c r="I129" s="253">
        <f t="shared" si="26"/>
        <v>47663.861121598296</v>
      </c>
      <c r="J129" s="158">
        <f t="shared" si="21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0"/>
        <v/>
      </c>
      <c r="C130" s="153">
        <f>IF(D93="","-",+C129+1)</f>
        <v>2043</v>
      </c>
      <c r="D130" s="154">
        <f>IF(F129+SUM(E$99:E129)=D$92,F129,D$92-SUM(E$99:E129))</f>
        <v>264328.41489567386</v>
      </c>
      <c r="E130" s="160">
        <f t="shared" si="22"/>
        <v>18759.047619047618</v>
      </c>
      <c r="F130" s="159">
        <f t="shared" si="23"/>
        <v>245569.36727662623</v>
      </c>
      <c r="G130" s="159">
        <f t="shared" si="24"/>
        <v>254948.89108615005</v>
      </c>
      <c r="H130" s="163">
        <f t="shared" si="25"/>
        <v>45682.819667415068</v>
      </c>
      <c r="I130" s="253">
        <f t="shared" si="26"/>
        <v>45682.819667415068</v>
      </c>
      <c r="J130" s="158">
        <f t="shared" si="21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0"/>
        <v/>
      </c>
      <c r="C131" s="153">
        <f>IF(D93="","-",+C130+1)</f>
        <v>2044</v>
      </c>
      <c r="D131" s="154">
        <f>IF(F130+SUM(E$99:E130)=D$92,F130,D$92-SUM(E$99:E130))</f>
        <v>245569.36727662623</v>
      </c>
      <c r="E131" s="160">
        <f t="shared" si="22"/>
        <v>18759.047619047618</v>
      </c>
      <c r="F131" s="159">
        <f t="shared" si="23"/>
        <v>226810.3196575786</v>
      </c>
      <c r="G131" s="159">
        <f t="shared" si="24"/>
        <v>236189.84346710242</v>
      </c>
      <c r="H131" s="163">
        <f t="shared" si="25"/>
        <v>43701.778213231839</v>
      </c>
      <c r="I131" s="253">
        <f t="shared" si="26"/>
        <v>43701.778213231839</v>
      </c>
      <c r="J131" s="158">
        <f t="shared" si="21"/>
        <v>0</v>
      </c>
      <c r="K131" s="158"/>
      <c r="L131" s="334"/>
      <c r="M131" s="158">
        <f t="shared" ref="M131:M154" si="27">IF(L541&lt;&gt;0,+H541-L541,0)</f>
        <v>0</v>
      </c>
      <c r="N131" s="334"/>
      <c r="O131" s="158">
        <f t="shared" ref="O131:O154" si="28">IF(N541&lt;&gt;0,+I541-N541,0)</f>
        <v>0</v>
      </c>
      <c r="P131" s="158">
        <f t="shared" ref="P131:P154" si="29">+O541-M541</f>
        <v>0</v>
      </c>
    </row>
    <row r="132" spans="2:16">
      <c r="B132" s="9" t="str">
        <f t="shared" si="20"/>
        <v/>
      </c>
      <c r="C132" s="153">
        <f>IF(D93="","-",+C131+1)</f>
        <v>2045</v>
      </c>
      <c r="D132" s="154">
        <f>IF(F131+SUM(E$99:E131)=D$92,F131,D$92-SUM(E$99:E131))</f>
        <v>226810.3196575786</v>
      </c>
      <c r="E132" s="160">
        <f t="shared" si="22"/>
        <v>18759.047619047618</v>
      </c>
      <c r="F132" s="159">
        <f t="shared" si="23"/>
        <v>208051.27203853097</v>
      </c>
      <c r="G132" s="159">
        <f t="shared" si="24"/>
        <v>217430.79584805478</v>
      </c>
      <c r="H132" s="163">
        <f t="shared" si="25"/>
        <v>41720.73675904861</v>
      </c>
      <c r="I132" s="253">
        <f t="shared" si="26"/>
        <v>41720.73675904861</v>
      </c>
      <c r="J132" s="158">
        <f t="shared" si="21"/>
        <v>0</v>
      </c>
      <c r="K132" s="158"/>
      <c r="L132" s="334"/>
      <c r="M132" s="158">
        <f t="shared" si="27"/>
        <v>0</v>
      </c>
      <c r="N132" s="334"/>
      <c r="O132" s="158">
        <f t="shared" si="28"/>
        <v>0</v>
      </c>
      <c r="P132" s="158">
        <f t="shared" si="29"/>
        <v>0</v>
      </c>
    </row>
    <row r="133" spans="2:16">
      <c r="B133" s="9" t="str">
        <f t="shared" si="20"/>
        <v/>
      </c>
      <c r="C133" s="153">
        <f>IF(D93="","-",+C132+1)</f>
        <v>2046</v>
      </c>
      <c r="D133" s="154">
        <f>IF(F132+SUM(E$99:E132)=D$92,F132,D$92-SUM(E$99:E132))</f>
        <v>208051.27203853097</v>
      </c>
      <c r="E133" s="160">
        <f t="shared" si="22"/>
        <v>18759.047619047618</v>
      </c>
      <c r="F133" s="159">
        <f t="shared" si="23"/>
        <v>189292.22441948333</v>
      </c>
      <c r="G133" s="159">
        <f t="shared" si="24"/>
        <v>198671.74822900715</v>
      </c>
      <c r="H133" s="163">
        <f t="shared" si="25"/>
        <v>39739.695304865381</v>
      </c>
      <c r="I133" s="253">
        <f t="shared" si="26"/>
        <v>39739.695304865381</v>
      </c>
      <c r="J133" s="158">
        <f t="shared" si="21"/>
        <v>0</v>
      </c>
      <c r="K133" s="158"/>
      <c r="L133" s="334"/>
      <c r="M133" s="158">
        <f t="shared" si="27"/>
        <v>0</v>
      </c>
      <c r="N133" s="334"/>
      <c r="O133" s="158">
        <f t="shared" si="28"/>
        <v>0</v>
      </c>
      <c r="P133" s="158">
        <f t="shared" si="29"/>
        <v>0</v>
      </c>
    </row>
    <row r="134" spans="2:16">
      <c r="B134" s="9" t="str">
        <f t="shared" si="20"/>
        <v/>
      </c>
      <c r="C134" s="153">
        <f>IF(D93="","-",+C133+1)</f>
        <v>2047</v>
      </c>
      <c r="D134" s="154">
        <f>IF(F133+SUM(E$99:E133)=D$92,F133,D$92-SUM(E$99:E133))</f>
        <v>189292.22441948333</v>
      </c>
      <c r="E134" s="160">
        <f t="shared" si="22"/>
        <v>18759.047619047618</v>
      </c>
      <c r="F134" s="159">
        <f t="shared" si="23"/>
        <v>170533.1768004357</v>
      </c>
      <c r="G134" s="159">
        <f t="shared" si="24"/>
        <v>179912.70060995952</v>
      </c>
      <c r="H134" s="163">
        <f t="shared" si="25"/>
        <v>37758.653850682153</v>
      </c>
      <c r="I134" s="253">
        <f t="shared" si="26"/>
        <v>37758.653850682153</v>
      </c>
      <c r="J134" s="158">
        <f t="shared" si="21"/>
        <v>0</v>
      </c>
      <c r="K134" s="158"/>
      <c r="L134" s="334"/>
      <c r="M134" s="158">
        <f t="shared" si="27"/>
        <v>0</v>
      </c>
      <c r="N134" s="334"/>
      <c r="O134" s="158">
        <f t="shared" si="28"/>
        <v>0</v>
      </c>
      <c r="P134" s="158">
        <f t="shared" si="29"/>
        <v>0</v>
      </c>
    </row>
    <row r="135" spans="2:16">
      <c r="B135" s="9" t="str">
        <f t="shared" si="20"/>
        <v/>
      </c>
      <c r="C135" s="153">
        <f>IF(D93="","-",+C134+1)</f>
        <v>2048</v>
      </c>
      <c r="D135" s="154">
        <f>IF(F134+SUM(E$99:E134)=D$92,F134,D$92-SUM(E$99:E134))</f>
        <v>170533.1768004357</v>
      </c>
      <c r="E135" s="160">
        <f t="shared" si="22"/>
        <v>18759.047619047618</v>
      </c>
      <c r="F135" s="159">
        <f t="shared" si="23"/>
        <v>151774.12918138807</v>
      </c>
      <c r="G135" s="159">
        <f t="shared" si="24"/>
        <v>161153.65299091188</v>
      </c>
      <c r="H135" s="163">
        <f t="shared" si="25"/>
        <v>35777.612396498924</v>
      </c>
      <c r="I135" s="253">
        <f t="shared" si="26"/>
        <v>35777.612396498924</v>
      </c>
      <c r="J135" s="158">
        <f t="shared" si="21"/>
        <v>0</v>
      </c>
      <c r="K135" s="158"/>
      <c r="L135" s="334"/>
      <c r="M135" s="158">
        <f t="shared" si="27"/>
        <v>0</v>
      </c>
      <c r="N135" s="334"/>
      <c r="O135" s="158">
        <f t="shared" si="28"/>
        <v>0</v>
      </c>
      <c r="P135" s="158">
        <f t="shared" si="29"/>
        <v>0</v>
      </c>
    </row>
    <row r="136" spans="2:16">
      <c r="B136" s="9" t="str">
        <f t="shared" si="20"/>
        <v/>
      </c>
      <c r="C136" s="153">
        <f>IF(D93="","-",+C135+1)</f>
        <v>2049</v>
      </c>
      <c r="D136" s="154">
        <f>IF(F135+SUM(E$99:E135)=D$92,F135,D$92-SUM(E$99:E135))</f>
        <v>151774.12918138807</v>
      </c>
      <c r="E136" s="160">
        <f t="shared" si="22"/>
        <v>18759.047619047618</v>
      </c>
      <c r="F136" s="159">
        <f t="shared" si="23"/>
        <v>133015.08156234043</v>
      </c>
      <c r="G136" s="159">
        <f t="shared" si="24"/>
        <v>142394.60537186425</v>
      </c>
      <c r="H136" s="163">
        <f t="shared" si="25"/>
        <v>33796.570942315688</v>
      </c>
      <c r="I136" s="253">
        <f t="shared" si="26"/>
        <v>33796.570942315688</v>
      </c>
      <c r="J136" s="158">
        <f t="shared" si="21"/>
        <v>0</v>
      </c>
      <c r="K136" s="158"/>
      <c r="L136" s="334"/>
      <c r="M136" s="158">
        <f t="shared" si="27"/>
        <v>0</v>
      </c>
      <c r="N136" s="334"/>
      <c r="O136" s="158">
        <f t="shared" si="28"/>
        <v>0</v>
      </c>
      <c r="P136" s="158">
        <f t="shared" si="29"/>
        <v>0</v>
      </c>
    </row>
    <row r="137" spans="2:16">
      <c r="B137" s="9" t="str">
        <f t="shared" si="20"/>
        <v/>
      </c>
      <c r="C137" s="153">
        <f>IF(D93="","-",+C136+1)</f>
        <v>2050</v>
      </c>
      <c r="D137" s="154">
        <f>IF(F136+SUM(E$99:E136)=D$92,F136,D$92-SUM(E$99:E136))</f>
        <v>133015.08156234043</v>
      </c>
      <c r="E137" s="160">
        <f t="shared" si="22"/>
        <v>18759.047619047618</v>
      </c>
      <c r="F137" s="159">
        <f t="shared" si="23"/>
        <v>114256.03394329282</v>
      </c>
      <c r="G137" s="159">
        <f t="shared" si="24"/>
        <v>123635.55775281662</v>
      </c>
      <c r="H137" s="163">
        <f t="shared" si="25"/>
        <v>31815.529488132459</v>
      </c>
      <c r="I137" s="253">
        <f t="shared" si="26"/>
        <v>31815.529488132459</v>
      </c>
      <c r="J137" s="158">
        <f t="shared" si="21"/>
        <v>0</v>
      </c>
      <c r="K137" s="158"/>
      <c r="L137" s="334"/>
      <c r="M137" s="158">
        <f t="shared" si="27"/>
        <v>0</v>
      </c>
      <c r="N137" s="334"/>
      <c r="O137" s="158">
        <f t="shared" si="28"/>
        <v>0</v>
      </c>
      <c r="P137" s="158">
        <f t="shared" si="29"/>
        <v>0</v>
      </c>
    </row>
    <row r="138" spans="2:16">
      <c r="B138" s="9" t="str">
        <f t="shared" si="20"/>
        <v/>
      </c>
      <c r="C138" s="153">
        <f>IF(D93="","-",+C137+1)</f>
        <v>2051</v>
      </c>
      <c r="D138" s="154">
        <f>IF(F137+SUM(E$99:E137)=D$92,F137,D$92-SUM(E$99:E137))</f>
        <v>114256.03394329282</v>
      </c>
      <c r="E138" s="160">
        <f t="shared" si="22"/>
        <v>18759.047619047618</v>
      </c>
      <c r="F138" s="159">
        <f t="shared" si="23"/>
        <v>95496.986324245197</v>
      </c>
      <c r="G138" s="159">
        <f t="shared" si="24"/>
        <v>104876.51013376901</v>
      </c>
      <c r="H138" s="163">
        <f t="shared" si="25"/>
        <v>29834.48803394923</v>
      </c>
      <c r="I138" s="253">
        <f t="shared" si="26"/>
        <v>29834.48803394923</v>
      </c>
      <c r="J138" s="158">
        <f t="shared" si="21"/>
        <v>0</v>
      </c>
      <c r="K138" s="158"/>
      <c r="L138" s="334"/>
      <c r="M138" s="158">
        <f t="shared" si="27"/>
        <v>0</v>
      </c>
      <c r="N138" s="334"/>
      <c r="O138" s="158">
        <f t="shared" si="28"/>
        <v>0</v>
      </c>
      <c r="P138" s="158">
        <f t="shared" si="29"/>
        <v>0</v>
      </c>
    </row>
    <row r="139" spans="2:16">
      <c r="B139" s="9" t="str">
        <f t="shared" si="20"/>
        <v/>
      </c>
      <c r="C139" s="153">
        <f>IF(D93="","-",+C138+1)</f>
        <v>2052</v>
      </c>
      <c r="D139" s="154">
        <f>IF(F138+SUM(E$99:E138)=D$92,F138,D$92-SUM(E$99:E138))</f>
        <v>95496.986324245197</v>
      </c>
      <c r="E139" s="160">
        <f t="shared" si="22"/>
        <v>18759.047619047618</v>
      </c>
      <c r="F139" s="159">
        <f t="shared" si="23"/>
        <v>76737.938705197579</v>
      </c>
      <c r="G139" s="159">
        <f t="shared" si="24"/>
        <v>86117.462514721381</v>
      </c>
      <c r="H139" s="163">
        <f t="shared" si="25"/>
        <v>27853.446579766001</v>
      </c>
      <c r="I139" s="253">
        <f t="shared" si="26"/>
        <v>27853.446579766001</v>
      </c>
      <c r="J139" s="158">
        <f t="shared" si="21"/>
        <v>0</v>
      </c>
      <c r="K139" s="158"/>
      <c r="L139" s="334"/>
      <c r="M139" s="158">
        <f t="shared" si="27"/>
        <v>0</v>
      </c>
      <c r="N139" s="334"/>
      <c r="O139" s="158">
        <f t="shared" si="28"/>
        <v>0</v>
      </c>
      <c r="P139" s="158">
        <f t="shared" si="29"/>
        <v>0</v>
      </c>
    </row>
    <row r="140" spans="2:16">
      <c r="B140" s="9" t="str">
        <f t="shared" si="20"/>
        <v/>
      </c>
      <c r="C140" s="153">
        <f>IF(D93="","-",+C139+1)</f>
        <v>2053</v>
      </c>
      <c r="D140" s="154">
        <f>IF(F139+SUM(E$99:E139)=D$92,F139,D$92-SUM(E$99:E139))</f>
        <v>76737.938705197579</v>
      </c>
      <c r="E140" s="160">
        <f t="shared" si="22"/>
        <v>18759.047619047618</v>
      </c>
      <c r="F140" s="159">
        <f t="shared" si="23"/>
        <v>57978.891086149961</v>
      </c>
      <c r="G140" s="159">
        <f t="shared" si="24"/>
        <v>67358.414895673777</v>
      </c>
      <c r="H140" s="163">
        <f t="shared" si="25"/>
        <v>25872.405125582776</v>
      </c>
      <c r="I140" s="253">
        <f t="shared" si="26"/>
        <v>25872.405125582776</v>
      </c>
      <c r="J140" s="158">
        <f t="shared" si="21"/>
        <v>0</v>
      </c>
      <c r="K140" s="158"/>
      <c r="L140" s="334"/>
      <c r="M140" s="158">
        <f t="shared" si="27"/>
        <v>0</v>
      </c>
      <c r="N140" s="334"/>
      <c r="O140" s="158">
        <f t="shared" si="28"/>
        <v>0</v>
      </c>
      <c r="P140" s="158">
        <f t="shared" si="29"/>
        <v>0</v>
      </c>
    </row>
    <row r="141" spans="2:16">
      <c r="B141" s="9" t="str">
        <f t="shared" si="20"/>
        <v/>
      </c>
      <c r="C141" s="153">
        <f>IF(D93="","-",+C140+1)</f>
        <v>2054</v>
      </c>
      <c r="D141" s="154">
        <f>IF(F140+SUM(E$99:E140)=D$92,F140,D$92-SUM(E$99:E140))</f>
        <v>57978.891086149961</v>
      </c>
      <c r="E141" s="160">
        <f t="shared" si="22"/>
        <v>18759.047619047618</v>
      </c>
      <c r="F141" s="159">
        <f t="shared" si="23"/>
        <v>39219.843467102342</v>
      </c>
      <c r="G141" s="159">
        <f t="shared" si="24"/>
        <v>48599.367276626152</v>
      </c>
      <c r="H141" s="163">
        <f t="shared" si="25"/>
        <v>23891.363671399544</v>
      </c>
      <c r="I141" s="253">
        <f t="shared" si="26"/>
        <v>23891.363671399544</v>
      </c>
      <c r="J141" s="158">
        <f t="shared" si="21"/>
        <v>0</v>
      </c>
      <c r="K141" s="158"/>
      <c r="L141" s="334"/>
      <c r="M141" s="158">
        <f t="shared" si="27"/>
        <v>0</v>
      </c>
      <c r="N141" s="334"/>
      <c r="O141" s="158">
        <f t="shared" si="28"/>
        <v>0</v>
      </c>
      <c r="P141" s="158">
        <f t="shared" si="29"/>
        <v>0</v>
      </c>
    </row>
    <row r="142" spans="2:16">
      <c r="B142" s="9" t="str">
        <f t="shared" si="20"/>
        <v/>
      </c>
      <c r="C142" s="153">
        <f>IF(D93="","-",+C141+1)</f>
        <v>2055</v>
      </c>
      <c r="D142" s="154">
        <f>IF(F141+SUM(E$99:E141)=D$92,F141,D$92-SUM(E$99:E141))</f>
        <v>39219.843467102342</v>
      </c>
      <c r="E142" s="160">
        <f t="shared" si="22"/>
        <v>18759.047619047618</v>
      </c>
      <c r="F142" s="159">
        <f t="shared" si="23"/>
        <v>20460.795848054724</v>
      </c>
      <c r="G142" s="159">
        <f t="shared" si="24"/>
        <v>29840.319657578533</v>
      </c>
      <c r="H142" s="163">
        <f t="shared" si="25"/>
        <v>21910.322217216315</v>
      </c>
      <c r="I142" s="253">
        <f t="shared" si="26"/>
        <v>21910.322217216315</v>
      </c>
      <c r="J142" s="158">
        <f t="shared" si="21"/>
        <v>0</v>
      </c>
      <c r="K142" s="158"/>
      <c r="L142" s="334"/>
      <c r="M142" s="158">
        <f t="shared" si="27"/>
        <v>0</v>
      </c>
      <c r="N142" s="334"/>
      <c r="O142" s="158">
        <f t="shared" si="28"/>
        <v>0</v>
      </c>
      <c r="P142" s="158">
        <f t="shared" si="29"/>
        <v>0</v>
      </c>
    </row>
    <row r="143" spans="2:16">
      <c r="B143" s="9" t="str">
        <f t="shared" si="20"/>
        <v>IU</v>
      </c>
      <c r="C143" s="153">
        <f>IF(D93="","-",+C142+1)</f>
        <v>2056</v>
      </c>
      <c r="D143" s="154">
        <f>IF(F142+SUM(E$99:E142)=D$92,F142,D$92-SUM(E$99:E142))</f>
        <v>20460.795848055277</v>
      </c>
      <c r="E143" s="160">
        <f t="shared" si="22"/>
        <v>18759.047619047618</v>
      </c>
      <c r="F143" s="159">
        <f t="shared" si="23"/>
        <v>1701.7482290076587</v>
      </c>
      <c r="G143" s="159">
        <f t="shared" si="24"/>
        <v>11081.272038531468</v>
      </c>
      <c r="H143" s="163">
        <f t="shared" si="25"/>
        <v>19929.280763033148</v>
      </c>
      <c r="I143" s="253">
        <f t="shared" si="26"/>
        <v>19929.280763033148</v>
      </c>
      <c r="J143" s="158">
        <f t="shared" si="21"/>
        <v>0</v>
      </c>
      <c r="K143" s="158"/>
      <c r="L143" s="334"/>
      <c r="M143" s="158">
        <f t="shared" si="27"/>
        <v>0</v>
      </c>
      <c r="N143" s="334"/>
      <c r="O143" s="158">
        <f t="shared" si="28"/>
        <v>0</v>
      </c>
      <c r="P143" s="158">
        <f t="shared" si="29"/>
        <v>0</v>
      </c>
    </row>
    <row r="144" spans="2:16">
      <c r="B144" s="9" t="str">
        <f t="shared" si="20"/>
        <v/>
      </c>
      <c r="C144" s="153">
        <f>IF(D93="","-",+C143+1)</f>
        <v>2057</v>
      </c>
      <c r="D144" s="154">
        <f>IF(F143+SUM(E$99:E143)=D$92,F143,D$92-SUM(E$99:E143))</f>
        <v>1701.7482290076587</v>
      </c>
      <c r="E144" s="160">
        <f t="shared" si="22"/>
        <v>1701.7482290076587</v>
      </c>
      <c r="F144" s="159">
        <f t="shared" si="23"/>
        <v>0</v>
      </c>
      <c r="G144" s="159">
        <f t="shared" si="24"/>
        <v>850.87411450382933</v>
      </c>
      <c r="H144" s="163">
        <f t="shared" si="25"/>
        <v>1791.6044374546154</v>
      </c>
      <c r="I144" s="253">
        <f t="shared" si="26"/>
        <v>1791.6044374546154</v>
      </c>
      <c r="J144" s="158">
        <f t="shared" si="21"/>
        <v>0</v>
      </c>
      <c r="K144" s="158"/>
      <c r="L144" s="334"/>
      <c r="M144" s="158">
        <f t="shared" si="27"/>
        <v>0</v>
      </c>
      <c r="N144" s="334"/>
      <c r="O144" s="158">
        <f t="shared" si="28"/>
        <v>0</v>
      </c>
      <c r="P144" s="158">
        <f t="shared" si="29"/>
        <v>0</v>
      </c>
    </row>
    <row r="145" spans="2:16">
      <c r="B145" s="9" t="str">
        <f t="shared" si="20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 t="shared" si="22"/>
        <v>0</v>
      </c>
      <c r="F145" s="159">
        <f t="shared" si="23"/>
        <v>0</v>
      </c>
      <c r="G145" s="159">
        <f t="shared" si="24"/>
        <v>0</v>
      </c>
      <c r="H145" s="163">
        <f t="shared" si="25"/>
        <v>0</v>
      </c>
      <c r="I145" s="253">
        <f t="shared" si="26"/>
        <v>0</v>
      </c>
      <c r="J145" s="158">
        <f t="shared" si="21"/>
        <v>0</v>
      </c>
      <c r="K145" s="158"/>
      <c r="L145" s="334"/>
      <c r="M145" s="158">
        <f t="shared" si="27"/>
        <v>0</v>
      </c>
      <c r="N145" s="334"/>
      <c r="O145" s="158">
        <f t="shared" si="28"/>
        <v>0</v>
      </c>
      <c r="P145" s="158">
        <f t="shared" si="29"/>
        <v>0</v>
      </c>
    </row>
    <row r="146" spans="2:16">
      <c r="B146" s="9" t="str">
        <f t="shared" si="20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 t="shared" si="22"/>
        <v>0</v>
      </c>
      <c r="F146" s="159">
        <f t="shared" si="23"/>
        <v>0</v>
      </c>
      <c r="G146" s="159">
        <f t="shared" si="24"/>
        <v>0</v>
      </c>
      <c r="H146" s="163">
        <f t="shared" si="25"/>
        <v>0</v>
      </c>
      <c r="I146" s="253">
        <f t="shared" si="26"/>
        <v>0</v>
      </c>
      <c r="J146" s="158">
        <f t="shared" si="21"/>
        <v>0</v>
      </c>
      <c r="K146" s="158"/>
      <c r="L146" s="334"/>
      <c r="M146" s="158">
        <f t="shared" si="27"/>
        <v>0</v>
      </c>
      <c r="N146" s="334"/>
      <c r="O146" s="158">
        <f t="shared" si="28"/>
        <v>0</v>
      </c>
      <c r="P146" s="158">
        <f t="shared" si="29"/>
        <v>0</v>
      </c>
    </row>
    <row r="147" spans="2:16">
      <c r="B147" s="9" t="str">
        <f t="shared" si="20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 t="shared" si="22"/>
        <v>0</v>
      </c>
      <c r="F147" s="159">
        <f t="shared" si="23"/>
        <v>0</v>
      </c>
      <c r="G147" s="159">
        <f t="shared" si="24"/>
        <v>0</v>
      </c>
      <c r="H147" s="163">
        <f t="shared" si="25"/>
        <v>0</v>
      </c>
      <c r="I147" s="253">
        <f t="shared" si="26"/>
        <v>0</v>
      </c>
      <c r="J147" s="158">
        <f t="shared" si="21"/>
        <v>0</v>
      </c>
      <c r="K147" s="158"/>
      <c r="L147" s="334"/>
      <c r="M147" s="158">
        <f t="shared" si="27"/>
        <v>0</v>
      </c>
      <c r="N147" s="334"/>
      <c r="O147" s="158">
        <f t="shared" si="28"/>
        <v>0</v>
      </c>
      <c r="P147" s="158">
        <f t="shared" si="29"/>
        <v>0</v>
      </c>
    </row>
    <row r="148" spans="2:16">
      <c r="B148" s="9" t="str">
        <f t="shared" si="20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 t="shared" si="22"/>
        <v>0</v>
      </c>
      <c r="F148" s="159">
        <f t="shared" si="23"/>
        <v>0</v>
      </c>
      <c r="G148" s="159">
        <f t="shared" si="24"/>
        <v>0</v>
      </c>
      <c r="H148" s="163">
        <f t="shared" si="25"/>
        <v>0</v>
      </c>
      <c r="I148" s="253">
        <f t="shared" si="26"/>
        <v>0</v>
      </c>
      <c r="J148" s="158">
        <f t="shared" si="21"/>
        <v>0</v>
      </c>
      <c r="K148" s="158"/>
      <c r="L148" s="334"/>
      <c r="M148" s="158">
        <f t="shared" si="27"/>
        <v>0</v>
      </c>
      <c r="N148" s="334"/>
      <c r="O148" s="158">
        <f t="shared" si="28"/>
        <v>0</v>
      </c>
      <c r="P148" s="158">
        <f t="shared" si="29"/>
        <v>0</v>
      </c>
    </row>
    <row r="149" spans="2:16">
      <c r="B149" s="9" t="str">
        <f t="shared" si="20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 t="shared" si="22"/>
        <v>0</v>
      </c>
      <c r="F149" s="159">
        <f t="shared" si="23"/>
        <v>0</v>
      </c>
      <c r="G149" s="159">
        <f t="shared" si="24"/>
        <v>0</v>
      </c>
      <c r="H149" s="163">
        <f t="shared" si="25"/>
        <v>0</v>
      </c>
      <c r="I149" s="253">
        <f t="shared" si="26"/>
        <v>0</v>
      </c>
      <c r="J149" s="158">
        <f t="shared" si="21"/>
        <v>0</v>
      </c>
      <c r="K149" s="158"/>
      <c r="L149" s="334"/>
      <c r="M149" s="158">
        <f t="shared" si="27"/>
        <v>0</v>
      </c>
      <c r="N149" s="334"/>
      <c r="O149" s="158">
        <f t="shared" si="28"/>
        <v>0</v>
      </c>
      <c r="P149" s="158">
        <f t="shared" si="29"/>
        <v>0</v>
      </c>
    </row>
    <row r="150" spans="2:16">
      <c r="B150" s="9" t="str">
        <f t="shared" si="20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 t="shared" si="22"/>
        <v>0</v>
      </c>
      <c r="F150" s="159">
        <f t="shared" si="23"/>
        <v>0</v>
      </c>
      <c r="G150" s="159">
        <f t="shared" si="24"/>
        <v>0</v>
      </c>
      <c r="H150" s="163">
        <f t="shared" si="25"/>
        <v>0</v>
      </c>
      <c r="I150" s="253">
        <f t="shared" si="26"/>
        <v>0</v>
      </c>
      <c r="J150" s="158">
        <f t="shared" si="21"/>
        <v>0</v>
      </c>
      <c r="K150" s="158"/>
      <c r="L150" s="334"/>
      <c r="M150" s="158">
        <f t="shared" si="27"/>
        <v>0</v>
      </c>
      <c r="N150" s="334"/>
      <c r="O150" s="158">
        <f t="shared" si="28"/>
        <v>0</v>
      </c>
      <c r="P150" s="158">
        <f t="shared" si="29"/>
        <v>0</v>
      </c>
    </row>
    <row r="151" spans="2:16">
      <c r="B151" s="9" t="str">
        <f t="shared" si="20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 t="shared" si="22"/>
        <v>0</v>
      </c>
      <c r="F151" s="159">
        <f t="shared" si="23"/>
        <v>0</v>
      </c>
      <c r="G151" s="159">
        <f t="shared" si="24"/>
        <v>0</v>
      </c>
      <c r="H151" s="163">
        <f t="shared" si="25"/>
        <v>0</v>
      </c>
      <c r="I151" s="253">
        <f t="shared" si="26"/>
        <v>0</v>
      </c>
      <c r="J151" s="158">
        <f t="shared" si="21"/>
        <v>0</v>
      </c>
      <c r="K151" s="158"/>
      <c r="L151" s="334"/>
      <c r="M151" s="158">
        <f t="shared" si="27"/>
        <v>0</v>
      </c>
      <c r="N151" s="334"/>
      <c r="O151" s="158">
        <f t="shared" si="28"/>
        <v>0</v>
      </c>
      <c r="P151" s="158">
        <f t="shared" si="29"/>
        <v>0</v>
      </c>
    </row>
    <row r="152" spans="2:16">
      <c r="B152" s="9" t="str">
        <f t="shared" si="20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 t="shared" si="22"/>
        <v>0</v>
      </c>
      <c r="F152" s="159">
        <f t="shared" si="23"/>
        <v>0</v>
      </c>
      <c r="G152" s="159">
        <f t="shared" si="24"/>
        <v>0</v>
      </c>
      <c r="H152" s="163">
        <f t="shared" si="25"/>
        <v>0</v>
      </c>
      <c r="I152" s="253">
        <f t="shared" si="26"/>
        <v>0</v>
      </c>
      <c r="J152" s="158">
        <f t="shared" si="21"/>
        <v>0</v>
      </c>
      <c r="K152" s="158"/>
      <c r="L152" s="334"/>
      <c r="M152" s="158">
        <f t="shared" si="27"/>
        <v>0</v>
      </c>
      <c r="N152" s="334"/>
      <c r="O152" s="158">
        <f t="shared" si="28"/>
        <v>0</v>
      </c>
      <c r="P152" s="158">
        <f t="shared" si="29"/>
        <v>0</v>
      </c>
    </row>
    <row r="153" spans="2:16">
      <c r="B153" s="9" t="str">
        <f t="shared" si="20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 t="shared" si="22"/>
        <v>0</v>
      </c>
      <c r="F153" s="159">
        <f t="shared" si="23"/>
        <v>0</v>
      </c>
      <c r="G153" s="159">
        <f t="shared" si="24"/>
        <v>0</v>
      </c>
      <c r="H153" s="163">
        <f t="shared" si="25"/>
        <v>0</v>
      </c>
      <c r="I153" s="253">
        <f t="shared" si="26"/>
        <v>0</v>
      </c>
      <c r="J153" s="158">
        <f t="shared" si="21"/>
        <v>0</v>
      </c>
      <c r="K153" s="158"/>
      <c r="L153" s="334"/>
      <c r="M153" s="158">
        <f t="shared" si="27"/>
        <v>0</v>
      </c>
      <c r="N153" s="334"/>
      <c r="O153" s="158">
        <f t="shared" si="28"/>
        <v>0</v>
      </c>
      <c r="P153" s="158">
        <f t="shared" si="29"/>
        <v>0</v>
      </c>
    </row>
    <row r="154" spans="2:16" ht="13.5" thickBot="1">
      <c r="B154" s="9" t="str">
        <f t="shared" si="20"/>
        <v/>
      </c>
      <c r="C154" s="164">
        <f>IF(D93="","-",+C153+1)</f>
        <v>2067</v>
      </c>
      <c r="D154" s="154">
        <f>IF(F153+SUM(E$99:E153)=D$92,F153,D$92-SUM(E$99:E153))</f>
        <v>0</v>
      </c>
      <c r="E154" s="160">
        <f t="shared" si="22"/>
        <v>0</v>
      </c>
      <c r="F154" s="159">
        <f t="shared" si="23"/>
        <v>0</v>
      </c>
      <c r="G154" s="159">
        <f t="shared" si="24"/>
        <v>0</v>
      </c>
      <c r="H154" s="163">
        <f t="shared" si="25"/>
        <v>0</v>
      </c>
      <c r="I154" s="253">
        <f t="shared" si="26"/>
        <v>0</v>
      </c>
      <c r="J154" s="158">
        <f t="shared" si="21"/>
        <v>0</v>
      </c>
      <c r="K154" s="158"/>
      <c r="L154" s="335"/>
      <c r="M154" s="169">
        <f t="shared" si="27"/>
        <v>0</v>
      </c>
      <c r="N154" s="335"/>
      <c r="O154" s="169">
        <f t="shared" si="28"/>
        <v>0</v>
      </c>
      <c r="P154" s="169">
        <f t="shared" si="29"/>
        <v>0</v>
      </c>
    </row>
    <row r="155" spans="2:16">
      <c r="C155" s="154" t="s">
        <v>73</v>
      </c>
      <c r="D155" s="111"/>
      <c r="E155" s="111">
        <f>SUM(E99:E154)</f>
        <v>787880</v>
      </c>
      <c r="F155" s="111"/>
      <c r="G155" s="111"/>
      <c r="H155" s="111">
        <f>SUM(H99:H154)</f>
        <v>2584075.0119513292</v>
      </c>
      <c r="I155" s="111">
        <f>SUM(I99:I154)</f>
        <v>2584075.0119513292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3" priority="1" stopIfTrue="1" operator="equal">
      <formula>$I$10</formula>
    </cfRule>
  </conditionalFormatting>
  <conditionalFormatting sqref="C99:C154">
    <cfRule type="cellIs" dxfId="7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theme="9" tint="-0.249977111117893"/>
  </sheetPr>
  <dimension ref="A1:P162"/>
  <sheetViews>
    <sheetView view="pageBreakPreview" topLeftCell="A61" zoomScale="82" zoomScaleNormal="100" zoomScaleSheetLayoutView="82" workbookViewId="0">
      <selection activeCell="D17" sqref="D17:H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48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16295.552209349336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16295.552209349336</v>
      </c>
      <c r="O6" s="1"/>
      <c r="P6" s="1"/>
    </row>
    <row r="7" spans="1:16" ht="13.5" thickBot="1">
      <c r="C7" s="121" t="s">
        <v>44</v>
      </c>
      <c r="D7" s="386" t="s">
        <v>325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324</v>
      </c>
      <c r="E9" s="401" t="s">
        <v>434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160296.1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3909.6609756097564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409">
        <v>160296.1</v>
      </c>
      <c r="E17" s="415">
        <v>2862.4303571428577</v>
      </c>
      <c r="F17" s="409">
        <v>157433.66964285716</v>
      </c>
      <c r="G17" s="415">
        <v>24101.886744322466</v>
      </c>
      <c r="H17" s="416">
        <v>24101.886744322466</v>
      </c>
      <c r="I17" s="156">
        <v>0</v>
      </c>
      <c r="J17" s="156"/>
      <c r="K17" s="256">
        <f t="shared" ref="K17:K22" si="0">G17</f>
        <v>24101.886744322466</v>
      </c>
      <c r="L17" s="172">
        <f t="shared" ref="L17:L22" si="1">IF(K17&lt;&gt;0,+G17-K17,0)</f>
        <v>0</v>
      </c>
      <c r="M17" s="256">
        <f t="shared" ref="M17:M22" si="2">H17</f>
        <v>24101.886744322466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2011</v>
      </c>
      <c r="D18" s="411">
        <v>157433.66964285716</v>
      </c>
      <c r="E18" s="410">
        <v>3816.5738095238098</v>
      </c>
      <c r="F18" s="411">
        <v>153617.09583333335</v>
      </c>
      <c r="G18" s="410">
        <v>24541.134284286942</v>
      </c>
      <c r="H18" s="416">
        <v>24541.134284286942</v>
      </c>
      <c r="I18" s="156">
        <v>0</v>
      </c>
      <c r="J18" s="156"/>
      <c r="K18" s="258">
        <f t="shared" si="0"/>
        <v>24541.134284286942</v>
      </c>
      <c r="L18" s="257">
        <f t="shared" si="1"/>
        <v>0</v>
      </c>
      <c r="M18" s="258">
        <f t="shared" si="2"/>
        <v>24541.134284286942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411">
        <v>153617.09583333335</v>
      </c>
      <c r="E19" s="410">
        <v>3816.5738095238098</v>
      </c>
      <c r="F19" s="411">
        <v>149800.52202380955</v>
      </c>
      <c r="G19" s="410">
        <v>24026.238371870466</v>
      </c>
      <c r="H19" s="416">
        <v>24026.238371870466</v>
      </c>
      <c r="I19" s="156">
        <v>0</v>
      </c>
      <c r="J19" s="156"/>
      <c r="K19" s="258">
        <f t="shared" si="0"/>
        <v>24026.238371870466</v>
      </c>
      <c r="L19" s="257">
        <f t="shared" si="1"/>
        <v>0</v>
      </c>
      <c r="M19" s="258">
        <f t="shared" si="2"/>
        <v>24026.238371870466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411">
        <v>149800.52202380955</v>
      </c>
      <c r="E20" s="410">
        <v>3816.5738095238098</v>
      </c>
      <c r="F20" s="411">
        <v>145983.94821428575</v>
      </c>
      <c r="G20" s="410">
        <v>23511.342459453994</v>
      </c>
      <c r="H20" s="416">
        <v>23511.342459453994</v>
      </c>
      <c r="I20" s="156">
        <v>0</v>
      </c>
      <c r="J20" s="156"/>
      <c r="K20" s="258">
        <f t="shared" si="0"/>
        <v>23511.342459453994</v>
      </c>
      <c r="L20" s="257">
        <f t="shared" si="1"/>
        <v>0</v>
      </c>
      <c r="M20" s="258">
        <f t="shared" si="2"/>
        <v>23511.342459453994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2014</v>
      </c>
      <c r="D21" s="411">
        <v>145983.94821428575</v>
      </c>
      <c r="E21" s="410">
        <v>3816.5738095238098</v>
      </c>
      <c r="F21" s="411">
        <v>142167.37440476194</v>
      </c>
      <c r="G21" s="410">
        <v>22996.446547037518</v>
      </c>
      <c r="H21" s="416">
        <v>22996.446547037518</v>
      </c>
      <c r="I21" s="156">
        <v>0</v>
      </c>
      <c r="J21" s="156"/>
      <c r="K21" s="258">
        <f t="shared" si="0"/>
        <v>22996.446547037518</v>
      </c>
      <c r="L21" s="257">
        <f t="shared" si="1"/>
        <v>0</v>
      </c>
      <c r="M21" s="258">
        <f t="shared" si="2"/>
        <v>22996.446547037518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411">
        <v>142167.37440476194</v>
      </c>
      <c r="E22" s="410">
        <v>3816.5738095238098</v>
      </c>
      <c r="F22" s="411">
        <v>138350.80059523814</v>
      </c>
      <c r="G22" s="410">
        <v>22038.03846666696</v>
      </c>
      <c r="H22" s="416">
        <v>22038.03846666696</v>
      </c>
      <c r="I22" s="156">
        <v>0</v>
      </c>
      <c r="J22" s="156"/>
      <c r="K22" s="258">
        <f t="shared" si="0"/>
        <v>22038.03846666696</v>
      </c>
      <c r="L22" s="257">
        <f t="shared" si="1"/>
        <v>0</v>
      </c>
      <c r="M22" s="258">
        <f t="shared" si="2"/>
        <v>22038.03846666696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411">
        <v>138350.80059523814</v>
      </c>
      <c r="E23" s="410">
        <v>3816.5738095238098</v>
      </c>
      <c r="F23" s="411">
        <v>134534.22678571433</v>
      </c>
      <c r="G23" s="410">
        <v>21316.782668999032</v>
      </c>
      <c r="H23" s="416">
        <v>21316.782668999032</v>
      </c>
      <c r="I23" s="156">
        <f t="shared" ref="I23:I33" si="6">H23-G23</f>
        <v>0</v>
      </c>
      <c r="J23" s="156"/>
      <c r="K23" s="258">
        <f>G23</f>
        <v>21316.782668999032</v>
      </c>
      <c r="L23" s="257">
        <f>IF(K23&lt;&gt;0,+G23-K23,0)</f>
        <v>0</v>
      </c>
      <c r="M23" s="258">
        <f>H23</f>
        <v>21316.782668999032</v>
      </c>
      <c r="N23" s="158">
        <f>IF(M23&lt;&gt;0,+H23-M23,0)</f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411">
        <v>134534.22678571433</v>
      </c>
      <c r="E24" s="410">
        <v>3727.8162790697675</v>
      </c>
      <c r="F24" s="411">
        <v>130806.41050664456</v>
      </c>
      <c r="G24" s="410">
        <v>20164.678191842031</v>
      </c>
      <c r="H24" s="416">
        <v>20164.678191842031</v>
      </c>
      <c r="I24" s="156">
        <v>0</v>
      </c>
      <c r="J24" s="156"/>
      <c r="K24" s="258">
        <f>G24</f>
        <v>20164.678191842031</v>
      </c>
      <c r="L24" s="257">
        <f>IF(K24&lt;&gt;0,+G24-K24,0)</f>
        <v>0</v>
      </c>
      <c r="M24" s="258">
        <f>H24</f>
        <v>20164.678191842031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411">
        <v>130806.41050664456</v>
      </c>
      <c r="E25" s="410">
        <v>3909.6609756097564</v>
      </c>
      <c r="F25" s="411">
        <v>126896.7495310348</v>
      </c>
      <c r="G25" s="410">
        <v>20285.936433586696</v>
      </c>
      <c r="H25" s="416">
        <v>20285.936433586696</v>
      </c>
      <c r="I25" s="156">
        <f t="shared" si="6"/>
        <v>0</v>
      </c>
      <c r="J25" s="156"/>
      <c r="K25" s="258">
        <f>G25</f>
        <v>20285.936433586696</v>
      </c>
      <c r="L25" s="257">
        <f>IF(K25&lt;&gt;0,+G25-K25,0)</f>
        <v>0</v>
      </c>
      <c r="M25" s="258">
        <f>H25</f>
        <v>20285.936433586696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411">
        <v>126896.7495310348</v>
      </c>
      <c r="E26" s="410">
        <v>3909.6609756097564</v>
      </c>
      <c r="F26" s="411">
        <v>122987.08855542504</v>
      </c>
      <c r="G26" s="410">
        <v>19789.041594776594</v>
      </c>
      <c r="H26" s="416">
        <v>19789.041594776594</v>
      </c>
      <c r="I26" s="156">
        <f t="shared" si="6"/>
        <v>0</v>
      </c>
      <c r="J26" s="156"/>
      <c r="K26" s="258">
        <f>G26</f>
        <v>19789.041594776594</v>
      </c>
      <c r="L26" s="257">
        <f>IF(K26&lt;&gt;0,+G26-K26,0)</f>
        <v>0</v>
      </c>
      <c r="M26" s="258">
        <f>H26</f>
        <v>19789.041594776594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122987.08855542504</v>
      </c>
      <c r="E27" s="160">
        <f>IF(+I14&lt;F26,I14,D27)</f>
        <v>3909.6609756097564</v>
      </c>
      <c r="F27" s="159">
        <f t="shared" ref="F27:F33" si="7">+D27-E27</f>
        <v>119077.42757981528</v>
      </c>
      <c r="G27" s="161">
        <f t="shared" ref="G27:G55" si="8">+I$12*((D27+F27)/2)+E27</f>
        <v>16295.552209349336</v>
      </c>
      <c r="H27" s="142">
        <f t="shared" ref="H27:H55" si="9">+I$13*((D27+F27)/2)+E27</f>
        <v>16295.552209349336</v>
      </c>
      <c r="I27" s="156">
        <f t="shared" si="6"/>
        <v>0</v>
      </c>
      <c r="J27" s="156"/>
      <c r="K27" s="334"/>
      <c r="L27" s="158">
        <f t="shared" ref="L27:L72" si="10">IF(K27&lt;&gt;0,+G27-K27,0)</f>
        <v>0</v>
      </c>
      <c r="M27" s="334"/>
      <c r="N27" s="158">
        <f t="shared" ref="N27:N72" si="11">IF(M27&lt;&gt;0,+H27-M27,0)</f>
        <v>0</v>
      </c>
      <c r="O27" s="158">
        <f t="shared" ref="O27:O72" si="12">+N27-L27</f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119077.42757981528</v>
      </c>
      <c r="E28" s="160">
        <f>IF(+I14&lt;F27,I14,D28)</f>
        <v>3909.6609756097564</v>
      </c>
      <c r="F28" s="159">
        <f t="shared" si="7"/>
        <v>115167.76660420552</v>
      </c>
      <c r="G28" s="161">
        <f t="shared" si="8"/>
        <v>15895.455273393271</v>
      </c>
      <c r="H28" s="142">
        <f t="shared" si="9"/>
        <v>15895.455273393271</v>
      </c>
      <c r="I28" s="156">
        <f t="shared" si="6"/>
        <v>0</v>
      </c>
      <c r="J28" s="156"/>
      <c r="K28" s="334"/>
      <c r="L28" s="158">
        <f t="shared" si="10"/>
        <v>0</v>
      </c>
      <c r="M28" s="334"/>
      <c r="N28" s="158">
        <f t="shared" si="11"/>
        <v>0</v>
      </c>
      <c r="O28" s="158">
        <f t="shared" si="12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115167.76660420552</v>
      </c>
      <c r="E29" s="160">
        <f>IF(+I14&lt;F28,I14,D29)</f>
        <v>3909.6609756097564</v>
      </c>
      <c r="F29" s="159">
        <f t="shared" si="7"/>
        <v>111258.10562859576</v>
      </c>
      <c r="G29" s="161">
        <f t="shared" si="8"/>
        <v>15495.358337437205</v>
      </c>
      <c r="H29" s="142">
        <f t="shared" si="9"/>
        <v>15495.358337437205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111258.10562859576</v>
      </c>
      <c r="E30" s="160">
        <f>IF(+I14&lt;F29,I14,D30)</f>
        <v>3909.6609756097564</v>
      </c>
      <c r="F30" s="159">
        <f t="shared" si="7"/>
        <v>107348.444652986</v>
      </c>
      <c r="G30" s="161">
        <f t="shared" si="8"/>
        <v>15095.261401481139</v>
      </c>
      <c r="H30" s="142">
        <f t="shared" si="9"/>
        <v>15095.261401481139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107348.444652986</v>
      </c>
      <c r="E31" s="160">
        <f>IF(+I14&lt;F30,I14,D31)</f>
        <v>3909.6609756097564</v>
      </c>
      <c r="F31" s="159">
        <f t="shared" si="7"/>
        <v>103438.78367737624</v>
      </c>
      <c r="G31" s="161">
        <f t="shared" si="8"/>
        <v>14695.164465525073</v>
      </c>
      <c r="H31" s="142">
        <f t="shared" si="9"/>
        <v>14695.164465525073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103438.78367737624</v>
      </c>
      <c r="E32" s="160">
        <f>IF(+I14&lt;F31,I14,D32)</f>
        <v>3909.6609756097564</v>
      </c>
      <c r="F32" s="159">
        <f t="shared" si="7"/>
        <v>99529.122701766479</v>
      </c>
      <c r="G32" s="161">
        <f t="shared" si="8"/>
        <v>14295.067529569007</v>
      </c>
      <c r="H32" s="142">
        <f t="shared" si="9"/>
        <v>14295.067529569007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99529.122701766479</v>
      </c>
      <c r="E33" s="160">
        <f>IF(+I14&lt;F32,I14,D33)</f>
        <v>3909.6609756097564</v>
      </c>
      <c r="F33" s="159">
        <f t="shared" si="7"/>
        <v>95619.461726156718</v>
      </c>
      <c r="G33" s="161">
        <f t="shared" si="8"/>
        <v>13894.970593612941</v>
      </c>
      <c r="H33" s="142">
        <f t="shared" si="9"/>
        <v>13894.970593612941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95619.461726156718</v>
      </c>
      <c r="E34" s="160">
        <f>IF(+I14&lt;F33,I14,D34)</f>
        <v>3909.6609756097564</v>
      </c>
      <c r="F34" s="159">
        <f t="shared" ref="F34:F72" si="13">+D34-E34</f>
        <v>91709.800750546958</v>
      </c>
      <c r="G34" s="161">
        <f t="shared" si="8"/>
        <v>13494.873657656875</v>
      </c>
      <c r="H34" s="142">
        <f t="shared" si="9"/>
        <v>13494.873657656875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91709.800750546958</v>
      </c>
      <c r="E35" s="160">
        <f>IF(+I14&lt;F34,I14,D35)</f>
        <v>3909.6609756097564</v>
      </c>
      <c r="F35" s="159">
        <f t="shared" si="13"/>
        <v>87800.139774937197</v>
      </c>
      <c r="G35" s="161">
        <f t="shared" si="8"/>
        <v>13094.77672170081</v>
      </c>
      <c r="H35" s="142">
        <f t="shared" si="9"/>
        <v>13094.77672170081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87800.139774937197</v>
      </c>
      <c r="E36" s="160">
        <f>IF(+I14&lt;F35,I14,D36)</f>
        <v>3909.6609756097564</v>
      </c>
      <c r="F36" s="159">
        <f t="shared" si="13"/>
        <v>83890.478799327437</v>
      </c>
      <c r="G36" s="161">
        <f t="shared" si="8"/>
        <v>12694.679785744744</v>
      </c>
      <c r="H36" s="142">
        <f t="shared" si="9"/>
        <v>12694.679785744744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83890.478799327437</v>
      </c>
      <c r="E37" s="160">
        <f>IF(+I14&lt;F36,I14,D37)</f>
        <v>3909.6609756097564</v>
      </c>
      <c r="F37" s="159">
        <f t="shared" si="13"/>
        <v>79980.817823717676</v>
      </c>
      <c r="G37" s="161">
        <f t="shared" si="8"/>
        <v>12294.582849788678</v>
      </c>
      <c r="H37" s="142">
        <f t="shared" si="9"/>
        <v>12294.582849788678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79980.817823717676</v>
      </c>
      <c r="E38" s="160">
        <f>IF(+I14&lt;F37,I14,D38)</f>
        <v>3909.6609756097564</v>
      </c>
      <c r="F38" s="159">
        <f t="shared" si="13"/>
        <v>76071.156848107916</v>
      </c>
      <c r="G38" s="161">
        <f t="shared" si="8"/>
        <v>11894.48591383261</v>
      </c>
      <c r="H38" s="142">
        <f t="shared" si="9"/>
        <v>11894.48591383261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76071.156848107916</v>
      </c>
      <c r="E39" s="160">
        <f>IF(+I14&lt;F38,I14,D39)</f>
        <v>3909.6609756097564</v>
      </c>
      <c r="F39" s="159">
        <f t="shared" si="13"/>
        <v>72161.495872498155</v>
      </c>
      <c r="G39" s="161">
        <f t="shared" si="8"/>
        <v>11494.388977876544</v>
      </c>
      <c r="H39" s="142">
        <f t="shared" si="9"/>
        <v>11494.388977876544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72161.495872498155</v>
      </c>
      <c r="E40" s="160">
        <f>IF(+I14&lt;F39,I14,D40)</f>
        <v>3909.6609756097564</v>
      </c>
      <c r="F40" s="159">
        <f t="shared" si="13"/>
        <v>68251.834896888395</v>
      </c>
      <c r="G40" s="161">
        <f t="shared" si="8"/>
        <v>11094.292041920478</v>
      </c>
      <c r="H40" s="142">
        <f t="shared" si="9"/>
        <v>11094.292041920478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68251.834896888395</v>
      </c>
      <c r="E41" s="160">
        <f>IF(+I14&lt;F40,I14,D41)</f>
        <v>3909.6609756097564</v>
      </c>
      <c r="F41" s="159">
        <f t="shared" si="13"/>
        <v>64342.173921278642</v>
      </c>
      <c r="G41" s="161">
        <f t="shared" si="8"/>
        <v>10694.195105964413</v>
      </c>
      <c r="H41" s="142">
        <f t="shared" si="9"/>
        <v>10694.195105964413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64342.173921278642</v>
      </c>
      <c r="E42" s="160">
        <f>IF(+I14&lt;F41,I14,D42)</f>
        <v>3909.6609756097564</v>
      </c>
      <c r="F42" s="159">
        <f t="shared" si="13"/>
        <v>60432.512945668888</v>
      </c>
      <c r="G42" s="161">
        <f t="shared" si="8"/>
        <v>10294.098170008348</v>
      </c>
      <c r="H42" s="142">
        <f t="shared" si="9"/>
        <v>10294.098170008348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60432.512945668888</v>
      </c>
      <c r="E43" s="160">
        <f>IF(+I14&lt;F42,I14,D43)</f>
        <v>3909.6609756097564</v>
      </c>
      <c r="F43" s="159">
        <f t="shared" si="13"/>
        <v>56522.851970059135</v>
      </c>
      <c r="G43" s="161">
        <f t="shared" si="8"/>
        <v>9894.0012340522826</v>
      </c>
      <c r="H43" s="142">
        <f t="shared" si="9"/>
        <v>9894.0012340522826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56522.851970059135</v>
      </c>
      <c r="E44" s="160">
        <f>IF(+I14&lt;F43,I14,D44)</f>
        <v>3909.6609756097564</v>
      </c>
      <c r="F44" s="159">
        <f t="shared" si="13"/>
        <v>52613.190994449382</v>
      </c>
      <c r="G44" s="161">
        <f t="shared" si="8"/>
        <v>9493.9042980962186</v>
      </c>
      <c r="H44" s="142">
        <f t="shared" si="9"/>
        <v>9493.9042980962186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52613.190994449382</v>
      </c>
      <c r="E45" s="160">
        <f>IF(+I14&lt;F44,I14,D45)</f>
        <v>3909.6609756097564</v>
      </c>
      <c r="F45" s="159">
        <f t="shared" si="13"/>
        <v>48703.530018839629</v>
      </c>
      <c r="G45" s="161">
        <f t="shared" si="8"/>
        <v>9093.8073621401527</v>
      </c>
      <c r="H45" s="142">
        <f t="shared" si="9"/>
        <v>9093.8073621401527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48703.530018839629</v>
      </c>
      <c r="E46" s="160">
        <f>IF(+I14&lt;F45,I14,D46)</f>
        <v>3909.6609756097564</v>
      </c>
      <c r="F46" s="159">
        <f t="shared" si="13"/>
        <v>44793.869043229875</v>
      </c>
      <c r="G46" s="161">
        <f t="shared" si="8"/>
        <v>8693.7104261840886</v>
      </c>
      <c r="H46" s="142">
        <f t="shared" si="9"/>
        <v>8693.7104261840886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44793.869043229875</v>
      </c>
      <c r="E47" s="160">
        <f>IF(+I14&lt;F46,I14,D47)</f>
        <v>3909.6609756097564</v>
      </c>
      <c r="F47" s="159">
        <f t="shared" si="13"/>
        <v>40884.208067620122</v>
      </c>
      <c r="G47" s="161">
        <f t="shared" si="8"/>
        <v>8293.6134902280228</v>
      </c>
      <c r="H47" s="142">
        <f t="shared" si="9"/>
        <v>8293.6134902280228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40884.208067620122</v>
      </c>
      <c r="E48" s="160">
        <f>IF(+I14&lt;F47,I14,D48)</f>
        <v>3909.6609756097564</v>
      </c>
      <c r="F48" s="159">
        <f t="shared" si="13"/>
        <v>36974.547092010369</v>
      </c>
      <c r="G48" s="161">
        <f t="shared" si="8"/>
        <v>7893.5165542719578</v>
      </c>
      <c r="H48" s="142">
        <f t="shared" si="9"/>
        <v>7893.5165542719578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36974.547092010369</v>
      </c>
      <c r="E49" s="160">
        <f>IF(+I14&lt;F48,I14,D49)</f>
        <v>3909.6609756097564</v>
      </c>
      <c r="F49" s="159">
        <f t="shared" si="13"/>
        <v>33064.886116400616</v>
      </c>
      <c r="G49" s="161">
        <f t="shared" si="8"/>
        <v>7493.419618315892</v>
      </c>
      <c r="H49" s="142">
        <f t="shared" si="9"/>
        <v>7493.419618315892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33064.886116400616</v>
      </c>
      <c r="E50" s="160">
        <f>IF(+I14&lt;F49,I14,D50)</f>
        <v>3909.6609756097564</v>
      </c>
      <c r="F50" s="159">
        <f t="shared" si="13"/>
        <v>29155.225140790859</v>
      </c>
      <c r="G50" s="161">
        <f t="shared" si="8"/>
        <v>7093.322682359827</v>
      </c>
      <c r="H50" s="142">
        <f t="shared" si="9"/>
        <v>7093.322682359827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29155.225140790859</v>
      </c>
      <c r="E51" s="160">
        <f>IF(+I14&lt;F50,I14,D51)</f>
        <v>3909.6609756097564</v>
      </c>
      <c r="F51" s="159">
        <f t="shared" si="13"/>
        <v>25245.564165181102</v>
      </c>
      <c r="G51" s="161">
        <f t="shared" si="8"/>
        <v>6693.2257464037611</v>
      </c>
      <c r="H51" s="142">
        <f t="shared" si="9"/>
        <v>6693.2257464037611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25245.564165181102</v>
      </c>
      <c r="E52" s="160">
        <f>IF(+I14&lt;F51,I14,D52)</f>
        <v>3909.6609756097564</v>
      </c>
      <c r="F52" s="159">
        <f t="shared" si="13"/>
        <v>21335.903189571345</v>
      </c>
      <c r="G52" s="161">
        <f t="shared" si="8"/>
        <v>6293.1288104476953</v>
      </c>
      <c r="H52" s="142">
        <f t="shared" si="9"/>
        <v>6293.1288104476953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21335.903189571345</v>
      </c>
      <c r="E53" s="160">
        <f>IF(+I14&lt;F52,I14,D53)</f>
        <v>3909.6609756097564</v>
      </c>
      <c r="F53" s="159">
        <f t="shared" si="13"/>
        <v>17426.242213961588</v>
      </c>
      <c r="G53" s="161">
        <f t="shared" si="8"/>
        <v>5893.0318744916303</v>
      </c>
      <c r="H53" s="142">
        <f t="shared" si="9"/>
        <v>5893.0318744916303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17426.242213961588</v>
      </c>
      <c r="E54" s="160">
        <f>IF(+I14&lt;F53,I14,D54)</f>
        <v>3909.6609756097564</v>
      </c>
      <c r="F54" s="159">
        <f t="shared" si="13"/>
        <v>13516.581238351831</v>
      </c>
      <c r="G54" s="161">
        <f t="shared" si="8"/>
        <v>5492.9349385355645</v>
      </c>
      <c r="H54" s="142">
        <f t="shared" si="9"/>
        <v>5492.9349385355645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13516.581238351831</v>
      </c>
      <c r="E55" s="160">
        <f>IF(+I14&lt;F54,I14,D55)</f>
        <v>3909.6609756097564</v>
      </c>
      <c r="F55" s="159">
        <f t="shared" si="13"/>
        <v>9606.9202627420746</v>
      </c>
      <c r="G55" s="161">
        <f t="shared" si="8"/>
        <v>5092.8380025794995</v>
      </c>
      <c r="H55" s="142">
        <f t="shared" si="9"/>
        <v>5092.8380025794995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9606.9202627420746</v>
      </c>
      <c r="E56" s="160">
        <f>IF(+I14&lt;F55,I14,D56)</f>
        <v>3909.6609756097564</v>
      </c>
      <c r="F56" s="159">
        <f t="shared" si="13"/>
        <v>5697.2592871323177</v>
      </c>
      <c r="G56" s="161">
        <f t="shared" ref="G56:G72" si="15">+I$12*((D56+F56)/2)+E56</f>
        <v>4692.7410666234337</v>
      </c>
      <c r="H56" s="142">
        <f t="shared" ref="H56:H72" si="16">+I$13*((D56+F56)/2)+E56</f>
        <v>4692.7410666234337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5697.2592871323177</v>
      </c>
      <c r="E57" s="160">
        <f>IF(+I14&lt;F56,I14,D57)</f>
        <v>3909.6609756097564</v>
      </c>
      <c r="F57" s="159">
        <f t="shared" si="13"/>
        <v>1787.5983115225613</v>
      </c>
      <c r="G57" s="161">
        <f t="shared" si="15"/>
        <v>4292.6441306673687</v>
      </c>
      <c r="H57" s="142">
        <f t="shared" si="16"/>
        <v>4292.6441306673687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1787.5983115225613</v>
      </c>
      <c r="E58" s="160">
        <f>IF(+I14&lt;F57,I14,D58)</f>
        <v>1787.5983115225613</v>
      </c>
      <c r="F58" s="159">
        <f t="shared" si="13"/>
        <v>0</v>
      </c>
      <c r="G58" s="161">
        <f t="shared" si="15"/>
        <v>1879.065655062351</v>
      </c>
      <c r="H58" s="142">
        <f t="shared" si="16"/>
        <v>1879.065655062351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3"/>
        <v>0</v>
      </c>
      <c r="G59" s="161">
        <f t="shared" si="15"/>
        <v>0</v>
      </c>
      <c r="H59" s="142">
        <f t="shared" si="16"/>
        <v>0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3"/>
        <v>0</v>
      </c>
      <c r="G60" s="161">
        <f t="shared" si="15"/>
        <v>0</v>
      </c>
      <c r="H60" s="142">
        <f t="shared" si="16"/>
        <v>0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5"/>
        <v>0</v>
      </c>
      <c r="H61" s="142">
        <f t="shared" si="16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5"/>
        <v>0</v>
      </c>
      <c r="H62" s="142">
        <f t="shared" si="16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5"/>
        <v>0</v>
      </c>
      <c r="H63" s="142">
        <f t="shared" si="16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5"/>
        <v>0</v>
      </c>
      <c r="H64" s="142">
        <f t="shared" si="16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5"/>
        <v>0</v>
      </c>
      <c r="H65" s="142">
        <f t="shared" si="16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5"/>
        <v>0</v>
      </c>
      <c r="H66" s="142">
        <f t="shared" si="16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5"/>
        <v>0</v>
      </c>
      <c r="H67" s="142">
        <f t="shared" si="16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5"/>
        <v>0</v>
      </c>
      <c r="H68" s="142">
        <f t="shared" si="16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5"/>
        <v>0</v>
      </c>
      <c r="H69" s="142">
        <f t="shared" si="16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5"/>
        <v>0</v>
      </c>
      <c r="H70" s="142">
        <f t="shared" si="16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5"/>
        <v>0</v>
      </c>
      <c r="H71" s="142">
        <f t="shared" si="16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5"/>
        <v>0</v>
      </c>
      <c r="H72" s="124">
        <f t="shared" si="16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160296.10000000006</v>
      </c>
      <c r="F73" s="111"/>
      <c r="G73" s="111">
        <f>SUM(G17:G72)</f>
        <v>543767.63468816399</v>
      </c>
      <c r="H73" s="111">
        <f>SUM(H17:H72)</f>
        <v>543767.63468816399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48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20285.936433586696</v>
      </c>
      <c r="N87" s="198">
        <f>IF(J92&lt;D11,0,VLOOKUP(J92,C17:O72,11))</f>
        <v>20285.936433586696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19388.853779903409</v>
      </c>
      <c r="N88" s="200">
        <f>IF(J92&lt;D11,0,VLOOKUP(J92,C99:P154,7))</f>
        <v>19388.853779903409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MINEOLA - NORTH MINEOLA 69KV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-897.08265368328648</v>
      </c>
      <c r="N89" s="203">
        <f>+N88-N87</f>
        <v>-897.08265368328648</v>
      </c>
      <c r="O89" s="204">
        <f>+O88-O87</f>
        <v>0</v>
      </c>
      <c r="P89" s="1"/>
    </row>
    <row r="90" spans="1:16" ht="13.5" thickBot="1">
      <c r="C90" s="170"/>
      <c r="D90" s="421" t="str">
        <f>S.047!D90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TP2007166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160296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3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3816.5714285714284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2010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7">IF(L99&lt;&gt;0,+H99-L99,0)</f>
        <v>0</v>
      </c>
      <c r="N99" s="256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2011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7"/>
        <v>0</v>
      </c>
      <c r="N100" s="258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0">IF(D101=F100,"","IU")</f>
        <v/>
      </c>
      <c r="C101" s="153">
        <f>IF(D93="","-",+C100+1)</f>
        <v>2012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7"/>
        <v>0</v>
      </c>
      <c r="N101" s="258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0"/>
        <v/>
      </c>
      <c r="C102" s="153">
        <f>IF(D93="","-",+C101+1)</f>
        <v>2013</v>
      </c>
      <c r="D102" s="154"/>
      <c r="E102" s="160"/>
      <c r="F102" s="159"/>
      <c r="G102" s="159"/>
      <c r="H102" s="163"/>
      <c r="I102" s="253"/>
      <c r="J102" s="158"/>
      <c r="K102" s="158"/>
      <c r="L102" s="258"/>
      <c r="M102" s="158">
        <f t="shared" si="17"/>
        <v>0</v>
      </c>
      <c r="N102" s="258"/>
      <c r="O102" s="158">
        <f t="shared" si="18"/>
        <v>0</v>
      </c>
      <c r="P102" s="158">
        <f t="shared" si="19"/>
        <v>0</v>
      </c>
    </row>
    <row r="103" spans="1:16">
      <c r="B103" s="9" t="str">
        <f t="shared" si="20"/>
        <v/>
      </c>
      <c r="C103" s="153">
        <f>IF(D93="","-",+C102+1)</f>
        <v>2014</v>
      </c>
      <c r="D103" s="154"/>
      <c r="E103" s="160"/>
      <c r="F103" s="159"/>
      <c r="G103" s="159"/>
      <c r="H103" s="163"/>
      <c r="I103" s="253"/>
      <c r="J103" s="158"/>
      <c r="K103" s="158"/>
      <c r="L103" s="258"/>
      <c r="M103" s="158">
        <f t="shared" si="17"/>
        <v>0</v>
      </c>
      <c r="N103" s="258"/>
      <c r="O103" s="158">
        <f t="shared" si="18"/>
        <v>0</v>
      </c>
      <c r="P103" s="158">
        <f t="shared" si="19"/>
        <v>0</v>
      </c>
    </row>
    <row r="104" spans="1:16">
      <c r="B104" s="9" t="str">
        <f t="shared" si="20"/>
        <v>IU</v>
      </c>
      <c r="C104" s="153">
        <f>IF(D93="","-",+C103+1)</f>
        <v>2015</v>
      </c>
      <c r="D104" s="409">
        <v>142167.37440476194</v>
      </c>
      <c r="E104" s="410">
        <v>3384.9374858276651</v>
      </c>
      <c r="F104" s="411">
        <v>138782.43691893428</v>
      </c>
      <c r="G104" s="411">
        <v>140474.90566184811</v>
      </c>
      <c r="H104" s="413">
        <v>21895.158174484655</v>
      </c>
      <c r="I104" s="414">
        <v>21895.158174484655</v>
      </c>
      <c r="J104" s="158">
        <f>+I104-H104</f>
        <v>0</v>
      </c>
      <c r="K104" s="158"/>
      <c r="L104" s="258">
        <f>+H104</f>
        <v>21895.158174484655</v>
      </c>
      <c r="M104" s="158">
        <f t="shared" si="17"/>
        <v>0</v>
      </c>
      <c r="N104" s="258">
        <f>+I104</f>
        <v>21895.158174484655</v>
      </c>
      <c r="O104" s="158">
        <f t="shared" si="18"/>
        <v>0</v>
      </c>
      <c r="P104" s="158">
        <f t="shared" si="19"/>
        <v>0</v>
      </c>
    </row>
    <row r="105" spans="1:16">
      <c r="B105" s="9" t="str">
        <f t="shared" si="20"/>
        <v>IU</v>
      </c>
      <c r="C105" s="153">
        <f>IF(D93="","-",+C104+1)</f>
        <v>2016</v>
      </c>
      <c r="D105" s="409">
        <v>156911.06251417234</v>
      </c>
      <c r="E105" s="410">
        <v>3727.8139534883721</v>
      </c>
      <c r="F105" s="411">
        <v>153183.24856068398</v>
      </c>
      <c r="G105" s="411">
        <v>155047.15553742816</v>
      </c>
      <c r="H105" s="413">
        <v>23411.048533108711</v>
      </c>
      <c r="I105" s="414">
        <v>23411.048533108711</v>
      </c>
      <c r="J105" s="158">
        <v>0</v>
      </c>
      <c r="K105" s="158"/>
      <c r="L105" s="258">
        <f>+H105</f>
        <v>23411.048533108711</v>
      </c>
      <c r="M105" s="158">
        <f>IF(L105&lt;&gt;0,+H105-L105,0)</f>
        <v>0</v>
      </c>
      <c r="N105" s="258">
        <f>+I105</f>
        <v>23411.048533108711</v>
      </c>
      <c r="O105" s="158">
        <f>IF(N105&lt;&gt;0,+I105-N105,0)</f>
        <v>0</v>
      </c>
      <c r="P105" s="158">
        <f>+O105-M105</f>
        <v>0</v>
      </c>
    </row>
    <row r="106" spans="1:16">
      <c r="B106" s="9" t="str">
        <f t="shared" si="20"/>
        <v/>
      </c>
      <c r="C106" s="153">
        <f>IF(D93="","-",+C105+1)</f>
        <v>2017</v>
      </c>
      <c r="D106" s="409">
        <v>153183.24856068398</v>
      </c>
      <c r="E106" s="410">
        <v>3816.5714285714284</v>
      </c>
      <c r="F106" s="411">
        <v>149366.67713211256</v>
      </c>
      <c r="G106" s="411">
        <v>151274.96284639827</v>
      </c>
      <c r="H106" s="413">
        <v>22192.161676613654</v>
      </c>
      <c r="I106" s="414">
        <v>22192.161676613654</v>
      </c>
      <c r="J106" s="158">
        <f t="shared" ref="J106:J154" si="21">+I106-H106</f>
        <v>0</v>
      </c>
      <c r="K106" s="158"/>
      <c r="L106" s="258">
        <f>+H106</f>
        <v>22192.161676613654</v>
      </c>
      <c r="M106" s="158">
        <f>IF(L106&lt;&gt;0,+H106-L106,0)</f>
        <v>0</v>
      </c>
      <c r="N106" s="258">
        <f>+I106</f>
        <v>22192.161676613654</v>
      </c>
      <c r="O106" s="158">
        <f>IF(N106&lt;&gt;0,+I106-N106,0)</f>
        <v>0</v>
      </c>
      <c r="P106" s="158">
        <f>+O106-M106</f>
        <v>0</v>
      </c>
    </row>
    <row r="107" spans="1:16">
      <c r="B107" s="9" t="str">
        <f t="shared" si="20"/>
        <v/>
      </c>
      <c r="C107" s="153">
        <f>IF(D93="","-",+C106+1)</f>
        <v>2018</v>
      </c>
      <c r="D107" s="154">
        <f>IF(F106+SUM(E$99:E106)=D$92,F106,D$92-SUM(E$99:E106))</f>
        <v>149366.67713211256</v>
      </c>
      <c r="E107" s="160">
        <f t="shared" ref="E107:E154" si="22">IF(+$J$96&lt;F106,$J$96,D107)</f>
        <v>3816.5714285714284</v>
      </c>
      <c r="F107" s="159">
        <f t="shared" ref="F107:F154" si="23">+D107-E107</f>
        <v>145550.10570354114</v>
      </c>
      <c r="G107" s="159">
        <f t="shared" ref="G107:G154" si="24">+(F107+D107)/2</f>
        <v>147458.39141782685</v>
      </c>
      <c r="H107" s="163">
        <f t="shared" ref="H107:H154" si="25">+J$94*G107+E107</f>
        <v>19388.853779903409</v>
      </c>
      <c r="I107" s="253">
        <f t="shared" ref="I107:I154" si="26">+J$95*G107+E107</f>
        <v>19388.853779903409</v>
      </c>
      <c r="J107" s="158">
        <f t="shared" si="21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0"/>
        <v/>
      </c>
      <c r="C108" s="153">
        <f>IF(D93="","-",+C107+1)</f>
        <v>2019</v>
      </c>
      <c r="D108" s="154">
        <f>IF(F107+SUM(E$99:E107)=D$92,F107,D$92-SUM(E$99:E107))</f>
        <v>145550.10570354114</v>
      </c>
      <c r="E108" s="160">
        <f t="shared" si="22"/>
        <v>3816.5714285714284</v>
      </c>
      <c r="F108" s="159">
        <f t="shared" si="23"/>
        <v>141733.53427496972</v>
      </c>
      <c r="G108" s="159">
        <f t="shared" si="24"/>
        <v>143641.81998925543</v>
      </c>
      <c r="H108" s="163">
        <f t="shared" si="25"/>
        <v>18985.806334937482</v>
      </c>
      <c r="I108" s="253">
        <f t="shared" si="26"/>
        <v>18985.806334937482</v>
      </c>
      <c r="J108" s="158">
        <f t="shared" si="21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0"/>
        <v/>
      </c>
      <c r="C109" s="153">
        <f>IF(D93="","-",+C108+1)</f>
        <v>2020</v>
      </c>
      <c r="D109" s="154">
        <f>IF(F108+SUM(E$99:E108)=D$92,F108,D$92-SUM(E$99:E108))</f>
        <v>141733.53427496972</v>
      </c>
      <c r="E109" s="160">
        <f t="shared" si="22"/>
        <v>3816.5714285714284</v>
      </c>
      <c r="F109" s="159">
        <f t="shared" si="23"/>
        <v>137916.9628463983</v>
      </c>
      <c r="G109" s="159">
        <f t="shared" si="24"/>
        <v>139825.24856068401</v>
      </c>
      <c r="H109" s="163">
        <f t="shared" si="25"/>
        <v>18582.758889971556</v>
      </c>
      <c r="I109" s="253">
        <f t="shared" si="26"/>
        <v>18582.758889971556</v>
      </c>
      <c r="J109" s="158">
        <f t="shared" si="21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0"/>
        <v/>
      </c>
      <c r="C110" s="153">
        <f>IF(D93="","-",+C109+1)</f>
        <v>2021</v>
      </c>
      <c r="D110" s="154">
        <f>IF(F109+SUM(E$99:E109)=D$92,F109,D$92-SUM(E$99:E109))</f>
        <v>137916.9628463983</v>
      </c>
      <c r="E110" s="160">
        <f t="shared" si="22"/>
        <v>3816.5714285714284</v>
      </c>
      <c r="F110" s="159">
        <f t="shared" si="23"/>
        <v>134100.39141782688</v>
      </c>
      <c r="G110" s="159">
        <f t="shared" si="24"/>
        <v>136008.67713211259</v>
      </c>
      <c r="H110" s="163">
        <f t="shared" si="25"/>
        <v>18179.711445005629</v>
      </c>
      <c r="I110" s="253">
        <f t="shared" si="26"/>
        <v>18179.711445005629</v>
      </c>
      <c r="J110" s="158">
        <f t="shared" si="21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0"/>
        <v/>
      </c>
      <c r="C111" s="153">
        <f>IF(D93="","-",+C110+1)</f>
        <v>2022</v>
      </c>
      <c r="D111" s="154">
        <f>IF(F110+SUM(E$99:E110)=D$92,F110,D$92-SUM(E$99:E110))</f>
        <v>134100.39141782688</v>
      </c>
      <c r="E111" s="160">
        <f t="shared" si="22"/>
        <v>3816.5714285714284</v>
      </c>
      <c r="F111" s="159">
        <f t="shared" si="23"/>
        <v>130283.81998925544</v>
      </c>
      <c r="G111" s="159">
        <f t="shared" si="24"/>
        <v>132192.10570354116</v>
      </c>
      <c r="H111" s="163">
        <f t="shared" si="25"/>
        <v>17776.664000039702</v>
      </c>
      <c r="I111" s="253">
        <f t="shared" si="26"/>
        <v>17776.664000039702</v>
      </c>
      <c r="J111" s="158">
        <f t="shared" si="21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0"/>
        <v/>
      </c>
      <c r="C112" s="153">
        <f>IF(D93="","-",+C111+1)</f>
        <v>2023</v>
      </c>
      <c r="D112" s="154">
        <f>IF(F111+SUM(E$99:E111)=D$92,F111,D$92-SUM(E$99:E111))</f>
        <v>130283.81998925544</v>
      </c>
      <c r="E112" s="160">
        <f t="shared" si="22"/>
        <v>3816.5714285714284</v>
      </c>
      <c r="F112" s="159">
        <f t="shared" si="23"/>
        <v>126467.24856068401</v>
      </c>
      <c r="G112" s="159">
        <f t="shared" si="24"/>
        <v>128375.53427496972</v>
      </c>
      <c r="H112" s="163">
        <f t="shared" si="25"/>
        <v>17373.616555073771</v>
      </c>
      <c r="I112" s="253">
        <f t="shared" si="26"/>
        <v>17373.616555073771</v>
      </c>
      <c r="J112" s="158">
        <f t="shared" si="21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0"/>
        <v/>
      </c>
      <c r="C113" s="153">
        <f>IF(D93="","-",+C112+1)</f>
        <v>2024</v>
      </c>
      <c r="D113" s="154">
        <f>IF(F112+SUM(E$99:E112)=D$92,F112,D$92-SUM(E$99:E112))</f>
        <v>126467.24856068401</v>
      </c>
      <c r="E113" s="160">
        <f t="shared" si="22"/>
        <v>3816.5714285714284</v>
      </c>
      <c r="F113" s="159">
        <f t="shared" si="23"/>
        <v>122650.67713211257</v>
      </c>
      <c r="G113" s="159">
        <f t="shared" si="24"/>
        <v>124558.9628463983</v>
      </c>
      <c r="H113" s="163">
        <f t="shared" si="25"/>
        <v>16970.569110107848</v>
      </c>
      <c r="I113" s="253">
        <f t="shared" si="26"/>
        <v>16970.569110107848</v>
      </c>
      <c r="J113" s="158">
        <f t="shared" si="21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0"/>
        <v/>
      </c>
      <c r="C114" s="153">
        <f>IF(D93="","-",+C113+1)</f>
        <v>2025</v>
      </c>
      <c r="D114" s="154">
        <f>IF(F113+SUM(E$99:E113)=D$92,F113,D$92-SUM(E$99:E113))</f>
        <v>122650.67713211257</v>
      </c>
      <c r="E114" s="160">
        <f t="shared" si="22"/>
        <v>3816.5714285714284</v>
      </c>
      <c r="F114" s="159">
        <f t="shared" si="23"/>
        <v>118834.10570354114</v>
      </c>
      <c r="G114" s="159">
        <f t="shared" si="24"/>
        <v>120742.39141782685</v>
      </c>
      <c r="H114" s="163">
        <f t="shared" si="25"/>
        <v>16567.521665141918</v>
      </c>
      <c r="I114" s="253">
        <f t="shared" si="26"/>
        <v>16567.521665141918</v>
      </c>
      <c r="J114" s="158">
        <f t="shared" si="21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0"/>
        <v/>
      </c>
      <c r="C115" s="153">
        <f>IF(D93="","-",+C114+1)</f>
        <v>2026</v>
      </c>
      <c r="D115" s="154">
        <f>IF(F114+SUM(E$99:E114)=D$92,F114,D$92-SUM(E$99:E114))</f>
        <v>118834.10570354114</v>
      </c>
      <c r="E115" s="160">
        <f t="shared" si="22"/>
        <v>3816.5714285714284</v>
      </c>
      <c r="F115" s="159">
        <f t="shared" si="23"/>
        <v>115017.5342749697</v>
      </c>
      <c r="G115" s="159">
        <f t="shared" si="24"/>
        <v>116925.81998925543</v>
      </c>
      <c r="H115" s="163">
        <f t="shared" si="25"/>
        <v>16164.474220175991</v>
      </c>
      <c r="I115" s="253">
        <f t="shared" si="26"/>
        <v>16164.474220175991</v>
      </c>
      <c r="J115" s="158">
        <f t="shared" si="21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0"/>
        <v/>
      </c>
      <c r="C116" s="153">
        <f>IF(D93="","-",+C115+1)</f>
        <v>2027</v>
      </c>
      <c r="D116" s="154">
        <f>IF(F115+SUM(E$99:E115)=D$92,F115,D$92-SUM(E$99:E115))</f>
        <v>115017.5342749697</v>
      </c>
      <c r="E116" s="160">
        <f t="shared" si="22"/>
        <v>3816.5714285714284</v>
      </c>
      <c r="F116" s="159">
        <f t="shared" si="23"/>
        <v>111200.96284639827</v>
      </c>
      <c r="G116" s="159">
        <f t="shared" si="24"/>
        <v>113109.24856068398</v>
      </c>
      <c r="H116" s="163">
        <f t="shared" si="25"/>
        <v>15761.42677521006</v>
      </c>
      <c r="I116" s="253">
        <f t="shared" si="26"/>
        <v>15761.42677521006</v>
      </c>
      <c r="J116" s="158">
        <f t="shared" si="21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0"/>
        <v/>
      </c>
      <c r="C117" s="153">
        <f>IF(D93="","-",+C116+1)</f>
        <v>2028</v>
      </c>
      <c r="D117" s="154">
        <f>IF(F116+SUM(E$99:E116)=D$92,F116,D$92-SUM(E$99:E116))</f>
        <v>111200.96284639827</v>
      </c>
      <c r="E117" s="160">
        <f t="shared" si="22"/>
        <v>3816.5714285714284</v>
      </c>
      <c r="F117" s="159">
        <f t="shared" si="23"/>
        <v>107384.39141782683</v>
      </c>
      <c r="G117" s="159">
        <f t="shared" si="24"/>
        <v>109292.67713211256</v>
      </c>
      <c r="H117" s="163">
        <f t="shared" si="25"/>
        <v>15358.379330244134</v>
      </c>
      <c r="I117" s="253">
        <f t="shared" si="26"/>
        <v>15358.379330244134</v>
      </c>
      <c r="J117" s="158">
        <f t="shared" si="21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0"/>
        <v/>
      </c>
      <c r="C118" s="153">
        <f>IF(D93="","-",+C117+1)</f>
        <v>2029</v>
      </c>
      <c r="D118" s="154">
        <f>IF(F117+SUM(E$99:E117)=D$92,F117,D$92-SUM(E$99:E117))</f>
        <v>107384.39141782683</v>
      </c>
      <c r="E118" s="160">
        <f t="shared" si="22"/>
        <v>3816.5714285714284</v>
      </c>
      <c r="F118" s="159">
        <f t="shared" si="23"/>
        <v>103567.8199892554</v>
      </c>
      <c r="G118" s="159">
        <f t="shared" si="24"/>
        <v>105476.10570354111</v>
      </c>
      <c r="H118" s="163">
        <f t="shared" si="25"/>
        <v>14955.331885278207</v>
      </c>
      <c r="I118" s="253">
        <f t="shared" si="26"/>
        <v>14955.331885278207</v>
      </c>
      <c r="J118" s="158">
        <f t="shared" si="21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0"/>
        <v/>
      </c>
      <c r="C119" s="153">
        <f>IF(D93="","-",+C118+1)</f>
        <v>2030</v>
      </c>
      <c r="D119" s="154">
        <f>IF(F118+SUM(E$99:E118)=D$92,F118,D$92-SUM(E$99:E118))</f>
        <v>103567.8199892554</v>
      </c>
      <c r="E119" s="160">
        <f t="shared" si="22"/>
        <v>3816.5714285714284</v>
      </c>
      <c r="F119" s="159">
        <f t="shared" si="23"/>
        <v>99751.248560683962</v>
      </c>
      <c r="G119" s="159">
        <f t="shared" si="24"/>
        <v>101659.53427496969</v>
      </c>
      <c r="H119" s="163">
        <f t="shared" si="25"/>
        <v>14552.28444031228</v>
      </c>
      <c r="I119" s="253">
        <f t="shared" si="26"/>
        <v>14552.28444031228</v>
      </c>
      <c r="J119" s="158">
        <f t="shared" si="21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0"/>
        <v/>
      </c>
      <c r="C120" s="153">
        <f>IF(D93="","-",+C119+1)</f>
        <v>2031</v>
      </c>
      <c r="D120" s="154">
        <f>IF(F119+SUM(E$99:E119)=D$92,F119,D$92-SUM(E$99:E119))</f>
        <v>99751.248560683962</v>
      </c>
      <c r="E120" s="160">
        <f t="shared" si="22"/>
        <v>3816.5714285714284</v>
      </c>
      <c r="F120" s="159">
        <f t="shared" si="23"/>
        <v>95934.677132112527</v>
      </c>
      <c r="G120" s="159">
        <f t="shared" si="24"/>
        <v>97842.962846398237</v>
      </c>
      <c r="H120" s="163">
        <f t="shared" si="25"/>
        <v>14149.236995346349</v>
      </c>
      <c r="I120" s="253">
        <f t="shared" si="26"/>
        <v>14149.236995346349</v>
      </c>
      <c r="J120" s="158">
        <f t="shared" si="21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0"/>
        <v/>
      </c>
      <c r="C121" s="153">
        <f>IF(D93="","-",+C120+1)</f>
        <v>2032</v>
      </c>
      <c r="D121" s="154">
        <f>IF(F120+SUM(E$99:E120)=D$92,F120,D$92-SUM(E$99:E120))</f>
        <v>95934.677132112527</v>
      </c>
      <c r="E121" s="160">
        <f t="shared" si="22"/>
        <v>3816.5714285714284</v>
      </c>
      <c r="F121" s="159">
        <f t="shared" si="23"/>
        <v>92118.105703541092</v>
      </c>
      <c r="G121" s="159">
        <f t="shared" si="24"/>
        <v>94026.391417826817</v>
      </c>
      <c r="H121" s="163">
        <f t="shared" si="25"/>
        <v>13746.189550380423</v>
      </c>
      <c r="I121" s="253">
        <f t="shared" si="26"/>
        <v>13746.189550380423</v>
      </c>
      <c r="J121" s="158">
        <f t="shared" si="21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0"/>
        <v/>
      </c>
      <c r="C122" s="153">
        <f>IF(D93="","-",+C121+1)</f>
        <v>2033</v>
      </c>
      <c r="D122" s="154">
        <f>IF(F121+SUM(E$99:E121)=D$92,F121,D$92-SUM(E$99:E121))</f>
        <v>92118.105703541092</v>
      </c>
      <c r="E122" s="160">
        <f t="shared" si="22"/>
        <v>3816.5714285714284</v>
      </c>
      <c r="F122" s="159">
        <f t="shared" si="23"/>
        <v>88301.534274969657</v>
      </c>
      <c r="G122" s="159">
        <f t="shared" si="24"/>
        <v>90209.819989255368</v>
      </c>
      <c r="H122" s="163">
        <f t="shared" si="25"/>
        <v>13343.142105414492</v>
      </c>
      <c r="I122" s="253">
        <f t="shared" si="26"/>
        <v>13343.142105414492</v>
      </c>
      <c r="J122" s="158">
        <f t="shared" si="21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0"/>
        <v/>
      </c>
      <c r="C123" s="153">
        <f>IF(D93="","-",+C122+1)</f>
        <v>2034</v>
      </c>
      <c r="D123" s="154">
        <f>IF(F122+SUM(E$99:E122)=D$92,F122,D$92-SUM(E$99:E122))</f>
        <v>88301.534274969657</v>
      </c>
      <c r="E123" s="160">
        <f t="shared" si="22"/>
        <v>3816.5714285714284</v>
      </c>
      <c r="F123" s="159">
        <f t="shared" si="23"/>
        <v>84484.962846398223</v>
      </c>
      <c r="G123" s="159">
        <f t="shared" si="24"/>
        <v>86393.248560683947</v>
      </c>
      <c r="H123" s="163">
        <f t="shared" si="25"/>
        <v>12940.094660448565</v>
      </c>
      <c r="I123" s="253">
        <f t="shared" si="26"/>
        <v>12940.094660448565</v>
      </c>
      <c r="J123" s="158">
        <f t="shared" si="21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0"/>
        <v/>
      </c>
      <c r="C124" s="153">
        <f>IF(D93="","-",+C123+1)</f>
        <v>2035</v>
      </c>
      <c r="D124" s="154">
        <f>IF(F123+SUM(E$99:E123)=D$92,F123,D$92-SUM(E$99:E123))</f>
        <v>84484.962846398223</v>
      </c>
      <c r="E124" s="160">
        <f t="shared" si="22"/>
        <v>3816.5714285714284</v>
      </c>
      <c r="F124" s="159">
        <f t="shared" si="23"/>
        <v>80668.391417826788</v>
      </c>
      <c r="G124" s="159">
        <f t="shared" si="24"/>
        <v>82576.677132112498</v>
      </c>
      <c r="H124" s="163">
        <f t="shared" si="25"/>
        <v>12537.047215482638</v>
      </c>
      <c r="I124" s="253">
        <f t="shared" si="26"/>
        <v>12537.047215482638</v>
      </c>
      <c r="J124" s="158">
        <f t="shared" si="21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0"/>
        <v/>
      </c>
      <c r="C125" s="153">
        <f>IF(D93="","-",+C124+1)</f>
        <v>2036</v>
      </c>
      <c r="D125" s="154">
        <f>IF(F124+SUM(E$99:E124)=D$92,F124,D$92-SUM(E$99:E124))</f>
        <v>80668.391417826788</v>
      </c>
      <c r="E125" s="160">
        <f t="shared" si="22"/>
        <v>3816.5714285714284</v>
      </c>
      <c r="F125" s="159">
        <f t="shared" si="23"/>
        <v>76851.819989255353</v>
      </c>
      <c r="G125" s="159">
        <f t="shared" si="24"/>
        <v>78760.105703541078</v>
      </c>
      <c r="H125" s="163">
        <f t="shared" si="25"/>
        <v>12133.999770516712</v>
      </c>
      <c r="I125" s="253">
        <f t="shared" si="26"/>
        <v>12133.999770516712</v>
      </c>
      <c r="J125" s="158">
        <f t="shared" si="21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0"/>
        <v/>
      </c>
      <c r="C126" s="153">
        <f>IF(D93="","-",+C125+1)</f>
        <v>2037</v>
      </c>
      <c r="D126" s="154">
        <f>IF(F125+SUM(E$99:E125)=D$92,F125,D$92-SUM(E$99:E125))</f>
        <v>76851.819989255353</v>
      </c>
      <c r="E126" s="160">
        <f t="shared" si="22"/>
        <v>3816.5714285714284</v>
      </c>
      <c r="F126" s="159">
        <f t="shared" si="23"/>
        <v>73035.248560683918</v>
      </c>
      <c r="G126" s="159">
        <f t="shared" si="24"/>
        <v>74943.534274969628</v>
      </c>
      <c r="H126" s="163">
        <f t="shared" si="25"/>
        <v>11730.952325550781</v>
      </c>
      <c r="I126" s="253">
        <f t="shared" si="26"/>
        <v>11730.952325550781</v>
      </c>
      <c r="J126" s="158">
        <f t="shared" si="21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0"/>
        <v/>
      </c>
      <c r="C127" s="153">
        <f>IF(D93="","-",+C126+1)</f>
        <v>2038</v>
      </c>
      <c r="D127" s="154">
        <f>IF(F126+SUM(E$99:E126)=D$92,F126,D$92-SUM(E$99:E126))</f>
        <v>73035.248560683918</v>
      </c>
      <c r="E127" s="160">
        <f t="shared" si="22"/>
        <v>3816.5714285714284</v>
      </c>
      <c r="F127" s="159">
        <f t="shared" si="23"/>
        <v>69218.677132112483</v>
      </c>
      <c r="G127" s="159">
        <f t="shared" si="24"/>
        <v>71126.962846398208</v>
      </c>
      <c r="H127" s="163">
        <f t="shared" si="25"/>
        <v>11327.904880584854</v>
      </c>
      <c r="I127" s="253">
        <f t="shared" si="26"/>
        <v>11327.904880584854</v>
      </c>
      <c r="J127" s="158">
        <f t="shared" si="21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0"/>
        <v/>
      </c>
      <c r="C128" s="153">
        <f>IF(D93="","-",+C127+1)</f>
        <v>2039</v>
      </c>
      <c r="D128" s="154">
        <f>IF(F127+SUM(E$99:E127)=D$92,F127,D$92-SUM(E$99:E127))</f>
        <v>69218.677132112483</v>
      </c>
      <c r="E128" s="160">
        <f t="shared" si="22"/>
        <v>3816.5714285714284</v>
      </c>
      <c r="F128" s="159">
        <f t="shared" si="23"/>
        <v>65402.105703541056</v>
      </c>
      <c r="G128" s="159">
        <f t="shared" si="24"/>
        <v>67310.391417826773</v>
      </c>
      <c r="H128" s="163">
        <f t="shared" si="25"/>
        <v>10924.857435618927</v>
      </c>
      <c r="I128" s="253">
        <f t="shared" si="26"/>
        <v>10924.857435618927</v>
      </c>
      <c r="J128" s="158">
        <f t="shared" si="21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0"/>
        <v/>
      </c>
      <c r="C129" s="153">
        <f>IF(D93="","-",+C128+1)</f>
        <v>2040</v>
      </c>
      <c r="D129" s="154">
        <f>IF(F128+SUM(E$99:E128)=D$92,F128,D$92-SUM(E$99:E128))</f>
        <v>65402.105703541056</v>
      </c>
      <c r="E129" s="160">
        <f t="shared" si="22"/>
        <v>3816.5714285714284</v>
      </c>
      <c r="F129" s="159">
        <f t="shared" si="23"/>
        <v>61585.534274969628</v>
      </c>
      <c r="G129" s="159">
        <f t="shared" si="24"/>
        <v>63493.819989255338</v>
      </c>
      <c r="H129" s="163">
        <f t="shared" si="25"/>
        <v>10521.809990652999</v>
      </c>
      <c r="I129" s="253">
        <f t="shared" si="26"/>
        <v>10521.809990652999</v>
      </c>
      <c r="J129" s="158">
        <f t="shared" si="21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0"/>
        <v/>
      </c>
      <c r="C130" s="153">
        <f>IF(D93="","-",+C129+1)</f>
        <v>2041</v>
      </c>
      <c r="D130" s="154">
        <f>IF(F129+SUM(E$99:E129)=D$92,F129,D$92-SUM(E$99:E129))</f>
        <v>61585.534274969628</v>
      </c>
      <c r="E130" s="160">
        <f t="shared" si="22"/>
        <v>3816.5714285714284</v>
      </c>
      <c r="F130" s="159">
        <f t="shared" si="23"/>
        <v>57768.962846398201</v>
      </c>
      <c r="G130" s="159">
        <f t="shared" si="24"/>
        <v>59677.248560683918</v>
      </c>
      <c r="H130" s="163">
        <f t="shared" si="25"/>
        <v>10118.762545687072</v>
      </c>
      <c r="I130" s="253">
        <f t="shared" si="26"/>
        <v>10118.762545687072</v>
      </c>
      <c r="J130" s="158">
        <f t="shared" si="21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0"/>
        <v/>
      </c>
      <c r="C131" s="153">
        <f>IF(D93="","-",+C130+1)</f>
        <v>2042</v>
      </c>
      <c r="D131" s="154">
        <f>IF(F130+SUM(E$99:E130)=D$92,F130,D$92-SUM(E$99:E130))</f>
        <v>57768.962846398201</v>
      </c>
      <c r="E131" s="160">
        <f t="shared" si="22"/>
        <v>3816.5714285714284</v>
      </c>
      <c r="F131" s="159">
        <f t="shared" si="23"/>
        <v>53952.391417826773</v>
      </c>
      <c r="G131" s="159">
        <f t="shared" si="24"/>
        <v>55860.677132112483</v>
      </c>
      <c r="H131" s="163">
        <f t="shared" si="25"/>
        <v>9715.7151007211432</v>
      </c>
      <c r="I131" s="253">
        <f t="shared" si="26"/>
        <v>9715.7151007211432</v>
      </c>
      <c r="J131" s="158">
        <f t="shared" si="21"/>
        <v>0</v>
      </c>
      <c r="K131" s="158"/>
      <c r="L131" s="334"/>
      <c r="M131" s="158">
        <f t="shared" ref="M131:M154" si="27">IF(L541&lt;&gt;0,+H541-L541,0)</f>
        <v>0</v>
      </c>
      <c r="N131" s="334"/>
      <c r="O131" s="158">
        <f t="shared" ref="O131:O154" si="28">IF(N541&lt;&gt;0,+I541-N541,0)</f>
        <v>0</v>
      </c>
      <c r="P131" s="158">
        <f t="shared" ref="P131:P154" si="29">+O541-M541</f>
        <v>0</v>
      </c>
    </row>
    <row r="132" spans="2:16">
      <c r="B132" s="9" t="str">
        <f t="shared" si="20"/>
        <v/>
      </c>
      <c r="C132" s="153">
        <f>IF(D93="","-",+C131+1)</f>
        <v>2043</v>
      </c>
      <c r="D132" s="154">
        <f>IF(F131+SUM(E$99:E131)=D$92,F131,D$92-SUM(E$99:E131))</f>
        <v>53952.391417826773</v>
      </c>
      <c r="E132" s="160">
        <f t="shared" si="22"/>
        <v>3816.5714285714284</v>
      </c>
      <c r="F132" s="159">
        <f t="shared" si="23"/>
        <v>50135.819989255346</v>
      </c>
      <c r="G132" s="159">
        <f t="shared" si="24"/>
        <v>52044.105703541063</v>
      </c>
      <c r="H132" s="163">
        <f t="shared" si="25"/>
        <v>9312.6676557552164</v>
      </c>
      <c r="I132" s="253">
        <f t="shared" si="26"/>
        <v>9312.6676557552164</v>
      </c>
      <c r="J132" s="158">
        <f t="shared" si="21"/>
        <v>0</v>
      </c>
      <c r="K132" s="158"/>
      <c r="L132" s="334"/>
      <c r="M132" s="158">
        <f t="shared" si="27"/>
        <v>0</v>
      </c>
      <c r="N132" s="334"/>
      <c r="O132" s="158">
        <f t="shared" si="28"/>
        <v>0</v>
      </c>
      <c r="P132" s="158">
        <f t="shared" si="29"/>
        <v>0</v>
      </c>
    </row>
    <row r="133" spans="2:16">
      <c r="B133" s="9" t="str">
        <f t="shared" si="20"/>
        <v/>
      </c>
      <c r="C133" s="153">
        <f>IF(D93="","-",+C132+1)</f>
        <v>2044</v>
      </c>
      <c r="D133" s="154">
        <f>IF(F132+SUM(E$99:E132)=D$92,F132,D$92-SUM(E$99:E132))</f>
        <v>50135.819989255346</v>
      </c>
      <c r="E133" s="160">
        <f t="shared" si="22"/>
        <v>3816.5714285714284</v>
      </c>
      <c r="F133" s="159">
        <f t="shared" si="23"/>
        <v>46319.248560683918</v>
      </c>
      <c r="G133" s="159">
        <f t="shared" si="24"/>
        <v>48227.534274969628</v>
      </c>
      <c r="H133" s="163">
        <f t="shared" si="25"/>
        <v>8909.6202107892896</v>
      </c>
      <c r="I133" s="253">
        <f t="shared" si="26"/>
        <v>8909.6202107892896</v>
      </c>
      <c r="J133" s="158">
        <f t="shared" si="21"/>
        <v>0</v>
      </c>
      <c r="K133" s="158"/>
      <c r="L133" s="334"/>
      <c r="M133" s="158">
        <f t="shared" si="27"/>
        <v>0</v>
      </c>
      <c r="N133" s="334"/>
      <c r="O133" s="158">
        <f t="shared" si="28"/>
        <v>0</v>
      </c>
      <c r="P133" s="158">
        <f t="shared" si="29"/>
        <v>0</v>
      </c>
    </row>
    <row r="134" spans="2:16">
      <c r="B134" s="9" t="str">
        <f t="shared" si="20"/>
        <v/>
      </c>
      <c r="C134" s="153">
        <f>IF(D93="","-",+C133+1)</f>
        <v>2045</v>
      </c>
      <c r="D134" s="154">
        <f>IF(F133+SUM(E$99:E133)=D$92,F133,D$92-SUM(E$99:E133))</f>
        <v>46319.248560683918</v>
      </c>
      <c r="E134" s="160">
        <f t="shared" si="22"/>
        <v>3816.5714285714284</v>
      </c>
      <c r="F134" s="159">
        <f t="shared" si="23"/>
        <v>42502.677132112491</v>
      </c>
      <c r="G134" s="159">
        <f t="shared" si="24"/>
        <v>44410.962846398208</v>
      </c>
      <c r="H134" s="163">
        <f t="shared" si="25"/>
        <v>8506.5727658233627</v>
      </c>
      <c r="I134" s="253">
        <f t="shared" si="26"/>
        <v>8506.5727658233627</v>
      </c>
      <c r="J134" s="158">
        <f t="shared" si="21"/>
        <v>0</v>
      </c>
      <c r="K134" s="158"/>
      <c r="L134" s="334"/>
      <c r="M134" s="158">
        <f t="shared" si="27"/>
        <v>0</v>
      </c>
      <c r="N134" s="334"/>
      <c r="O134" s="158">
        <f t="shared" si="28"/>
        <v>0</v>
      </c>
      <c r="P134" s="158">
        <f t="shared" si="29"/>
        <v>0</v>
      </c>
    </row>
    <row r="135" spans="2:16">
      <c r="B135" s="9" t="str">
        <f t="shared" si="20"/>
        <v/>
      </c>
      <c r="C135" s="153">
        <f>IF(D93="","-",+C134+1)</f>
        <v>2046</v>
      </c>
      <c r="D135" s="154">
        <f>IF(F134+SUM(E$99:E134)=D$92,F134,D$92-SUM(E$99:E134))</f>
        <v>42502.677132112491</v>
      </c>
      <c r="E135" s="160">
        <f t="shared" si="22"/>
        <v>3816.5714285714284</v>
      </c>
      <c r="F135" s="159">
        <f t="shared" si="23"/>
        <v>38686.105703541063</v>
      </c>
      <c r="G135" s="159">
        <f t="shared" si="24"/>
        <v>40594.391417826773</v>
      </c>
      <c r="H135" s="163">
        <f t="shared" si="25"/>
        <v>8103.525320857435</v>
      </c>
      <c r="I135" s="253">
        <f t="shared" si="26"/>
        <v>8103.525320857435</v>
      </c>
      <c r="J135" s="158">
        <f t="shared" si="21"/>
        <v>0</v>
      </c>
      <c r="K135" s="158"/>
      <c r="L135" s="334"/>
      <c r="M135" s="158">
        <f t="shared" si="27"/>
        <v>0</v>
      </c>
      <c r="N135" s="334"/>
      <c r="O135" s="158">
        <f t="shared" si="28"/>
        <v>0</v>
      </c>
      <c r="P135" s="158">
        <f t="shared" si="29"/>
        <v>0</v>
      </c>
    </row>
    <row r="136" spans="2:16">
      <c r="B136" s="9" t="str">
        <f t="shared" si="20"/>
        <v/>
      </c>
      <c r="C136" s="153">
        <f>IF(D93="","-",+C135+1)</f>
        <v>2047</v>
      </c>
      <c r="D136" s="154">
        <f>IF(F135+SUM(E$99:E135)=D$92,F135,D$92-SUM(E$99:E135))</f>
        <v>38686.105703541063</v>
      </c>
      <c r="E136" s="160">
        <f t="shared" si="22"/>
        <v>3816.5714285714284</v>
      </c>
      <c r="F136" s="159">
        <f t="shared" si="23"/>
        <v>34869.534274969636</v>
      </c>
      <c r="G136" s="159">
        <f t="shared" si="24"/>
        <v>36777.819989255353</v>
      </c>
      <c r="H136" s="163">
        <f t="shared" si="25"/>
        <v>7700.477875891509</v>
      </c>
      <c r="I136" s="253">
        <f t="shared" si="26"/>
        <v>7700.477875891509</v>
      </c>
      <c r="J136" s="158">
        <f t="shared" si="21"/>
        <v>0</v>
      </c>
      <c r="K136" s="158"/>
      <c r="L136" s="334"/>
      <c r="M136" s="158">
        <f t="shared" si="27"/>
        <v>0</v>
      </c>
      <c r="N136" s="334"/>
      <c r="O136" s="158">
        <f t="shared" si="28"/>
        <v>0</v>
      </c>
      <c r="P136" s="158">
        <f t="shared" si="29"/>
        <v>0</v>
      </c>
    </row>
    <row r="137" spans="2:16">
      <c r="B137" s="9" t="str">
        <f t="shared" si="20"/>
        <v/>
      </c>
      <c r="C137" s="153">
        <f>IF(D93="","-",+C136+1)</f>
        <v>2048</v>
      </c>
      <c r="D137" s="154">
        <f>IF(F136+SUM(E$99:E136)=D$92,F136,D$92-SUM(E$99:E136))</f>
        <v>34869.534274969636</v>
      </c>
      <c r="E137" s="160">
        <f t="shared" si="22"/>
        <v>3816.5714285714284</v>
      </c>
      <c r="F137" s="159">
        <f t="shared" si="23"/>
        <v>31052.962846398208</v>
      </c>
      <c r="G137" s="159">
        <f t="shared" si="24"/>
        <v>32961.248560683918</v>
      </c>
      <c r="H137" s="163">
        <f t="shared" si="25"/>
        <v>7297.4304309255804</v>
      </c>
      <c r="I137" s="253">
        <f t="shared" si="26"/>
        <v>7297.4304309255804</v>
      </c>
      <c r="J137" s="158">
        <f t="shared" si="21"/>
        <v>0</v>
      </c>
      <c r="K137" s="158"/>
      <c r="L137" s="334"/>
      <c r="M137" s="158">
        <f t="shared" si="27"/>
        <v>0</v>
      </c>
      <c r="N137" s="334"/>
      <c r="O137" s="158">
        <f t="shared" si="28"/>
        <v>0</v>
      </c>
      <c r="P137" s="158">
        <f t="shared" si="29"/>
        <v>0</v>
      </c>
    </row>
    <row r="138" spans="2:16">
      <c r="B138" s="9" t="str">
        <f t="shared" si="20"/>
        <v/>
      </c>
      <c r="C138" s="153">
        <f>IF(D93="","-",+C137+1)</f>
        <v>2049</v>
      </c>
      <c r="D138" s="154">
        <f>IF(F137+SUM(E$99:E137)=D$92,F137,D$92-SUM(E$99:E137))</f>
        <v>31052.962846398208</v>
      </c>
      <c r="E138" s="160">
        <f t="shared" si="22"/>
        <v>3816.5714285714284</v>
      </c>
      <c r="F138" s="159">
        <f t="shared" si="23"/>
        <v>27236.391417826781</v>
      </c>
      <c r="G138" s="159">
        <f t="shared" si="24"/>
        <v>29144.677132112494</v>
      </c>
      <c r="H138" s="163">
        <f t="shared" si="25"/>
        <v>6894.3829859596535</v>
      </c>
      <c r="I138" s="253">
        <f t="shared" si="26"/>
        <v>6894.3829859596535</v>
      </c>
      <c r="J138" s="158">
        <f t="shared" si="21"/>
        <v>0</v>
      </c>
      <c r="K138" s="158"/>
      <c r="L138" s="334"/>
      <c r="M138" s="158">
        <f t="shared" si="27"/>
        <v>0</v>
      </c>
      <c r="N138" s="334"/>
      <c r="O138" s="158">
        <f t="shared" si="28"/>
        <v>0</v>
      </c>
      <c r="P138" s="158">
        <f t="shared" si="29"/>
        <v>0</v>
      </c>
    </row>
    <row r="139" spans="2:16">
      <c r="B139" s="9" t="str">
        <f t="shared" si="20"/>
        <v/>
      </c>
      <c r="C139" s="153">
        <f>IF(D93="","-",+C138+1)</f>
        <v>2050</v>
      </c>
      <c r="D139" s="154">
        <f>IF(F138+SUM(E$99:E138)=D$92,F138,D$92-SUM(E$99:E138))</f>
        <v>27236.391417826781</v>
      </c>
      <c r="E139" s="160">
        <f t="shared" si="22"/>
        <v>3816.5714285714284</v>
      </c>
      <c r="F139" s="159">
        <f t="shared" si="23"/>
        <v>23419.819989255353</v>
      </c>
      <c r="G139" s="159">
        <f t="shared" si="24"/>
        <v>25328.105703541067</v>
      </c>
      <c r="H139" s="163">
        <f t="shared" si="25"/>
        <v>6491.3355409937267</v>
      </c>
      <c r="I139" s="253">
        <f t="shared" si="26"/>
        <v>6491.3355409937267</v>
      </c>
      <c r="J139" s="158">
        <f t="shared" si="21"/>
        <v>0</v>
      </c>
      <c r="K139" s="158"/>
      <c r="L139" s="334"/>
      <c r="M139" s="158">
        <f t="shared" si="27"/>
        <v>0</v>
      </c>
      <c r="N139" s="334"/>
      <c r="O139" s="158">
        <f t="shared" si="28"/>
        <v>0</v>
      </c>
      <c r="P139" s="158">
        <f t="shared" si="29"/>
        <v>0</v>
      </c>
    </row>
    <row r="140" spans="2:16">
      <c r="B140" s="9" t="str">
        <f t="shared" si="20"/>
        <v/>
      </c>
      <c r="C140" s="153">
        <f>IF(D93="","-",+C139+1)</f>
        <v>2051</v>
      </c>
      <c r="D140" s="154">
        <f>IF(F139+SUM(E$99:E139)=D$92,F139,D$92-SUM(E$99:E139))</f>
        <v>23419.819989255353</v>
      </c>
      <c r="E140" s="160">
        <f t="shared" si="22"/>
        <v>3816.5714285714284</v>
      </c>
      <c r="F140" s="159">
        <f t="shared" si="23"/>
        <v>19603.248560683925</v>
      </c>
      <c r="G140" s="159">
        <f t="shared" si="24"/>
        <v>21511.534274969639</v>
      </c>
      <c r="H140" s="163">
        <f t="shared" si="25"/>
        <v>6088.2880960277989</v>
      </c>
      <c r="I140" s="253">
        <f t="shared" si="26"/>
        <v>6088.2880960277989</v>
      </c>
      <c r="J140" s="158">
        <f t="shared" si="21"/>
        <v>0</v>
      </c>
      <c r="K140" s="158"/>
      <c r="L140" s="334"/>
      <c r="M140" s="158">
        <f t="shared" si="27"/>
        <v>0</v>
      </c>
      <c r="N140" s="334"/>
      <c r="O140" s="158">
        <f t="shared" si="28"/>
        <v>0</v>
      </c>
      <c r="P140" s="158">
        <f t="shared" si="29"/>
        <v>0</v>
      </c>
    </row>
    <row r="141" spans="2:16">
      <c r="B141" s="9" t="str">
        <f t="shared" si="20"/>
        <v/>
      </c>
      <c r="C141" s="153">
        <f>IF(D93="","-",+C140+1)</f>
        <v>2052</v>
      </c>
      <c r="D141" s="154">
        <f>IF(F140+SUM(E$99:E140)=D$92,F140,D$92-SUM(E$99:E140))</f>
        <v>19603.248560683925</v>
      </c>
      <c r="E141" s="160">
        <f t="shared" si="22"/>
        <v>3816.5714285714284</v>
      </c>
      <c r="F141" s="159">
        <f t="shared" si="23"/>
        <v>15786.677132112498</v>
      </c>
      <c r="G141" s="159">
        <f t="shared" si="24"/>
        <v>17694.962846398212</v>
      </c>
      <c r="H141" s="163">
        <f t="shared" si="25"/>
        <v>5685.2406510618721</v>
      </c>
      <c r="I141" s="253">
        <f t="shared" si="26"/>
        <v>5685.2406510618721</v>
      </c>
      <c r="J141" s="158">
        <f t="shared" si="21"/>
        <v>0</v>
      </c>
      <c r="K141" s="158"/>
      <c r="L141" s="334"/>
      <c r="M141" s="158">
        <f t="shared" si="27"/>
        <v>0</v>
      </c>
      <c r="N141" s="334"/>
      <c r="O141" s="158">
        <f t="shared" si="28"/>
        <v>0</v>
      </c>
      <c r="P141" s="158">
        <f t="shared" si="29"/>
        <v>0</v>
      </c>
    </row>
    <row r="142" spans="2:16">
      <c r="B142" s="9" t="str">
        <f t="shared" si="20"/>
        <v/>
      </c>
      <c r="C142" s="153">
        <f>IF(D93="","-",+C141+1)</f>
        <v>2053</v>
      </c>
      <c r="D142" s="154">
        <f>IF(F141+SUM(E$99:E141)=D$92,F141,D$92-SUM(E$99:E141))</f>
        <v>15786.677132112498</v>
      </c>
      <c r="E142" s="160">
        <f t="shared" si="22"/>
        <v>3816.5714285714284</v>
      </c>
      <c r="F142" s="159">
        <f t="shared" si="23"/>
        <v>11970.10570354107</v>
      </c>
      <c r="G142" s="159">
        <f t="shared" si="24"/>
        <v>13878.391417826784</v>
      </c>
      <c r="H142" s="163">
        <f t="shared" si="25"/>
        <v>5282.1932060959443</v>
      </c>
      <c r="I142" s="253">
        <f t="shared" si="26"/>
        <v>5282.1932060959443</v>
      </c>
      <c r="J142" s="158">
        <f t="shared" si="21"/>
        <v>0</v>
      </c>
      <c r="K142" s="158"/>
      <c r="L142" s="334"/>
      <c r="M142" s="158">
        <f t="shared" si="27"/>
        <v>0</v>
      </c>
      <c r="N142" s="334"/>
      <c r="O142" s="158">
        <f t="shared" si="28"/>
        <v>0</v>
      </c>
      <c r="P142" s="158">
        <f t="shared" si="29"/>
        <v>0</v>
      </c>
    </row>
    <row r="143" spans="2:16">
      <c r="B143" s="9" t="str">
        <f t="shared" si="20"/>
        <v/>
      </c>
      <c r="C143" s="153">
        <f>IF(D93="","-",+C142+1)</f>
        <v>2054</v>
      </c>
      <c r="D143" s="154">
        <f>IF(F142+SUM(E$99:E142)=D$92,F142,D$92-SUM(E$99:E142))</f>
        <v>11970.10570354107</v>
      </c>
      <c r="E143" s="160">
        <f t="shared" si="22"/>
        <v>3816.5714285714284</v>
      </c>
      <c r="F143" s="159">
        <f t="shared" si="23"/>
        <v>8153.534274969642</v>
      </c>
      <c r="G143" s="159">
        <f t="shared" si="24"/>
        <v>10061.819989255357</v>
      </c>
      <c r="H143" s="163">
        <f t="shared" si="25"/>
        <v>4879.1457611300175</v>
      </c>
      <c r="I143" s="253">
        <f t="shared" si="26"/>
        <v>4879.1457611300175</v>
      </c>
      <c r="J143" s="158">
        <f t="shared" si="21"/>
        <v>0</v>
      </c>
      <c r="K143" s="158"/>
      <c r="L143" s="334"/>
      <c r="M143" s="158">
        <f t="shared" si="27"/>
        <v>0</v>
      </c>
      <c r="N143" s="334"/>
      <c r="O143" s="158">
        <f t="shared" si="28"/>
        <v>0</v>
      </c>
      <c r="P143" s="158">
        <f t="shared" si="29"/>
        <v>0</v>
      </c>
    </row>
    <row r="144" spans="2:16">
      <c r="B144" s="9" t="str">
        <f t="shared" si="20"/>
        <v/>
      </c>
      <c r="C144" s="153">
        <f>IF(D93="","-",+C143+1)</f>
        <v>2055</v>
      </c>
      <c r="D144" s="154">
        <f>IF(F143+SUM(E$99:E143)=D$92,F143,D$92-SUM(E$99:E143))</f>
        <v>8153.534274969642</v>
      </c>
      <c r="E144" s="160">
        <f t="shared" si="22"/>
        <v>3816.5714285714284</v>
      </c>
      <c r="F144" s="159">
        <f t="shared" si="23"/>
        <v>4336.9628463982135</v>
      </c>
      <c r="G144" s="159">
        <f t="shared" si="24"/>
        <v>6245.2485606839273</v>
      </c>
      <c r="H144" s="163">
        <f t="shared" si="25"/>
        <v>4476.0983161640897</v>
      </c>
      <c r="I144" s="253">
        <f t="shared" si="26"/>
        <v>4476.0983161640897</v>
      </c>
      <c r="J144" s="158">
        <f t="shared" si="21"/>
        <v>0</v>
      </c>
      <c r="K144" s="158"/>
      <c r="L144" s="334"/>
      <c r="M144" s="158">
        <f t="shared" si="27"/>
        <v>0</v>
      </c>
      <c r="N144" s="334"/>
      <c r="O144" s="158">
        <f t="shared" si="28"/>
        <v>0</v>
      </c>
      <c r="P144" s="158">
        <f t="shared" si="29"/>
        <v>0</v>
      </c>
    </row>
    <row r="145" spans="2:16">
      <c r="B145" s="9" t="str">
        <f t="shared" si="20"/>
        <v/>
      </c>
      <c r="C145" s="153">
        <f>IF(D93="","-",+C144+1)</f>
        <v>2056</v>
      </c>
      <c r="D145" s="154">
        <f>IF(F144+SUM(E$99:E144)=D$92,F144,D$92-SUM(E$99:E144))</f>
        <v>4336.9628463982135</v>
      </c>
      <c r="E145" s="160">
        <f t="shared" si="22"/>
        <v>3816.5714285714284</v>
      </c>
      <c r="F145" s="159">
        <f t="shared" si="23"/>
        <v>520.39141782678507</v>
      </c>
      <c r="G145" s="159">
        <f t="shared" si="24"/>
        <v>2428.6771321124993</v>
      </c>
      <c r="H145" s="163">
        <f t="shared" si="25"/>
        <v>4073.0508711981629</v>
      </c>
      <c r="I145" s="253">
        <f t="shared" si="26"/>
        <v>4073.0508711981629</v>
      </c>
      <c r="J145" s="158">
        <f t="shared" si="21"/>
        <v>0</v>
      </c>
      <c r="K145" s="158"/>
      <c r="L145" s="334"/>
      <c r="M145" s="158">
        <f t="shared" si="27"/>
        <v>0</v>
      </c>
      <c r="N145" s="334"/>
      <c r="O145" s="158">
        <f t="shared" si="28"/>
        <v>0</v>
      </c>
      <c r="P145" s="158">
        <f t="shared" si="29"/>
        <v>0</v>
      </c>
    </row>
    <row r="146" spans="2:16">
      <c r="B146" s="9" t="str">
        <f t="shared" si="20"/>
        <v/>
      </c>
      <c r="C146" s="153">
        <f>IF(D93="","-",+C145+1)</f>
        <v>2057</v>
      </c>
      <c r="D146" s="154">
        <f>IF(F145+SUM(E$99:E145)=D$92,F145,D$92-SUM(E$99:E145))</f>
        <v>520.39141782678507</v>
      </c>
      <c r="E146" s="160">
        <f t="shared" si="22"/>
        <v>520.39141782678507</v>
      </c>
      <c r="F146" s="159">
        <f t="shared" si="23"/>
        <v>0</v>
      </c>
      <c r="G146" s="159">
        <f t="shared" si="24"/>
        <v>260.19570891339254</v>
      </c>
      <c r="H146" s="163">
        <f t="shared" si="25"/>
        <v>547.86927789867036</v>
      </c>
      <c r="I146" s="253">
        <f t="shared" si="26"/>
        <v>547.86927789867036</v>
      </c>
      <c r="J146" s="158">
        <f t="shared" si="21"/>
        <v>0</v>
      </c>
      <c r="K146" s="158"/>
      <c r="L146" s="334"/>
      <c r="M146" s="158">
        <f t="shared" si="27"/>
        <v>0</v>
      </c>
      <c r="N146" s="334"/>
      <c r="O146" s="158">
        <f t="shared" si="28"/>
        <v>0</v>
      </c>
      <c r="P146" s="158">
        <f t="shared" si="29"/>
        <v>0</v>
      </c>
    </row>
    <row r="147" spans="2:16">
      <c r="B147" s="9" t="str">
        <f t="shared" si="20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 t="shared" si="22"/>
        <v>0</v>
      </c>
      <c r="F147" s="159">
        <f t="shared" si="23"/>
        <v>0</v>
      </c>
      <c r="G147" s="159">
        <f t="shared" si="24"/>
        <v>0</v>
      </c>
      <c r="H147" s="163">
        <f t="shared" si="25"/>
        <v>0</v>
      </c>
      <c r="I147" s="253">
        <f t="shared" si="26"/>
        <v>0</v>
      </c>
      <c r="J147" s="158">
        <f t="shared" si="21"/>
        <v>0</v>
      </c>
      <c r="K147" s="158"/>
      <c r="L147" s="334"/>
      <c r="M147" s="158">
        <f t="shared" si="27"/>
        <v>0</v>
      </c>
      <c r="N147" s="334"/>
      <c r="O147" s="158">
        <f t="shared" si="28"/>
        <v>0</v>
      </c>
      <c r="P147" s="158">
        <f t="shared" si="29"/>
        <v>0</v>
      </c>
    </row>
    <row r="148" spans="2:16">
      <c r="B148" s="9" t="str">
        <f t="shared" si="20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 t="shared" si="22"/>
        <v>0</v>
      </c>
      <c r="F148" s="159">
        <f t="shared" si="23"/>
        <v>0</v>
      </c>
      <c r="G148" s="159">
        <f t="shared" si="24"/>
        <v>0</v>
      </c>
      <c r="H148" s="163">
        <f t="shared" si="25"/>
        <v>0</v>
      </c>
      <c r="I148" s="253">
        <f t="shared" si="26"/>
        <v>0</v>
      </c>
      <c r="J148" s="158">
        <f t="shared" si="21"/>
        <v>0</v>
      </c>
      <c r="K148" s="158"/>
      <c r="L148" s="334"/>
      <c r="M148" s="158">
        <f t="shared" si="27"/>
        <v>0</v>
      </c>
      <c r="N148" s="334"/>
      <c r="O148" s="158">
        <f t="shared" si="28"/>
        <v>0</v>
      </c>
      <c r="P148" s="158">
        <f t="shared" si="29"/>
        <v>0</v>
      </c>
    </row>
    <row r="149" spans="2:16">
      <c r="B149" s="9" t="str">
        <f t="shared" si="20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 t="shared" si="22"/>
        <v>0</v>
      </c>
      <c r="F149" s="159">
        <f t="shared" si="23"/>
        <v>0</v>
      </c>
      <c r="G149" s="159">
        <f t="shared" si="24"/>
        <v>0</v>
      </c>
      <c r="H149" s="163">
        <f t="shared" si="25"/>
        <v>0</v>
      </c>
      <c r="I149" s="253">
        <f t="shared" si="26"/>
        <v>0</v>
      </c>
      <c r="J149" s="158">
        <f t="shared" si="21"/>
        <v>0</v>
      </c>
      <c r="K149" s="158"/>
      <c r="L149" s="334"/>
      <c r="M149" s="158">
        <f t="shared" si="27"/>
        <v>0</v>
      </c>
      <c r="N149" s="334"/>
      <c r="O149" s="158">
        <f t="shared" si="28"/>
        <v>0</v>
      </c>
      <c r="P149" s="158">
        <f t="shared" si="29"/>
        <v>0</v>
      </c>
    </row>
    <row r="150" spans="2:16">
      <c r="B150" s="9" t="str">
        <f t="shared" si="20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 t="shared" si="22"/>
        <v>0</v>
      </c>
      <c r="F150" s="159">
        <f t="shared" si="23"/>
        <v>0</v>
      </c>
      <c r="G150" s="159">
        <f t="shared" si="24"/>
        <v>0</v>
      </c>
      <c r="H150" s="163">
        <f t="shared" si="25"/>
        <v>0</v>
      </c>
      <c r="I150" s="253">
        <f t="shared" si="26"/>
        <v>0</v>
      </c>
      <c r="J150" s="158">
        <f t="shared" si="21"/>
        <v>0</v>
      </c>
      <c r="K150" s="158"/>
      <c r="L150" s="334"/>
      <c r="M150" s="158">
        <f t="shared" si="27"/>
        <v>0</v>
      </c>
      <c r="N150" s="334"/>
      <c r="O150" s="158">
        <f t="shared" si="28"/>
        <v>0</v>
      </c>
      <c r="P150" s="158">
        <f t="shared" si="29"/>
        <v>0</v>
      </c>
    </row>
    <row r="151" spans="2:16">
      <c r="B151" s="9" t="str">
        <f t="shared" si="20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 t="shared" si="22"/>
        <v>0</v>
      </c>
      <c r="F151" s="159">
        <f t="shared" si="23"/>
        <v>0</v>
      </c>
      <c r="G151" s="159">
        <f t="shared" si="24"/>
        <v>0</v>
      </c>
      <c r="H151" s="163">
        <f t="shared" si="25"/>
        <v>0</v>
      </c>
      <c r="I151" s="253">
        <f t="shared" si="26"/>
        <v>0</v>
      </c>
      <c r="J151" s="158">
        <f t="shared" si="21"/>
        <v>0</v>
      </c>
      <c r="K151" s="158"/>
      <c r="L151" s="334"/>
      <c r="M151" s="158">
        <f t="shared" si="27"/>
        <v>0</v>
      </c>
      <c r="N151" s="334"/>
      <c r="O151" s="158">
        <f t="shared" si="28"/>
        <v>0</v>
      </c>
      <c r="P151" s="158">
        <f t="shared" si="29"/>
        <v>0</v>
      </c>
    </row>
    <row r="152" spans="2:16">
      <c r="B152" s="9" t="str">
        <f t="shared" si="20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 t="shared" si="22"/>
        <v>0</v>
      </c>
      <c r="F152" s="159">
        <f t="shared" si="23"/>
        <v>0</v>
      </c>
      <c r="G152" s="159">
        <f t="shared" si="24"/>
        <v>0</v>
      </c>
      <c r="H152" s="163">
        <f t="shared" si="25"/>
        <v>0</v>
      </c>
      <c r="I152" s="253">
        <f t="shared" si="26"/>
        <v>0</v>
      </c>
      <c r="J152" s="158">
        <f t="shared" si="21"/>
        <v>0</v>
      </c>
      <c r="K152" s="158"/>
      <c r="L152" s="334"/>
      <c r="M152" s="158">
        <f t="shared" si="27"/>
        <v>0</v>
      </c>
      <c r="N152" s="334"/>
      <c r="O152" s="158">
        <f t="shared" si="28"/>
        <v>0</v>
      </c>
      <c r="P152" s="158">
        <f t="shared" si="29"/>
        <v>0</v>
      </c>
    </row>
    <row r="153" spans="2:16">
      <c r="B153" s="9" t="str">
        <f t="shared" si="20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 t="shared" si="22"/>
        <v>0</v>
      </c>
      <c r="F153" s="159">
        <f t="shared" si="23"/>
        <v>0</v>
      </c>
      <c r="G153" s="159">
        <f t="shared" si="24"/>
        <v>0</v>
      </c>
      <c r="H153" s="163">
        <f t="shared" si="25"/>
        <v>0</v>
      </c>
      <c r="I153" s="253">
        <f t="shared" si="26"/>
        <v>0</v>
      </c>
      <c r="J153" s="158">
        <f t="shared" si="21"/>
        <v>0</v>
      </c>
      <c r="K153" s="158"/>
      <c r="L153" s="334"/>
      <c r="M153" s="158">
        <f t="shared" si="27"/>
        <v>0</v>
      </c>
      <c r="N153" s="334"/>
      <c r="O153" s="158">
        <f t="shared" si="28"/>
        <v>0</v>
      </c>
      <c r="P153" s="158">
        <f t="shared" si="29"/>
        <v>0</v>
      </c>
    </row>
    <row r="154" spans="2:16" ht="13.5" thickBot="1">
      <c r="B154" s="9" t="str">
        <f t="shared" si="20"/>
        <v/>
      </c>
      <c r="C154" s="164">
        <f>IF(D93="","-",+C153+1)</f>
        <v>2065</v>
      </c>
      <c r="D154" s="154">
        <f>IF(F153+SUM(E$99:E153)=D$92,F153,D$92-SUM(E$99:E153))</f>
        <v>0</v>
      </c>
      <c r="E154" s="160">
        <f t="shared" si="22"/>
        <v>0</v>
      </c>
      <c r="F154" s="159">
        <f t="shared" si="23"/>
        <v>0</v>
      </c>
      <c r="G154" s="159">
        <f t="shared" si="24"/>
        <v>0</v>
      </c>
      <c r="H154" s="163">
        <f t="shared" si="25"/>
        <v>0</v>
      </c>
      <c r="I154" s="253">
        <f t="shared" si="26"/>
        <v>0</v>
      </c>
      <c r="J154" s="158">
        <f t="shared" si="21"/>
        <v>0</v>
      </c>
      <c r="K154" s="158"/>
      <c r="L154" s="335"/>
      <c r="M154" s="169">
        <f t="shared" si="27"/>
        <v>0</v>
      </c>
      <c r="N154" s="335"/>
      <c r="O154" s="169">
        <f t="shared" si="28"/>
        <v>0</v>
      </c>
      <c r="P154" s="169">
        <f t="shared" si="29"/>
        <v>0</v>
      </c>
    </row>
    <row r="155" spans="2:16">
      <c r="C155" s="154" t="s">
        <v>73</v>
      </c>
      <c r="D155" s="111"/>
      <c r="E155" s="111">
        <f>SUM(E99:E154)</f>
        <v>160296</v>
      </c>
      <c r="F155" s="111"/>
      <c r="G155" s="111"/>
      <c r="H155" s="111">
        <f>SUM(H99:H154)</f>
        <v>525553.37835858634</v>
      </c>
      <c r="I155" s="111">
        <f>SUM(I99:I154)</f>
        <v>525553.37835858634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1" priority="1" stopIfTrue="1" operator="equal">
      <formula>$I$10</formula>
    </cfRule>
  </conditionalFormatting>
  <conditionalFormatting sqref="C99:C154">
    <cfRule type="cellIs" dxfId="7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9" tint="-0.249977111117893"/>
  </sheetPr>
  <dimension ref="A1:P162"/>
  <sheetViews>
    <sheetView view="pageBreakPreview" zoomScale="82" zoomScaleNormal="100" zoomScaleSheetLayoutView="82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49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2440.2305931372539</v>
      </c>
      <c r="P5" s="1"/>
    </row>
    <row r="6" spans="1:16" ht="15.75">
      <c r="C6" s="8"/>
      <c r="D6" s="418" t="s">
        <v>344</v>
      </c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2440.2305931372539</v>
      </c>
      <c r="O6" s="1"/>
      <c r="P6" s="1"/>
    </row>
    <row r="7" spans="1:16" ht="13.5" thickBot="1">
      <c r="C7" s="121" t="s">
        <v>44</v>
      </c>
      <c r="D7" s="386" t="s">
        <v>327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326</v>
      </c>
      <c r="E9" s="401" t="s">
        <v>435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23215.78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566.23853658536586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409">
        <v>23215.78</v>
      </c>
      <c r="E17" s="415">
        <v>92.126111111111115</v>
      </c>
      <c r="F17" s="409">
        <v>23123.653888888886</v>
      </c>
      <c r="G17" s="415">
        <v>3211.7500098580754</v>
      </c>
      <c r="H17" s="416">
        <v>3211.7500098580754</v>
      </c>
      <c r="I17" s="156">
        <v>0</v>
      </c>
      <c r="J17" s="156"/>
      <c r="K17" s="256">
        <f t="shared" ref="K17:K22" si="0">G17</f>
        <v>3211.7500098580754</v>
      </c>
      <c r="L17" s="172">
        <f t="shared" ref="L17:L22" si="1">IF(K17&lt;&gt;0,+G17-K17,0)</f>
        <v>0</v>
      </c>
      <c r="M17" s="256">
        <f t="shared" ref="M17:M22" si="2">H17</f>
        <v>3211.7500098580754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411">
        <v>23215.78</v>
      </c>
      <c r="E18" s="410">
        <v>92.126111111111115</v>
      </c>
      <c r="F18" s="411">
        <v>23123.653888888886</v>
      </c>
      <c r="G18" s="410">
        <v>3211.7500098580754</v>
      </c>
      <c r="H18" s="416">
        <v>3211.7500098580754</v>
      </c>
      <c r="I18" s="156">
        <v>0</v>
      </c>
      <c r="J18" s="156"/>
      <c r="K18" s="258">
        <f t="shared" si="0"/>
        <v>3211.7500098580754</v>
      </c>
      <c r="L18" s="257">
        <f t="shared" si="1"/>
        <v>0</v>
      </c>
      <c r="M18" s="258">
        <f t="shared" si="2"/>
        <v>3211.7500098580754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411">
        <v>23123.653888888886</v>
      </c>
      <c r="E19" s="410">
        <v>552.75666666666666</v>
      </c>
      <c r="F19" s="411">
        <v>22570.897222222218</v>
      </c>
      <c r="G19" s="410">
        <v>3597.8078825750581</v>
      </c>
      <c r="H19" s="416">
        <v>3597.8078825750581</v>
      </c>
      <c r="I19" s="156">
        <v>0</v>
      </c>
      <c r="J19" s="156"/>
      <c r="K19" s="258">
        <f t="shared" si="0"/>
        <v>3597.8078825750581</v>
      </c>
      <c r="L19" s="257">
        <f t="shared" si="1"/>
        <v>0</v>
      </c>
      <c r="M19" s="258">
        <f t="shared" si="2"/>
        <v>3597.8078825750581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411">
        <v>22570.897222222218</v>
      </c>
      <c r="E20" s="410">
        <v>552.75666666666666</v>
      </c>
      <c r="F20" s="411">
        <v>22018.14055555555</v>
      </c>
      <c r="G20" s="410">
        <v>3523.2351997364849</v>
      </c>
      <c r="H20" s="416">
        <v>3523.2351997364849</v>
      </c>
      <c r="I20" s="156">
        <v>0</v>
      </c>
      <c r="J20" s="156"/>
      <c r="K20" s="258">
        <f t="shared" si="0"/>
        <v>3523.2351997364849</v>
      </c>
      <c r="L20" s="257">
        <f t="shared" si="1"/>
        <v>0</v>
      </c>
      <c r="M20" s="258">
        <f t="shared" si="2"/>
        <v>3523.2351997364849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2014</v>
      </c>
      <c r="D21" s="411">
        <v>22018.14055555555</v>
      </c>
      <c r="E21" s="410">
        <v>552.75666666666666</v>
      </c>
      <c r="F21" s="411">
        <v>21465.383888888882</v>
      </c>
      <c r="G21" s="410">
        <v>3448.6625168979117</v>
      </c>
      <c r="H21" s="416">
        <v>3448.6625168979117</v>
      </c>
      <c r="I21" s="156">
        <v>0</v>
      </c>
      <c r="J21" s="156"/>
      <c r="K21" s="258">
        <f t="shared" si="0"/>
        <v>3448.6625168979117</v>
      </c>
      <c r="L21" s="257">
        <f t="shared" si="1"/>
        <v>0</v>
      </c>
      <c r="M21" s="258">
        <f t="shared" si="2"/>
        <v>3448.6625168979117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411">
        <v>21465.383888888882</v>
      </c>
      <c r="E22" s="410">
        <v>552.75666666666666</v>
      </c>
      <c r="F22" s="411">
        <v>20912.627222222214</v>
      </c>
      <c r="G22" s="410">
        <v>3307.050072836138</v>
      </c>
      <c r="H22" s="416">
        <v>3307.050072836138</v>
      </c>
      <c r="I22" s="156">
        <f t="shared" ref="I22:I33" si="6">H22-G22</f>
        <v>0</v>
      </c>
      <c r="J22" s="156"/>
      <c r="K22" s="258">
        <f t="shared" si="0"/>
        <v>3307.050072836138</v>
      </c>
      <c r="L22" s="257">
        <f t="shared" si="1"/>
        <v>0</v>
      </c>
      <c r="M22" s="258">
        <f t="shared" si="2"/>
        <v>3307.050072836138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411">
        <v>20912.627222222214</v>
      </c>
      <c r="E23" s="410">
        <v>552.75666666666666</v>
      </c>
      <c r="F23" s="411">
        <v>20359.870555555546</v>
      </c>
      <c r="G23" s="410">
        <v>3201.1681199217446</v>
      </c>
      <c r="H23" s="416">
        <v>3201.1681199217446</v>
      </c>
      <c r="I23" s="156">
        <v>0</v>
      </c>
      <c r="J23" s="156"/>
      <c r="K23" s="258">
        <f>G23</f>
        <v>3201.1681199217446</v>
      </c>
      <c r="L23" s="257">
        <f>IF(K23&lt;&gt;0,+G23-K23,0)</f>
        <v>0</v>
      </c>
      <c r="M23" s="258">
        <f>H23</f>
        <v>3201.1681199217446</v>
      </c>
      <c r="N23" s="158">
        <f>IF(M23&lt;&gt;0,+H23-M23,0)</f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411">
        <v>20359.870555555546</v>
      </c>
      <c r="E24" s="410">
        <v>539.90186046511621</v>
      </c>
      <c r="F24" s="411">
        <v>19819.968695090429</v>
      </c>
      <c r="G24" s="410">
        <v>3028.8929029965175</v>
      </c>
      <c r="H24" s="416">
        <v>3028.8929029965175</v>
      </c>
      <c r="I24" s="156">
        <f t="shared" si="6"/>
        <v>0</v>
      </c>
      <c r="J24" s="156"/>
      <c r="K24" s="258">
        <f>G24</f>
        <v>3028.8929029965175</v>
      </c>
      <c r="L24" s="257">
        <f>IF(K24&lt;&gt;0,+G24-K24,0)</f>
        <v>0</v>
      </c>
      <c r="M24" s="258">
        <f>H24</f>
        <v>3028.8929029965175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411">
        <v>19819.968695090429</v>
      </c>
      <c r="E25" s="410">
        <v>566.23853658536586</v>
      </c>
      <c r="F25" s="411">
        <v>19253.730158505063</v>
      </c>
      <c r="G25" s="410">
        <v>3049.2568103813055</v>
      </c>
      <c r="H25" s="416">
        <v>3049.2568103813055</v>
      </c>
      <c r="I25" s="156">
        <f t="shared" si="6"/>
        <v>0</v>
      </c>
      <c r="J25" s="156"/>
      <c r="K25" s="258">
        <f>G25</f>
        <v>3049.2568103813055</v>
      </c>
      <c r="L25" s="257">
        <f>IF(K25&lt;&gt;0,+G25-K25,0)</f>
        <v>0</v>
      </c>
      <c r="M25" s="258">
        <f>H25</f>
        <v>3049.2568103813055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411">
        <v>19253.730158505063</v>
      </c>
      <c r="E26" s="410">
        <v>566.23853658536586</v>
      </c>
      <c r="F26" s="411">
        <v>18687.491621919697</v>
      </c>
      <c r="G26" s="410">
        <v>2977.2912337955331</v>
      </c>
      <c r="H26" s="416">
        <v>2977.2912337955331</v>
      </c>
      <c r="I26" s="156">
        <f t="shared" si="6"/>
        <v>0</v>
      </c>
      <c r="J26" s="156"/>
      <c r="K26" s="258">
        <f>G26</f>
        <v>2977.2912337955331</v>
      </c>
      <c r="L26" s="257">
        <f>IF(K26&lt;&gt;0,+G26-K26,0)</f>
        <v>0</v>
      </c>
      <c r="M26" s="258">
        <f>H26</f>
        <v>2977.2912337955331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>IU</v>
      </c>
      <c r="C27" s="153">
        <f>IF(D11="","-",+C26+1)</f>
        <v>2020</v>
      </c>
      <c r="D27" s="159">
        <f>IF(F26+SUM(E$17:E26)=D$10,F26,D$10-SUM(E$17:E26))</f>
        <v>18595.365510808595</v>
      </c>
      <c r="E27" s="160">
        <f>IF(+I14&lt;F26,I14,D27)</f>
        <v>566.23853658536586</v>
      </c>
      <c r="F27" s="159">
        <f t="shared" ref="F27:F33" si="7">+D27-E27</f>
        <v>18029.126974223229</v>
      </c>
      <c r="G27" s="161">
        <f t="shared" ref="G27:G54" si="8">+I$12*((D27+F27)/2)+E27</f>
        <v>2440.2305931372539</v>
      </c>
      <c r="H27" s="142">
        <f t="shared" ref="H27:H54" si="9">+I$13*((D27+F27)/2)+E27</f>
        <v>2440.2305931372539</v>
      </c>
      <c r="I27" s="156">
        <f t="shared" si="6"/>
        <v>0</v>
      </c>
      <c r="J27" s="156"/>
      <c r="K27" s="334"/>
      <c r="L27" s="158">
        <f t="shared" ref="L27:L72" si="10">IF(K27&lt;&gt;0,+G27-K27,0)</f>
        <v>0</v>
      </c>
      <c r="M27" s="334"/>
      <c r="N27" s="158">
        <f t="shared" ref="N27:N72" si="11">IF(M27&lt;&gt;0,+H27-M27,0)</f>
        <v>0</v>
      </c>
      <c r="O27" s="158">
        <f t="shared" ref="O27:O72" si="12">+N27-L27</f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18029.126974223229</v>
      </c>
      <c r="E28" s="160">
        <f>IF(+I14&lt;F27,I14,D28)</f>
        <v>566.23853658536586</v>
      </c>
      <c r="F28" s="159">
        <f t="shared" si="7"/>
        <v>17462.888437637863</v>
      </c>
      <c r="G28" s="161">
        <f t="shared" si="8"/>
        <v>2382.2843146948585</v>
      </c>
      <c r="H28" s="142">
        <f t="shared" si="9"/>
        <v>2382.2843146948585</v>
      </c>
      <c r="I28" s="156">
        <f t="shared" si="6"/>
        <v>0</v>
      </c>
      <c r="J28" s="156"/>
      <c r="K28" s="334"/>
      <c r="L28" s="158">
        <f t="shared" si="10"/>
        <v>0</v>
      </c>
      <c r="M28" s="334"/>
      <c r="N28" s="158">
        <f t="shared" si="11"/>
        <v>0</v>
      </c>
      <c r="O28" s="158">
        <f t="shared" si="12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17462.888437637863</v>
      </c>
      <c r="E29" s="160">
        <f>IF(+I14&lt;F28,I14,D29)</f>
        <v>566.23853658536586</v>
      </c>
      <c r="F29" s="159">
        <f t="shared" si="7"/>
        <v>16896.649901052497</v>
      </c>
      <c r="G29" s="161">
        <f t="shared" si="8"/>
        <v>2324.3380362524622</v>
      </c>
      <c r="H29" s="142">
        <f t="shared" si="9"/>
        <v>2324.3380362524622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16896.649901052497</v>
      </c>
      <c r="E30" s="160">
        <f>IF(+I14&lt;F29,I14,D30)</f>
        <v>566.23853658536586</v>
      </c>
      <c r="F30" s="159">
        <f t="shared" si="7"/>
        <v>16330.411364467131</v>
      </c>
      <c r="G30" s="161">
        <f t="shared" si="8"/>
        <v>2266.3917578100672</v>
      </c>
      <c r="H30" s="142">
        <f t="shared" si="9"/>
        <v>2266.3917578100672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16330.411364467131</v>
      </c>
      <c r="E31" s="160">
        <f>IF(+I14&lt;F30,I14,D31)</f>
        <v>566.23853658536586</v>
      </c>
      <c r="F31" s="159">
        <f t="shared" si="7"/>
        <v>15764.172827881765</v>
      </c>
      <c r="G31" s="161">
        <f t="shared" si="8"/>
        <v>2208.4454793676714</v>
      </c>
      <c r="H31" s="142">
        <f t="shared" si="9"/>
        <v>2208.4454793676714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15764.172827881765</v>
      </c>
      <c r="E32" s="160">
        <f>IF(+I14&lt;F31,I14,D32)</f>
        <v>566.23853658536586</v>
      </c>
      <c r="F32" s="159">
        <f t="shared" si="7"/>
        <v>15197.934291296398</v>
      </c>
      <c r="G32" s="161">
        <f t="shared" si="8"/>
        <v>2150.4992009252755</v>
      </c>
      <c r="H32" s="142">
        <f t="shared" si="9"/>
        <v>2150.4992009252755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15197.934291296398</v>
      </c>
      <c r="E33" s="160">
        <f>IF(+I14&lt;F32,I14,D33)</f>
        <v>566.23853658536586</v>
      </c>
      <c r="F33" s="159">
        <f t="shared" si="7"/>
        <v>14631.695754711032</v>
      </c>
      <c r="G33" s="161">
        <f t="shared" si="8"/>
        <v>2092.5529224828797</v>
      </c>
      <c r="H33" s="142">
        <f t="shared" si="9"/>
        <v>2092.5529224828797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14631.695754711032</v>
      </c>
      <c r="E34" s="160">
        <f>IF(+I14&lt;F33,I14,D34)</f>
        <v>566.23853658536586</v>
      </c>
      <c r="F34" s="159">
        <f t="shared" ref="F34:F72" si="13">+D34-E34</f>
        <v>14065.457218125666</v>
      </c>
      <c r="G34" s="161">
        <f t="shared" si="8"/>
        <v>2034.6066440404841</v>
      </c>
      <c r="H34" s="142">
        <f t="shared" si="9"/>
        <v>2034.6066440404841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14065.457218125666</v>
      </c>
      <c r="E35" s="160">
        <f>IF(+I14&lt;F34,I14,D35)</f>
        <v>566.23853658536586</v>
      </c>
      <c r="F35" s="159">
        <f t="shared" si="13"/>
        <v>13499.2186815403</v>
      </c>
      <c r="G35" s="161">
        <f t="shared" si="8"/>
        <v>1976.6603655980884</v>
      </c>
      <c r="H35" s="142">
        <f t="shared" si="9"/>
        <v>1976.6603655980884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13499.2186815403</v>
      </c>
      <c r="E36" s="160">
        <f>IF(+I14&lt;F35,I14,D36)</f>
        <v>566.23853658536586</v>
      </c>
      <c r="F36" s="159">
        <f t="shared" si="13"/>
        <v>12932.980144954934</v>
      </c>
      <c r="G36" s="161">
        <f t="shared" si="8"/>
        <v>1918.7140871556926</v>
      </c>
      <c r="H36" s="142">
        <f t="shared" si="9"/>
        <v>1918.7140871556926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12932.980144954934</v>
      </c>
      <c r="E37" s="160">
        <f>IF(+I14&lt;F36,I14,D37)</f>
        <v>566.23853658536586</v>
      </c>
      <c r="F37" s="159">
        <f t="shared" si="13"/>
        <v>12366.741608369568</v>
      </c>
      <c r="G37" s="161">
        <f t="shared" si="8"/>
        <v>1860.767808713297</v>
      </c>
      <c r="H37" s="142">
        <f t="shared" si="9"/>
        <v>1860.767808713297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12366.741608369568</v>
      </c>
      <c r="E38" s="160">
        <f>IF(+I14&lt;F37,I14,D38)</f>
        <v>566.23853658536586</v>
      </c>
      <c r="F38" s="159">
        <f t="shared" si="13"/>
        <v>11800.503071784202</v>
      </c>
      <c r="G38" s="161">
        <f t="shared" si="8"/>
        <v>1802.8215302709011</v>
      </c>
      <c r="H38" s="142">
        <f t="shared" si="9"/>
        <v>1802.8215302709011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11800.503071784202</v>
      </c>
      <c r="E39" s="160">
        <f>IF(+I14&lt;F38,I14,D39)</f>
        <v>566.23853658536586</v>
      </c>
      <c r="F39" s="159">
        <f t="shared" si="13"/>
        <v>11234.264535198836</v>
      </c>
      <c r="G39" s="161">
        <f t="shared" si="8"/>
        <v>1744.8752518285055</v>
      </c>
      <c r="H39" s="142">
        <f t="shared" si="9"/>
        <v>1744.8752518285055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11234.264535198836</v>
      </c>
      <c r="E40" s="160">
        <f>IF(+I14&lt;F39,I14,D40)</f>
        <v>566.23853658536586</v>
      </c>
      <c r="F40" s="159">
        <f t="shared" si="13"/>
        <v>10668.02599861347</v>
      </c>
      <c r="G40" s="161">
        <f t="shared" si="8"/>
        <v>1686.9289733861096</v>
      </c>
      <c r="H40" s="142">
        <f t="shared" si="9"/>
        <v>1686.9289733861096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10668.02599861347</v>
      </c>
      <c r="E41" s="160">
        <f>IF(+I14&lt;F40,I14,D41)</f>
        <v>566.23853658536586</v>
      </c>
      <c r="F41" s="159">
        <f t="shared" si="13"/>
        <v>10101.787462028104</v>
      </c>
      <c r="G41" s="161">
        <f t="shared" si="8"/>
        <v>1628.982694943714</v>
      </c>
      <c r="H41" s="142">
        <f t="shared" si="9"/>
        <v>1628.982694943714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10101.787462028104</v>
      </c>
      <c r="E42" s="160">
        <f>IF(+I14&lt;F41,I14,D42)</f>
        <v>566.23853658536586</v>
      </c>
      <c r="F42" s="159">
        <f t="shared" si="13"/>
        <v>9535.5489254427375</v>
      </c>
      <c r="G42" s="161">
        <f t="shared" si="8"/>
        <v>1571.0364165013184</v>
      </c>
      <c r="H42" s="142">
        <f t="shared" si="9"/>
        <v>1571.0364165013184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9535.5489254427375</v>
      </c>
      <c r="E43" s="160">
        <f>IF(+I14&lt;F42,I14,D43)</f>
        <v>566.23853658536586</v>
      </c>
      <c r="F43" s="159">
        <f t="shared" si="13"/>
        <v>8969.3103888573714</v>
      </c>
      <c r="G43" s="161">
        <f t="shared" si="8"/>
        <v>1513.0901380589225</v>
      </c>
      <c r="H43" s="142">
        <f t="shared" si="9"/>
        <v>1513.0901380589225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8969.3103888573714</v>
      </c>
      <c r="E44" s="160">
        <f>IF(+I14&lt;F43,I14,D44)</f>
        <v>566.23853658536586</v>
      </c>
      <c r="F44" s="159">
        <f t="shared" si="13"/>
        <v>8403.0718522720053</v>
      </c>
      <c r="G44" s="161">
        <f t="shared" si="8"/>
        <v>1455.1438596165269</v>
      </c>
      <c r="H44" s="142">
        <f t="shared" si="9"/>
        <v>1455.1438596165269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8403.0718522720053</v>
      </c>
      <c r="E45" s="160">
        <f>IF(+I14&lt;F44,I14,D45)</f>
        <v>566.23853658536586</v>
      </c>
      <c r="F45" s="159">
        <f t="shared" si="13"/>
        <v>7836.8333156866393</v>
      </c>
      <c r="G45" s="161">
        <f t="shared" si="8"/>
        <v>1397.1975811741313</v>
      </c>
      <c r="H45" s="142">
        <f t="shared" si="9"/>
        <v>1397.1975811741313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7836.8333156866393</v>
      </c>
      <c r="E46" s="160">
        <f>IF(+I14&lt;F45,I14,D46)</f>
        <v>566.23853658536586</v>
      </c>
      <c r="F46" s="159">
        <f t="shared" si="13"/>
        <v>7270.5947791012732</v>
      </c>
      <c r="G46" s="161">
        <f t="shared" si="8"/>
        <v>1339.2513027317354</v>
      </c>
      <c r="H46" s="142">
        <f t="shared" si="9"/>
        <v>1339.2513027317354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7270.5947791012732</v>
      </c>
      <c r="E47" s="160">
        <f>IF(+I14&lt;F46,I14,D47)</f>
        <v>566.23853658536586</v>
      </c>
      <c r="F47" s="159">
        <f t="shared" si="13"/>
        <v>6704.3562425159071</v>
      </c>
      <c r="G47" s="161">
        <f t="shared" si="8"/>
        <v>1281.3050242893396</v>
      </c>
      <c r="H47" s="142">
        <f t="shared" si="9"/>
        <v>1281.3050242893396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6704.3562425159071</v>
      </c>
      <c r="E48" s="160">
        <f>IF(+I14&lt;F47,I14,D48)</f>
        <v>566.23853658536586</v>
      </c>
      <c r="F48" s="159">
        <f t="shared" si="13"/>
        <v>6138.117705930541</v>
      </c>
      <c r="G48" s="161">
        <f t="shared" si="8"/>
        <v>1223.358745846944</v>
      </c>
      <c r="H48" s="142">
        <f t="shared" si="9"/>
        <v>1223.358745846944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6138.117705930541</v>
      </c>
      <c r="E49" s="160">
        <f>IF(+I14&lt;F48,I14,D49)</f>
        <v>566.23853658536586</v>
      </c>
      <c r="F49" s="159">
        <f t="shared" si="13"/>
        <v>5571.8791693451749</v>
      </c>
      <c r="G49" s="161">
        <f t="shared" si="8"/>
        <v>1165.4124674045484</v>
      </c>
      <c r="H49" s="142">
        <f t="shared" si="9"/>
        <v>1165.4124674045484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5571.8791693451749</v>
      </c>
      <c r="E50" s="160">
        <f>IF(+I14&lt;F49,I14,D50)</f>
        <v>566.23853658536586</v>
      </c>
      <c r="F50" s="159">
        <f t="shared" si="13"/>
        <v>5005.6406327598088</v>
      </c>
      <c r="G50" s="161">
        <f t="shared" si="8"/>
        <v>1107.4661889621525</v>
      </c>
      <c r="H50" s="142">
        <f t="shared" si="9"/>
        <v>1107.4661889621525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5005.6406327598088</v>
      </c>
      <c r="E51" s="160">
        <f>IF(+I14&lt;F50,I14,D51)</f>
        <v>566.23853658536586</v>
      </c>
      <c r="F51" s="159">
        <f t="shared" si="13"/>
        <v>4439.4020961744427</v>
      </c>
      <c r="G51" s="161">
        <f t="shared" si="8"/>
        <v>1049.5199105197569</v>
      </c>
      <c r="H51" s="142">
        <f t="shared" si="9"/>
        <v>1049.5199105197569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4439.4020961744427</v>
      </c>
      <c r="E52" s="160">
        <f>IF(+I14&lt;F51,I14,D52)</f>
        <v>566.23853658536586</v>
      </c>
      <c r="F52" s="159">
        <f t="shared" si="13"/>
        <v>3873.1635595890766</v>
      </c>
      <c r="G52" s="161">
        <f t="shared" si="8"/>
        <v>991.57363207736114</v>
      </c>
      <c r="H52" s="142">
        <f t="shared" si="9"/>
        <v>991.57363207736114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3873.1635595890766</v>
      </c>
      <c r="E53" s="160">
        <f>IF(+I14&lt;F52,I14,D53)</f>
        <v>566.23853658536586</v>
      </c>
      <c r="F53" s="159">
        <f t="shared" si="13"/>
        <v>3306.9250230037105</v>
      </c>
      <c r="G53" s="161">
        <f t="shared" si="8"/>
        <v>933.6273536349654</v>
      </c>
      <c r="H53" s="142">
        <f t="shared" si="9"/>
        <v>933.6273536349654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3306.9250230037105</v>
      </c>
      <c r="E54" s="160">
        <f>IF(+I14&lt;F53,I14,D54)</f>
        <v>566.23853658536586</v>
      </c>
      <c r="F54" s="159">
        <f t="shared" si="13"/>
        <v>2740.6864864183444</v>
      </c>
      <c r="G54" s="161">
        <f t="shared" si="8"/>
        <v>875.68107519256966</v>
      </c>
      <c r="H54" s="142">
        <f t="shared" si="9"/>
        <v>875.68107519256966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2740.6864864183444</v>
      </c>
      <c r="E55" s="160">
        <f>IF(+I14&lt;F54,I14,D55)</f>
        <v>566.23853658536586</v>
      </c>
      <c r="F55" s="159">
        <f t="shared" si="13"/>
        <v>2174.4479498329783</v>
      </c>
      <c r="G55" s="161">
        <f t="shared" ref="G55:G72" si="15">+I$12*((D55+F55)/2)+E55</f>
        <v>817.73479675017393</v>
      </c>
      <c r="H55" s="142">
        <f t="shared" ref="H55:H72" si="16">+I$13*((D55+F55)/2)+E55</f>
        <v>817.73479675017393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2174.4479498329783</v>
      </c>
      <c r="E56" s="160">
        <f>IF(+I14&lt;F55,I14,D56)</f>
        <v>566.23853658536586</v>
      </c>
      <c r="F56" s="159">
        <f t="shared" si="13"/>
        <v>1608.2094132476125</v>
      </c>
      <c r="G56" s="161">
        <f t="shared" si="15"/>
        <v>759.78851830777819</v>
      </c>
      <c r="H56" s="142">
        <f t="shared" si="16"/>
        <v>759.78851830777819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1608.2094132476125</v>
      </c>
      <c r="E57" s="160">
        <f>IF(+I14&lt;F56,I14,D57)</f>
        <v>566.23853658536586</v>
      </c>
      <c r="F57" s="159">
        <f t="shared" si="13"/>
        <v>1041.9708766622466</v>
      </c>
      <c r="G57" s="161">
        <f t="shared" si="15"/>
        <v>701.84223986538257</v>
      </c>
      <c r="H57" s="142">
        <f t="shared" si="16"/>
        <v>701.84223986538257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1041.9708766622466</v>
      </c>
      <c r="E58" s="160">
        <f>IF(+I14&lt;F57,I14,D58)</f>
        <v>566.23853658536586</v>
      </c>
      <c r="F58" s="159">
        <f t="shared" si="13"/>
        <v>475.73234007688075</v>
      </c>
      <c r="G58" s="161">
        <f t="shared" si="15"/>
        <v>643.89596142298683</v>
      </c>
      <c r="H58" s="142">
        <f t="shared" si="16"/>
        <v>643.89596142298683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475.73234007688075</v>
      </c>
      <c r="E59" s="160">
        <f>IF(+I14&lt;F58,I14,D59)</f>
        <v>475.73234007688075</v>
      </c>
      <c r="F59" s="159">
        <f t="shared" si="13"/>
        <v>0</v>
      </c>
      <c r="G59" s="161">
        <f t="shared" si="15"/>
        <v>500.07448288509232</v>
      </c>
      <c r="H59" s="142">
        <f t="shared" si="16"/>
        <v>500.07448288509232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3"/>
        <v>0</v>
      </c>
      <c r="G60" s="161">
        <f t="shared" si="15"/>
        <v>0</v>
      </c>
      <c r="H60" s="142">
        <f t="shared" si="16"/>
        <v>0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5"/>
        <v>0</v>
      </c>
      <c r="H61" s="142">
        <f t="shared" si="16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5"/>
        <v>0</v>
      </c>
      <c r="H62" s="142">
        <f t="shared" si="16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5"/>
        <v>0</v>
      </c>
      <c r="H63" s="142">
        <f t="shared" si="16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5"/>
        <v>0</v>
      </c>
      <c r="H64" s="142">
        <f t="shared" si="16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5"/>
        <v>0</v>
      </c>
      <c r="H65" s="142">
        <f t="shared" si="16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5"/>
        <v>0</v>
      </c>
      <c r="H66" s="142">
        <f t="shared" si="16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5"/>
        <v>0</v>
      </c>
      <c r="H67" s="142">
        <f t="shared" si="16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5"/>
        <v>0</v>
      </c>
      <c r="H68" s="142">
        <f t="shared" si="16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5"/>
        <v>0</v>
      </c>
      <c r="H69" s="142">
        <f t="shared" si="16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5"/>
        <v>0</v>
      </c>
      <c r="H70" s="142">
        <f t="shared" si="16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5"/>
        <v>0</v>
      </c>
      <c r="H71" s="142">
        <f t="shared" si="16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5"/>
        <v>0</v>
      </c>
      <c r="H72" s="124">
        <f t="shared" si="16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23215.78</v>
      </c>
      <c r="F73" s="111"/>
      <c r="G73" s="111">
        <f>SUM(G17:G72)</f>
        <v>82402.964114705726</v>
      </c>
      <c r="H73" s="111">
        <f>SUM(H17:H72)</f>
        <v>82402.964114705726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49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3049.2568103813055</v>
      </c>
      <c r="N87" s="198">
        <f>IF(J92&lt;D11,0,VLOOKUP(J92,C17:O72,11))</f>
        <v>3049.2568103813055</v>
      </c>
      <c r="O87" s="199">
        <f>+N87-M87</f>
        <v>0</v>
      </c>
      <c r="P87" s="1"/>
    </row>
    <row r="88" spans="1:16" ht="15.75">
      <c r="C88" s="8"/>
      <c r="D88" s="242" t="str">
        <f>S.048!D90</f>
        <v xml:space="preserve">***Sch. 11 recovery commenced in the 2015 rate year.  Beg Bal = to depreciated balance as of 1/1/15. *** </v>
      </c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2805.9275766929632</v>
      </c>
      <c r="N88" s="200">
        <f>IF(J92&lt;D11,0,VLOOKUP(J92,C99:P154,7))</f>
        <v>2805.9275766929632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 xml:space="preserve">SUGAR HILL 138/69KV TRANSFORMER CKT 1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-243.32923368834236</v>
      </c>
      <c r="N89" s="203">
        <f>+N88-N87</f>
        <v>-243.32923368834236</v>
      </c>
      <c r="O89" s="204">
        <f>+O88-O87</f>
        <v>0</v>
      </c>
      <c r="P89" s="1"/>
    </row>
    <row r="90" spans="1:16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TP2004032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23216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11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552.76190476190482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2010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7">IF(L99&lt;&gt;0,+H99-L99,0)</f>
        <v>0</v>
      </c>
      <c r="N99" s="256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2011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7"/>
        <v>0</v>
      </c>
      <c r="N100" s="258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0">IF(D101=F100,"","IU")</f>
        <v/>
      </c>
      <c r="C101" s="153">
        <f>IF(D93="","-",+C100+1)</f>
        <v>2012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7"/>
        <v>0</v>
      </c>
      <c r="N101" s="258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0"/>
        <v/>
      </c>
      <c r="C102" s="153">
        <f>IF(D93="","-",+C101+1)</f>
        <v>2013</v>
      </c>
      <c r="D102" s="154"/>
      <c r="E102" s="160"/>
      <c r="F102" s="159"/>
      <c r="G102" s="159"/>
      <c r="H102" s="163"/>
      <c r="I102" s="253"/>
      <c r="J102" s="158"/>
      <c r="K102" s="158"/>
      <c r="L102" s="258"/>
      <c r="M102" s="158">
        <f t="shared" si="17"/>
        <v>0</v>
      </c>
      <c r="N102" s="258"/>
      <c r="O102" s="158">
        <f t="shared" si="18"/>
        <v>0</v>
      </c>
      <c r="P102" s="158">
        <f t="shared" si="19"/>
        <v>0</v>
      </c>
    </row>
    <row r="103" spans="1:16">
      <c r="B103" s="9" t="str">
        <f t="shared" si="20"/>
        <v>IU</v>
      </c>
      <c r="C103" s="153">
        <f>IF(D93="","-",+C102+1)</f>
        <v>2014</v>
      </c>
      <c r="D103" s="409">
        <v>21465.383888888882</v>
      </c>
      <c r="E103" s="410">
        <v>511.0805687830686</v>
      </c>
      <c r="F103" s="411">
        <v>20954.303320105813</v>
      </c>
      <c r="G103" s="411">
        <v>21209.84360449735</v>
      </c>
      <c r="H103" s="413">
        <v>3305.8778604517456</v>
      </c>
      <c r="I103" s="414">
        <v>3305.8778604517456</v>
      </c>
      <c r="J103" s="158">
        <f>+I103-H103</f>
        <v>0</v>
      </c>
      <c r="K103" s="158"/>
      <c r="L103" s="258">
        <f>+H103</f>
        <v>3305.8778604517456</v>
      </c>
      <c r="M103" s="158">
        <f t="shared" si="17"/>
        <v>0</v>
      </c>
      <c r="N103" s="258">
        <f>+I103</f>
        <v>3305.8778604517456</v>
      </c>
      <c r="O103" s="158">
        <f t="shared" si="18"/>
        <v>0</v>
      </c>
      <c r="P103" s="158">
        <f t="shared" si="19"/>
        <v>0</v>
      </c>
    </row>
    <row r="104" spans="1:16">
      <c r="B104" s="9" t="str">
        <f t="shared" si="20"/>
        <v>IU</v>
      </c>
      <c r="C104" s="153">
        <f>IF(D93="","-",+C103+1)</f>
        <v>2015</v>
      </c>
      <c r="D104" s="409">
        <v>22704.919431216931</v>
      </c>
      <c r="E104" s="410">
        <v>539.90697674418607</v>
      </c>
      <c r="F104" s="411">
        <v>22165.012454472744</v>
      </c>
      <c r="G104" s="411">
        <v>22434.965942844836</v>
      </c>
      <c r="H104" s="413">
        <v>3388.0256404381366</v>
      </c>
      <c r="I104" s="414">
        <v>3388.0256404381366</v>
      </c>
      <c r="J104" s="158">
        <v>0</v>
      </c>
      <c r="K104" s="158"/>
      <c r="L104" s="258">
        <f>+H104</f>
        <v>3388.0256404381366</v>
      </c>
      <c r="M104" s="158">
        <f>IF(L104&lt;&gt;0,+H104-L104,0)</f>
        <v>0</v>
      </c>
      <c r="N104" s="258">
        <f>+I104</f>
        <v>3388.0256404381366</v>
      </c>
      <c r="O104" s="158">
        <f>IF(N104&lt;&gt;0,+I104-N104,0)</f>
        <v>0</v>
      </c>
      <c r="P104" s="158">
        <f>+O104-M104</f>
        <v>0</v>
      </c>
    </row>
    <row r="105" spans="1:16">
      <c r="B105" s="9" t="str">
        <f t="shared" si="20"/>
        <v/>
      </c>
      <c r="C105" s="153">
        <f>IF(D93="","-",+C104+1)</f>
        <v>2016</v>
      </c>
      <c r="D105" s="409">
        <v>22165.012454472744</v>
      </c>
      <c r="E105" s="410">
        <v>539.90697674418607</v>
      </c>
      <c r="F105" s="411">
        <v>21625.105477728557</v>
      </c>
      <c r="G105" s="411">
        <v>21895.058966100652</v>
      </c>
      <c r="H105" s="411">
        <v>3319.4844560636579</v>
      </c>
      <c r="I105" s="414">
        <v>3319.4844560636579</v>
      </c>
      <c r="J105" s="158">
        <f t="shared" ref="J105:J154" si="21">+I105-H105</f>
        <v>0</v>
      </c>
      <c r="K105" s="158"/>
      <c r="L105" s="258">
        <f>+H105</f>
        <v>3319.4844560636579</v>
      </c>
      <c r="M105" s="158">
        <f>IF(L105&lt;&gt;0,+H105-L105,0)</f>
        <v>0</v>
      </c>
      <c r="N105" s="258">
        <f>+I105</f>
        <v>3319.4844560636579</v>
      </c>
      <c r="O105" s="158">
        <f>IF(N105&lt;&gt;0,+I105-N105,0)</f>
        <v>0</v>
      </c>
      <c r="P105" s="158">
        <f t="shared" si="19"/>
        <v>0</v>
      </c>
    </row>
    <row r="106" spans="1:16">
      <c r="B106" s="9" t="str">
        <f t="shared" si="20"/>
        <v/>
      </c>
      <c r="C106" s="153">
        <f>IF(D93="","-",+C105+1)</f>
        <v>2017</v>
      </c>
      <c r="D106" s="409">
        <v>21625.105477728557</v>
      </c>
      <c r="E106" s="410">
        <v>552.76190476190482</v>
      </c>
      <c r="F106" s="411">
        <v>21072.343572966653</v>
      </c>
      <c r="G106" s="411">
        <v>21348.724525347607</v>
      </c>
      <c r="H106" s="411">
        <v>3146.0225925496561</v>
      </c>
      <c r="I106" s="414">
        <v>3146.0225925496561</v>
      </c>
      <c r="J106" s="158">
        <f t="shared" si="21"/>
        <v>0</v>
      </c>
      <c r="K106" s="158"/>
      <c r="L106" s="258">
        <f>+H106</f>
        <v>3146.0225925496561</v>
      </c>
      <c r="M106" s="158">
        <f>IF(L106&lt;&gt;0,+H106-L106,0)</f>
        <v>0</v>
      </c>
      <c r="N106" s="258">
        <f>+I106</f>
        <v>3146.0225925496561</v>
      </c>
      <c r="O106" s="158">
        <f>IF(N106&lt;&gt;0,+I106-N106,0)</f>
        <v>0</v>
      </c>
      <c r="P106" s="158">
        <f t="shared" ref="P106" si="22">+O106-M106</f>
        <v>0</v>
      </c>
    </row>
    <row r="107" spans="1:16">
      <c r="B107" s="9" t="str">
        <f t="shared" si="20"/>
        <v>IU</v>
      </c>
      <c r="C107" s="153">
        <f>IF(D93="","-",+C106+1)</f>
        <v>2018</v>
      </c>
      <c r="D107" s="154">
        <v>21612.25054971084</v>
      </c>
      <c r="E107" s="160">
        <v>552.76190476190482</v>
      </c>
      <c r="F107" s="159">
        <v>21059.488644948935</v>
      </c>
      <c r="G107" s="159">
        <v>21335.869597329889</v>
      </c>
      <c r="H107" s="163">
        <v>2805.9275766929632</v>
      </c>
      <c r="I107" s="253">
        <v>2805.9275766929632</v>
      </c>
      <c r="J107" s="158">
        <f t="shared" si="21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0"/>
        <v>IU</v>
      </c>
      <c r="C108" s="153">
        <f>IF(D93="","-",+C107+1)</f>
        <v>2019</v>
      </c>
      <c r="D108" s="154">
        <f>IF(F107+SUM(E$99:E107)=D$92,F107,D$92-SUM(E$99:E107))</f>
        <v>20519.581668204752</v>
      </c>
      <c r="E108" s="160">
        <f t="shared" ref="E108:E154" si="23">IF(+$J$96&lt;F107,$J$96,D108)</f>
        <v>552.76190476190482</v>
      </c>
      <c r="F108" s="159">
        <f t="shared" ref="F108:F154" si="24">+D108-E108</f>
        <v>19966.819763442847</v>
      </c>
      <c r="G108" s="159">
        <f t="shared" ref="G108:G154" si="25">+(F108+D108)/2</f>
        <v>20243.200715823798</v>
      </c>
      <c r="H108" s="163">
        <f t="shared" ref="H108:H154" si="26">+J$94*G108+E108</f>
        <v>2690.5367320233399</v>
      </c>
      <c r="I108" s="253">
        <f t="shared" ref="I108:I154" si="27">+J$95*G108+E108</f>
        <v>2690.5367320233399</v>
      </c>
      <c r="J108" s="158">
        <f t="shared" si="21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0"/>
        <v/>
      </c>
      <c r="C109" s="153">
        <f>IF(D93="","-",+C108+1)</f>
        <v>2020</v>
      </c>
      <c r="D109" s="154">
        <f>IF(F108+SUM(E$99:E108)=D$92,F108,D$92-SUM(E$99:E108))</f>
        <v>19966.819763442847</v>
      </c>
      <c r="E109" s="160">
        <f t="shared" si="23"/>
        <v>552.76190476190482</v>
      </c>
      <c r="F109" s="159">
        <f t="shared" si="24"/>
        <v>19414.057858680942</v>
      </c>
      <c r="G109" s="159">
        <f t="shared" si="25"/>
        <v>19690.438811061897</v>
      </c>
      <c r="H109" s="163">
        <f t="shared" si="26"/>
        <v>2632.162540014001</v>
      </c>
      <c r="I109" s="253">
        <f t="shared" si="27"/>
        <v>2632.162540014001</v>
      </c>
      <c r="J109" s="158">
        <f t="shared" si="21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0"/>
        <v/>
      </c>
      <c r="C110" s="153">
        <f>IF(D93="","-",+C109+1)</f>
        <v>2021</v>
      </c>
      <c r="D110" s="154">
        <f>IF(F109+SUM(E$99:E109)=D$92,F109,D$92-SUM(E$99:E109))</f>
        <v>19414.057858680942</v>
      </c>
      <c r="E110" s="160">
        <f t="shared" si="23"/>
        <v>552.76190476190482</v>
      </c>
      <c r="F110" s="159">
        <f t="shared" si="24"/>
        <v>18861.295953919038</v>
      </c>
      <c r="G110" s="159">
        <f t="shared" si="25"/>
        <v>19137.676906299988</v>
      </c>
      <c r="H110" s="163">
        <f t="shared" si="26"/>
        <v>2573.7883480046621</v>
      </c>
      <c r="I110" s="253">
        <f t="shared" si="27"/>
        <v>2573.7883480046621</v>
      </c>
      <c r="J110" s="158">
        <f t="shared" si="21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0"/>
        <v/>
      </c>
      <c r="C111" s="153">
        <f>IF(D93="","-",+C110+1)</f>
        <v>2022</v>
      </c>
      <c r="D111" s="154">
        <f>IF(F110+SUM(E$99:E110)=D$92,F110,D$92-SUM(E$99:E110))</f>
        <v>18861.295953919038</v>
      </c>
      <c r="E111" s="160">
        <f t="shared" si="23"/>
        <v>552.76190476190482</v>
      </c>
      <c r="F111" s="159">
        <f t="shared" si="24"/>
        <v>18308.534049157133</v>
      </c>
      <c r="G111" s="159">
        <f t="shared" si="25"/>
        <v>18584.915001538087</v>
      </c>
      <c r="H111" s="163">
        <f t="shared" si="26"/>
        <v>2515.4141559953237</v>
      </c>
      <c r="I111" s="253">
        <f t="shared" si="27"/>
        <v>2515.4141559953237</v>
      </c>
      <c r="J111" s="158">
        <f t="shared" si="21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0"/>
        <v/>
      </c>
      <c r="C112" s="153">
        <f>IF(D93="","-",+C111+1)</f>
        <v>2023</v>
      </c>
      <c r="D112" s="154">
        <f>IF(F111+SUM(E$99:E111)=D$92,F111,D$92-SUM(E$99:E111))</f>
        <v>18308.534049157133</v>
      </c>
      <c r="E112" s="160">
        <f t="shared" si="23"/>
        <v>552.76190476190482</v>
      </c>
      <c r="F112" s="159">
        <f t="shared" si="24"/>
        <v>17755.772144395229</v>
      </c>
      <c r="G112" s="159">
        <f t="shared" si="25"/>
        <v>18032.153096776179</v>
      </c>
      <c r="H112" s="163">
        <f t="shared" si="26"/>
        <v>2457.0399639859843</v>
      </c>
      <c r="I112" s="253">
        <f t="shared" si="27"/>
        <v>2457.0399639859843</v>
      </c>
      <c r="J112" s="158">
        <f t="shared" si="21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0"/>
        <v/>
      </c>
      <c r="C113" s="153">
        <f>IF(D93="","-",+C112+1)</f>
        <v>2024</v>
      </c>
      <c r="D113" s="154">
        <f>IF(F112+SUM(E$99:E112)=D$92,F112,D$92-SUM(E$99:E112))</f>
        <v>17755.772144395229</v>
      </c>
      <c r="E113" s="160">
        <f t="shared" si="23"/>
        <v>552.76190476190482</v>
      </c>
      <c r="F113" s="159">
        <f t="shared" si="24"/>
        <v>17203.010239633324</v>
      </c>
      <c r="G113" s="159">
        <f t="shared" si="25"/>
        <v>17479.391192014278</v>
      </c>
      <c r="H113" s="163">
        <f t="shared" si="26"/>
        <v>2398.6657719766463</v>
      </c>
      <c r="I113" s="253">
        <f t="shared" si="27"/>
        <v>2398.6657719766463</v>
      </c>
      <c r="J113" s="158">
        <f t="shared" si="21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0"/>
        <v/>
      </c>
      <c r="C114" s="153">
        <f>IF(D93="","-",+C113+1)</f>
        <v>2025</v>
      </c>
      <c r="D114" s="154">
        <f>IF(F113+SUM(E$99:E113)=D$92,F113,D$92-SUM(E$99:E113))</f>
        <v>17203.010239633324</v>
      </c>
      <c r="E114" s="160">
        <f t="shared" si="23"/>
        <v>552.76190476190482</v>
      </c>
      <c r="F114" s="159">
        <f t="shared" si="24"/>
        <v>16650.24833487142</v>
      </c>
      <c r="G114" s="159">
        <f t="shared" si="25"/>
        <v>16926.62928725237</v>
      </c>
      <c r="H114" s="163">
        <f t="shared" si="26"/>
        <v>2340.2915799673074</v>
      </c>
      <c r="I114" s="253">
        <f t="shared" si="27"/>
        <v>2340.2915799673074</v>
      </c>
      <c r="J114" s="158">
        <f t="shared" si="21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0"/>
        <v/>
      </c>
      <c r="C115" s="153">
        <f>IF(D93="","-",+C114+1)</f>
        <v>2026</v>
      </c>
      <c r="D115" s="154">
        <f>IF(F114+SUM(E$99:E114)=D$92,F114,D$92-SUM(E$99:E114))</f>
        <v>16650.24833487142</v>
      </c>
      <c r="E115" s="160">
        <f t="shared" si="23"/>
        <v>552.76190476190482</v>
      </c>
      <c r="F115" s="159">
        <f t="shared" si="24"/>
        <v>16097.486430109515</v>
      </c>
      <c r="G115" s="159">
        <f t="shared" si="25"/>
        <v>16373.867382490467</v>
      </c>
      <c r="H115" s="163">
        <f t="shared" si="26"/>
        <v>2281.9173879579685</v>
      </c>
      <c r="I115" s="253">
        <f t="shared" si="27"/>
        <v>2281.9173879579685</v>
      </c>
      <c r="J115" s="158">
        <f t="shared" si="21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0"/>
        <v/>
      </c>
      <c r="C116" s="153">
        <f>IF(D93="","-",+C115+1)</f>
        <v>2027</v>
      </c>
      <c r="D116" s="154">
        <f>IF(F115+SUM(E$99:E115)=D$92,F115,D$92-SUM(E$99:E115))</f>
        <v>16097.486430109515</v>
      </c>
      <c r="E116" s="160">
        <f t="shared" si="23"/>
        <v>552.76190476190482</v>
      </c>
      <c r="F116" s="159">
        <f t="shared" si="24"/>
        <v>15544.72452534761</v>
      </c>
      <c r="G116" s="159">
        <f t="shared" si="25"/>
        <v>15821.105477728563</v>
      </c>
      <c r="H116" s="163">
        <f t="shared" si="26"/>
        <v>2223.5431959486295</v>
      </c>
      <c r="I116" s="253">
        <f t="shared" si="27"/>
        <v>2223.5431959486295</v>
      </c>
      <c r="J116" s="158">
        <f t="shared" si="21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0"/>
        <v/>
      </c>
      <c r="C117" s="153">
        <f>IF(D93="","-",+C116+1)</f>
        <v>2028</v>
      </c>
      <c r="D117" s="154">
        <f>IF(F116+SUM(E$99:E116)=D$92,F116,D$92-SUM(E$99:E116))</f>
        <v>15544.72452534761</v>
      </c>
      <c r="E117" s="160">
        <f t="shared" si="23"/>
        <v>552.76190476190482</v>
      </c>
      <c r="F117" s="159">
        <f t="shared" si="24"/>
        <v>14991.962620585706</v>
      </c>
      <c r="G117" s="159">
        <f t="shared" si="25"/>
        <v>15268.343572966658</v>
      </c>
      <c r="H117" s="163">
        <f t="shared" si="26"/>
        <v>2165.1690039392906</v>
      </c>
      <c r="I117" s="253">
        <f t="shared" si="27"/>
        <v>2165.1690039392906</v>
      </c>
      <c r="J117" s="158">
        <f t="shared" si="21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0"/>
        <v/>
      </c>
      <c r="C118" s="153">
        <f>IF(D93="","-",+C117+1)</f>
        <v>2029</v>
      </c>
      <c r="D118" s="154">
        <f>IF(F117+SUM(E$99:E117)=D$92,F117,D$92-SUM(E$99:E117))</f>
        <v>14991.962620585706</v>
      </c>
      <c r="E118" s="160">
        <f t="shared" si="23"/>
        <v>552.76190476190482</v>
      </c>
      <c r="F118" s="159">
        <f t="shared" si="24"/>
        <v>14439.200715823801</v>
      </c>
      <c r="G118" s="159">
        <f t="shared" si="25"/>
        <v>14715.581668204753</v>
      </c>
      <c r="H118" s="163">
        <f t="shared" si="26"/>
        <v>2106.7948119299522</v>
      </c>
      <c r="I118" s="253">
        <f t="shared" si="27"/>
        <v>2106.7948119299522</v>
      </c>
      <c r="J118" s="158">
        <f t="shared" si="21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0"/>
        <v/>
      </c>
      <c r="C119" s="153">
        <f>IF(D93="","-",+C118+1)</f>
        <v>2030</v>
      </c>
      <c r="D119" s="154">
        <f>IF(F118+SUM(E$99:E118)=D$92,F118,D$92-SUM(E$99:E118))</f>
        <v>14439.200715823801</v>
      </c>
      <c r="E119" s="160">
        <f t="shared" si="23"/>
        <v>552.76190476190482</v>
      </c>
      <c r="F119" s="159">
        <f t="shared" si="24"/>
        <v>13886.438811061897</v>
      </c>
      <c r="G119" s="159">
        <f t="shared" si="25"/>
        <v>14162.819763442849</v>
      </c>
      <c r="H119" s="163">
        <f t="shared" si="26"/>
        <v>2048.4206199206137</v>
      </c>
      <c r="I119" s="253">
        <f t="shared" si="27"/>
        <v>2048.4206199206137</v>
      </c>
      <c r="J119" s="158">
        <f t="shared" si="21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0"/>
        <v/>
      </c>
      <c r="C120" s="153">
        <f>IF(D93="","-",+C119+1)</f>
        <v>2031</v>
      </c>
      <c r="D120" s="154">
        <f>IF(F119+SUM(E$99:E119)=D$92,F119,D$92-SUM(E$99:E119))</f>
        <v>13886.438811061897</v>
      </c>
      <c r="E120" s="160">
        <f t="shared" si="23"/>
        <v>552.76190476190482</v>
      </c>
      <c r="F120" s="159">
        <f t="shared" si="24"/>
        <v>13333.676906299992</v>
      </c>
      <c r="G120" s="159">
        <f t="shared" si="25"/>
        <v>13610.057858680944</v>
      </c>
      <c r="H120" s="163">
        <f t="shared" si="26"/>
        <v>1990.0464279112746</v>
      </c>
      <c r="I120" s="253">
        <f t="shared" si="27"/>
        <v>1990.0464279112746</v>
      </c>
      <c r="J120" s="158">
        <f t="shared" si="21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0"/>
        <v/>
      </c>
      <c r="C121" s="153">
        <f>IF(D93="","-",+C120+1)</f>
        <v>2032</v>
      </c>
      <c r="D121" s="154">
        <f>IF(F120+SUM(E$99:E120)=D$92,F120,D$92-SUM(E$99:E120))</f>
        <v>13333.676906299992</v>
      </c>
      <c r="E121" s="160">
        <f t="shared" si="23"/>
        <v>552.76190476190482</v>
      </c>
      <c r="F121" s="159">
        <f t="shared" si="24"/>
        <v>12780.915001538087</v>
      </c>
      <c r="G121" s="159">
        <f t="shared" si="25"/>
        <v>13057.29595391904</v>
      </c>
      <c r="H121" s="163">
        <f t="shared" si="26"/>
        <v>1931.6722359019359</v>
      </c>
      <c r="I121" s="253">
        <f t="shared" si="27"/>
        <v>1931.6722359019359</v>
      </c>
      <c r="J121" s="158">
        <f t="shared" si="21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0"/>
        <v/>
      </c>
      <c r="C122" s="153">
        <f>IF(D93="","-",+C121+1)</f>
        <v>2033</v>
      </c>
      <c r="D122" s="154">
        <f>IF(F121+SUM(E$99:E121)=D$92,F121,D$92-SUM(E$99:E121))</f>
        <v>12780.915001538087</v>
      </c>
      <c r="E122" s="160">
        <f t="shared" si="23"/>
        <v>552.76190476190482</v>
      </c>
      <c r="F122" s="159">
        <f t="shared" si="24"/>
        <v>12228.153096776183</v>
      </c>
      <c r="G122" s="159">
        <f t="shared" si="25"/>
        <v>12504.534049157135</v>
      </c>
      <c r="H122" s="163">
        <f t="shared" si="26"/>
        <v>1873.2980438925972</v>
      </c>
      <c r="I122" s="253">
        <f t="shared" si="27"/>
        <v>1873.2980438925972</v>
      </c>
      <c r="J122" s="158">
        <f t="shared" si="21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0"/>
        <v/>
      </c>
      <c r="C123" s="153">
        <f>IF(D93="","-",+C122+1)</f>
        <v>2034</v>
      </c>
      <c r="D123" s="154">
        <f>IF(F122+SUM(E$99:E122)=D$92,F122,D$92-SUM(E$99:E122))</f>
        <v>12228.153096776183</v>
      </c>
      <c r="E123" s="160">
        <f t="shared" si="23"/>
        <v>552.76190476190482</v>
      </c>
      <c r="F123" s="159">
        <f t="shared" si="24"/>
        <v>11675.391192014278</v>
      </c>
      <c r="G123" s="159">
        <f t="shared" si="25"/>
        <v>11951.77214439523</v>
      </c>
      <c r="H123" s="163">
        <f t="shared" si="26"/>
        <v>1814.9238518832583</v>
      </c>
      <c r="I123" s="253">
        <f t="shared" si="27"/>
        <v>1814.9238518832583</v>
      </c>
      <c r="J123" s="158">
        <f t="shared" si="21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0"/>
        <v/>
      </c>
      <c r="C124" s="153">
        <f>IF(D93="","-",+C123+1)</f>
        <v>2035</v>
      </c>
      <c r="D124" s="154">
        <f>IF(F123+SUM(E$99:E123)=D$92,F123,D$92-SUM(E$99:E123))</f>
        <v>11675.391192014278</v>
      </c>
      <c r="E124" s="160">
        <f t="shared" si="23"/>
        <v>552.76190476190482</v>
      </c>
      <c r="F124" s="159">
        <f t="shared" si="24"/>
        <v>11122.629287252374</v>
      </c>
      <c r="G124" s="159">
        <f t="shared" si="25"/>
        <v>11399.010239633326</v>
      </c>
      <c r="H124" s="163">
        <f t="shared" si="26"/>
        <v>1756.5496598739196</v>
      </c>
      <c r="I124" s="253">
        <f t="shared" si="27"/>
        <v>1756.5496598739196</v>
      </c>
      <c r="J124" s="158">
        <f t="shared" si="21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0"/>
        <v/>
      </c>
      <c r="C125" s="153">
        <f>IF(D93="","-",+C124+1)</f>
        <v>2036</v>
      </c>
      <c r="D125" s="154">
        <f>IF(F124+SUM(E$99:E124)=D$92,F124,D$92-SUM(E$99:E124))</f>
        <v>11122.629287252374</v>
      </c>
      <c r="E125" s="160">
        <f t="shared" si="23"/>
        <v>552.76190476190482</v>
      </c>
      <c r="F125" s="159">
        <f t="shared" si="24"/>
        <v>10569.867382490469</v>
      </c>
      <c r="G125" s="159">
        <f t="shared" si="25"/>
        <v>10846.248334871421</v>
      </c>
      <c r="H125" s="163">
        <f t="shared" si="26"/>
        <v>1698.1754678645809</v>
      </c>
      <c r="I125" s="253">
        <f t="shared" si="27"/>
        <v>1698.1754678645809</v>
      </c>
      <c r="J125" s="158">
        <f t="shared" si="21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0"/>
        <v/>
      </c>
      <c r="C126" s="153">
        <f>IF(D93="","-",+C125+1)</f>
        <v>2037</v>
      </c>
      <c r="D126" s="154">
        <f>IF(F125+SUM(E$99:E125)=D$92,F125,D$92-SUM(E$99:E125))</f>
        <v>10569.867382490469</v>
      </c>
      <c r="E126" s="160">
        <f t="shared" si="23"/>
        <v>552.76190476190482</v>
      </c>
      <c r="F126" s="159">
        <f t="shared" si="24"/>
        <v>10017.105477728564</v>
      </c>
      <c r="G126" s="159">
        <f t="shared" si="25"/>
        <v>10293.486430109517</v>
      </c>
      <c r="H126" s="163">
        <f t="shared" si="26"/>
        <v>1639.801275855242</v>
      </c>
      <c r="I126" s="253">
        <f t="shared" si="27"/>
        <v>1639.801275855242</v>
      </c>
      <c r="J126" s="158">
        <f t="shared" si="21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0"/>
        <v/>
      </c>
      <c r="C127" s="153">
        <f>IF(D93="","-",+C126+1)</f>
        <v>2038</v>
      </c>
      <c r="D127" s="154">
        <f>IF(F126+SUM(E$99:E126)=D$92,F126,D$92-SUM(E$99:E126))</f>
        <v>10017.105477728564</v>
      </c>
      <c r="E127" s="160">
        <f t="shared" si="23"/>
        <v>552.76190476190482</v>
      </c>
      <c r="F127" s="159">
        <f t="shared" si="24"/>
        <v>9464.3435729666598</v>
      </c>
      <c r="G127" s="159">
        <f t="shared" si="25"/>
        <v>9740.7245253476121</v>
      </c>
      <c r="H127" s="163">
        <f t="shared" si="26"/>
        <v>1581.4270838459033</v>
      </c>
      <c r="I127" s="253">
        <f t="shared" si="27"/>
        <v>1581.4270838459033</v>
      </c>
      <c r="J127" s="158">
        <f t="shared" si="21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0"/>
        <v/>
      </c>
      <c r="C128" s="153">
        <f>IF(D93="","-",+C127+1)</f>
        <v>2039</v>
      </c>
      <c r="D128" s="154">
        <f>IF(F127+SUM(E$99:E127)=D$92,F127,D$92-SUM(E$99:E127))</f>
        <v>9464.3435729666598</v>
      </c>
      <c r="E128" s="160">
        <f t="shared" si="23"/>
        <v>552.76190476190482</v>
      </c>
      <c r="F128" s="159">
        <f t="shared" si="24"/>
        <v>8911.5816682047553</v>
      </c>
      <c r="G128" s="159">
        <f t="shared" si="25"/>
        <v>9187.9626205857076</v>
      </c>
      <c r="H128" s="163">
        <f t="shared" si="26"/>
        <v>1523.0528918365644</v>
      </c>
      <c r="I128" s="253">
        <f t="shared" si="27"/>
        <v>1523.0528918365644</v>
      </c>
      <c r="J128" s="158">
        <f t="shared" si="21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0"/>
        <v/>
      </c>
      <c r="C129" s="153">
        <f>IF(D93="","-",+C128+1)</f>
        <v>2040</v>
      </c>
      <c r="D129" s="154">
        <f>IF(F128+SUM(E$99:E128)=D$92,F128,D$92-SUM(E$99:E128))</f>
        <v>8911.5816682047553</v>
      </c>
      <c r="E129" s="160">
        <f t="shared" si="23"/>
        <v>552.76190476190482</v>
      </c>
      <c r="F129" s="159">
        <f t="shared" si="24"/>
        <v>8358.8197634428507</v>
      </c>
      <c r="G129" s="159">
        <f t="shared" si="25"/>
        <v>8635.200715823803</v>
      </c>
      <c r="H129" s="163">
        <f t="shared" si="26"/>
        <v>1464.678699827226</v>
      </c>
      <c r="I129" s="253">
        <f t="shared" si="27"/>
        <v>1464.678699827226</v>
      </c>
      <c r="J129" s="158">
        <f t="shared" si="21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0"/>
        <v/>
      </c>
      <c r="C130" s="153">
        <f>IF(D93="","-",+C129+1)</f>
        <v>2041</v>
      </c>
      <c r="D130" s="154">
        <f>IF(F129+SUM(E$99:E129)=D$92,F129,D$92-SUM(E$99:E129))</f>
        <v>8358.8197634428507</v>
      </c>
      <c r="E130" s="160">
        <f t="shared" si="23"/>
        <v>552.76190476190482</v>
      </c>
      <c r="F130" s="159">
        <f t="shared" si="24"/>
        <v>7806.0578586809461</v>
      </c>
      <c r="G130" s="159">
        <f t="shared" si="25"/>
        <v>8082.4388110618984</v>
      </c>
      <c r="H130" s="163">
        <f t="shared" si="26"/>
        <v>1406.304507817887</v>
      </c>
      <c r="I130" s="253">
        <f t="shared" si="27"/>
        <v>1406.304507817887</v>
      </c>
      <c r="J130" s="158">
        <f t="shared" si="21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0"/>
        <v/>
      </c>
      <c r="C131" s="153">
        <f>IF(D93="","-",+C130+1)</f>
        <v>2042</v>
      </c>
      <c r="D131" s="154">
        <f>IF(F130+SUM(E$99:E130)=D$92,F130,D$92-SUM(E$99:E130))</f>
        <v>7806.0578586809461</v>
      </c>
      <c r="E131" s="160">
        <f t="shared" si="23"/>
        <v>552.76190476190482</v>
      </c>
      <c r="F131" s="159">
        <f t="shared" si="24"/>
        <v>7253.2959539190415</v>
      </c>
      <c r="G131" s="159">
        <f t="shared" si="25"/>
        <v>7529.6769062999938</v>
      </c>
      <c r="H131" s="163">
        <f t="shared" si="26"/>
        <v>1347.9303158085481</v>
      </c>
      <c r="I131" s="253">
        <f t="shared" si="27"/>
        <v>1347.9303158085481</v>
      </c>
      <c r="J131" s="158">
        <f t="shared" si="21"/>
        <v>0</v>
      </c>
      <c r="K131" s="158"/>
      <c r="L131" s="334"/>
      <c r="M131" s="158">
        <f t="shared" ref="M131:M154" si="28">IF(L541&lt;&gt;0,+H541-L541,0)</f>
        <v>0</v>
      </c>
      <c r="N131" s="334"/>
      <c r="O131" s="158">
        <f t="shared" ref="O131:O154" si="29">IF(N541&lt;&gt;0,+I541-N541,0)</f>
        <v>0</v>
      </c>
      <c r="P131" s="158">
        <f t="shared" ref="P131:P154" si="30">+O541-M541</f>
        <v>0</v>
      </c>
    </row>
    <row r="132" spans="2:16">
      <c r="B132" s="9" t="str">
        <f t="shared" si="20"/>
        <v/>
      </c>
      <c r="C132" s="153">
        <f>IF(D93="","-",+C131+1)</f>
        <v>2043</v>
      </c>
      <c r="D132" s="154">
        <f>IF(F131+SUM(E$99:E131)=D$92,F131,D$92-SUM(E$99:E131))</f>
        <v>7253.2959539190415</v>
      </c>
      <c r="E132" s="160">
        <f t="shared" si="23"/>
        <v>552.76190476190482</v>
      </c>
      <c r="F132" s="159">
        <f t="shared" si="24"/>
        <v>6700.5340491571369</v>
      </c>
      <c r="G132" s="159">
        <f t="shared" si="25"/>
        <v>6976.9150015380892</v>
      </c>
      <c r="H132" s="163">
        <f t="shared" si="26"/>
        <v>1289.5561237992094</v>
      </c>
      <c r="I132" s="253">
        <f t="shared" si="27"/>
        <v>1289.5561237992094</v>
      </c>
      <c r="J132" s="158">
        <f t="shared" si="21"/>
        <v>0</v>
      </c>
      <c r="K132" s="158"/>
      <c r="L132" s="334"/>
      <c r="M132" s="158">
        <f t="shared" si="28"/>
        <v>0</v>
      </c>
      <c r="N132" s="334"/>
      <c r="O132" s="158">
        <f t="shared" si="29"/>
        <v>0</v>
      </c>
      <c r="P132" s="158">
        <f t="shared" si="30"/>
        <v>0</v>
      </c>
    </row>
    <row r="133" spans="2:16">
      <c r="B133" s="9" t="str">
        <f t="shared" si="20"/>
        <v/>
      </c>
      <c r="C133" s="153">
        <f>IF(D93="","-",+C132+1)</f>
        <v>2044</v>
      </c>
      <c r="D133" s="154">
        <f>IF(F132+SUM(E$99:E132)=D$92,F132,D$92-SUM(E$99:E132))</f>
        <v>6700.5340491571369</v>
      </c>
      <c r="E133" s="160">
        <f t="shared" si="23"/>
        <v>552.76190476190482</v>
      </c>
      <c r="F133" s="159">
        <f t="shared" si="24"/>
        <v>6147.7721443952323</v>
      </c>
      <c r="G133" s="159">
        <f t="shared" si="25"/>
        <v>6424.1530967761846</v>
      </c>
      <c r="H133" s="163">
        <f t="shared" si="26"/>
        <v>1231.1819317898708</v>
      </c>
      <c r="I133" s="253">
        <f t="shared" si="27"/>
        <v>1231.1819317898708</v>
      </c>
      <c r="J133" s="158">
        <f t="shared" si="21"/>
        <v>0</v>
      </c>
      <c r="K133" s="158"/>
      <c r="L133" s="334"/>
      <c r="M133" s="158">
        <f t="shared" si="28"/>
        <v>0</v>
      </c>
      <c r="N133" s="334"/>
      <c r="O133" s="158">
        <f t="shared" si="29"/>
        <v>0</v>
      </c>
      <c r="P133" s="158">
        <f t="shared" si="30"/>
        <v>0</v>
      </c>
    </row>
    <row r="134" spans="2:16">
      <c r="B134" s="9" t="str">
        <f t="shared" si="20"/>
        <v/>
      </c>
      <c r="C134" s="153">
        <f>IF(D93="","-",+C133+1)</f>
        <v>2045</v>
      </c>
      <c r="D134" s="154">
        <f>IF(F133+SUM(E$99:E133)=D$92,F133,D$92-SUM(E$99:E133))</f>
        <v>6147.7721443952323</v>
      </c>
      <c r="E134" s="160">
        <f t="shared" si="23"/>
        <v>552.76190476190482</v>
      </c>
      <c r="F134" s="159">
        <f t="shared" si="24"/>
        <v>5595.0102396333277</v>
      </c>
      <c r="G134" s="159">
        <f t="shared" si="25"/>
        <v>5871.39119201428</v>
      </c>
      <c r="H134" s="163">
        <f t="shared" si="26"/>
        <v>1172.8077397805318</v>
      </c>
      <c r="I134" s="253">
        <f t="shared" si="27"/>
        <v>1172.8077397805318</v>
      </c>
      <c r="J134" s="158">
        <f t="shared" si="21"/>
        <v>0</v>
      </c>
      <c r="K134" s="158"/>
      <c r="L134" s="334"/>
      <c r="M134" s="158">
        <f t="shared" si="28"/>
        <v>0</v>
      </c>
      <c r="N134" s="334"/>
      <c r="O134" s="158">
        <f t="shared" si="29"/>
        <v>0</v>
      </c>
      <c r="P134" s="158">
        <f t="shared" si="30"/>
        <v>0</v>
      </c>
    </row>
    <row r="135" spans="2:16">
      <c r="B135" s="9" t="str">
        <f t="shared" si="20"/>
        <v/>
      </c>
      <c r="C135" s="153">
        <f>IF(D93="","-",+C134+1)</f>
        <v>2046</v>
      </c>
      <c r="D135" s="154">
        <f>IF(F134+SUM(E$99:E134)=D$92,F134,D$92-SUM(E$99:E134))</f>
        <v>5595.0102396333277</v>
      </c>
      <c r="E135" s="160">
        <f t="shared" si="23"/>
        <v>552.76190476190482</v>
      </c>
      <c r="F135" s="159">
        <f t="shared" si="24"/>
        <v>5042.2483348714231</v>
      </c>
      <c r="G135" s="159">
        <f t="shared" si="25"/>
        <v>5318.6292872523754</v>
      </c>
      <c r="H135" s="163">
        <f t="shared" si="26"/>
        <v>1114.4335477711932</v>
      </c>
      <c r="I135" s="253">
        <f t="shared" si="27"/>
        <v>1114.4335477711932</v>
      </c>
      <c r="J135" s="158">
        <f t="shared" si="21"/>
        <v>0</v>
      </c>
      <c r="K135" s="158"/>
      <c r="L135" s="334"/>
      <c r="M135" s="158">
        <f t="shared" si="28"/>
        <v>0</v>
      </c>
      <c r="N135" s="334"/>
      <c r="O135" s="158">
        <f t="shared" si="29"/>
        <v>0</v>
      </c>
      <c r="P135" s="158">
        <f t="shared" si="30"/>
        <v>0</v>
      </c>
    </row>
    <row r="136" spans="2:16">
      <c r="B136" s="9" t="str">
        <f t="shared" si="20"/>
        <v/>
      </c>
      <c r="C136" s="153">
        <f>IF(D93="","-",+C135+1)</f>
        <v>2047</v>
      </c>
      <c r="D136" s="154">
        <f>IF(F135+SUM(E$99:E135)=D$92,F135,D$92-SUM(E$99:E135))</f>
        <v>5042.2483348714231</v>
      </c>
      <c r="E136" s="160">
        <f t="shared" si="23"/>
        <v>552.76190476190482</v>
      </c>
      <c r="F136" s="159">
        <f t="shared" si="24"/>
        <v>4489.4864301095186</v>
      </c>
      <c r="G136" s="159">
        <f t="shared" si="25"/>
        <v>4765.8673824904708</v>
      </c>
      <c r="H136" s="163">
        <f t="shared" si="26"/>
        <v>1056.0593557618545</v>
      </c>
      <c r="I136" s="253">
        <f t="shared" si="27"/>
        <v>1056.0593557618545</v>
      </c>
      <c r="J136" s="158">
        <f t="shared" si="21"/>
        <v>0</v>
      </c>
      <c r="K136" s="158"/>
      <c r="L136" s="334"/>
      <c r="M136" s="158">
        <f t="shared" si="28"/>
        <v>0</v>
      </c>
      <c r="N136" s="334"/>
      <c r="O136" s="158">
        <f t="shared" si="29"/>
        <v>0</v>
      </c>
      <c r="P136" s="158">
        <f t="shared" si="30"/>
        <v>0</v>
      </c>
    </row>
    <row r="137" spans="2:16">
      <c r="B137" s="9" t="str">
        <f t="shared" si="20"/>
        <v/>
      </c>
      <c r="C137" s="153">
        <f>IF(D93="","-",+C136+1)</f>
        <v>2048</v>
      </c>
      <c r="D137" s="154">
        <f>IF(F136+SUM(E$99:E136)=D$92,F136,D$92-SUM(E$99:E136))</f>
        <v>4489.4864301095186</v>
      </c>
      <c r="E137" s="160">
        <f t="shared" si="23"/>
        <v>552.76190476190482</v>
      </c>
      <c r="F137" s="159">
        <f t="shared" si="24"/>
        <v>3936.724525347614</v>
      </c>
      <c r="G137" s="159">
        <f t="shared" si="25"/>
        <v>4213.1054777285663</v>
      </c>
      <c r="H137" s="163">
        <f t="shared" si="26"/>
        <v>997.68516375251568</v>
      </c>
      <c r="I137" s="253">
        <f t="shared" si="27"/>
        <v>997.68516375251568</v>
      </c>
      <c r="J137" s="158">
        <f t="shared" si="21"/>
        <v>0</v>
      </c>
      <c r="K137" s="158"/>
      <c r="L137" s="334"/>
      <c r="M137" s="158">
        <f t="shared" si="28"/>
        <v>0</v>
      </c>
      <c r="N137" s="334"/>
      <c r="O137" s="158">
        <f t="shared" si="29"/>
        <v>0</v>
      </c>
      <c r="P137" s="158">
        <f t="shared" si="30"/>
        <v>0</v>
      </c>
    </row>
    <row r="138" spans="2:16">
      <c r="B138" s="9" t="str">
        <f t="shared" si="20"/>
        <v/>
      </c>
      <c r="C138" s="153">
        <f>IF(D93="","-",+C137+1)</f>
        <v>2049</v>
      </c>
      <c r="D138" s="154">
        <f>IF(F137+SUM(E$99:E137)=D$92,F137,D$92-SUM(E$99:E137))</f>
        <v>3936.724525347614</v>
      </c>
      <c r="E138" s="160">
        <f t="shared" si="23"/>
        <v>552.76190476190482</v>
      </c>
      <c r="F138" s="159">
        <f t="shared" si="24"/>
        <v>3383.9626205857094</v>
      </c>
      <c r="G138" s="159">
        <f t="shared" si="25"/>
        <v>3660.3435729666617</v>
      </c>
      <c r="H138" s="163">
        <f t="shared" si="26"/>
        <v>939.31097174317688</v>
      </c>
      <c r="I138" s="253">
        <f t="shared" si="27"/>
        <v>939.31097174317688</v>
      </c>
      <c r="J138" s="158">
        <f t="shared" si="21"/>
        <v>0</v>
      </c>
      <c r="K138" s="158"/>
      <c r="L138" s="334"/>
      <c r="M138" s="158">
        <f t="shared" si="28"/>
        <v>0</v>
      </c>
      <c r="N138" s="334"/>
      <c r="O138" s="158">
        <f t="shared" si="29"/>
        <v>0</v>
      </c>
      <c r="P138" s="158">
        <f t="shared" si="30"/>
        <v>0</v>
      </c>
    </row>
    <row r="139" spans="2:16">
      <c r="B139" s="9" t="str">
        <f t="shared" si="20"/>
        <v/>
      </c>
      <c r="C139" s="153">
        <f>IF(D93="","-",+C138+1)</f>
        <v>2050</v>
      </c>
      <c r="D139" s="154">
        <f>IF(F138+SUM(E$99:E138)=D$92,F138,D$92-SUM(E$99:E138))</f>
        <v>3383.9626205857094</v>
      </c>
      <c r="E139" s="160">
        <f t="shared" si="23"/>
        <v>552.76190476190482</v>
      </c>
      <c r="F139" s="159">
        <f t="shared" si="24"/>
        <v>2831.2007158238048</v>
      </c>
      <c r="G139" s="159">
        <f t="shared" si="25"/>
        <v>3107.5816682047571</v>
      </c>
      <c r="H139" s="163">
        <f t="shared" si="26"/>
        <v>880.93677973383819</v>
      </c>
      <c r="I139" s="253">
        <f t="shared" si="27"/>
        <v>880.93677973383819</v>
      </c>
      <c r="J139" s="158">
        <f t="shared" si="21"/>
        <v>0</v>
      </c>
      <c r="K139" s="158"/>
      <c r="L139" s="334"/>
      <c r="M139" s="158">
        <f t="shared" si="28"/>
        <v>0</v>
      </c>
      <c r="N139" s="334"/>
      <c r="O139" s="158">
        <f t="shared" si="29"/>
        <v>0</v>
      </c>
      <c r="P139" s="158">
        <f t="shared" si="30"/>
        <v>0</v>
      </c>
    </row>
    <row r="140" spans="2:16">
      <c r="B140" s="9" t="str">
        <f t="shared" si="20"/>
        <v/>
      </c>
      <c r="C140" s="153">
        <f>IF(D93="","-",+C139+1)</f>
        <v>2051</v>
      </c>
      <c r="D140" s="154">
        <f>IF(F139+SUM(E$99:E139)=D$92,F139,D$92-SUM(E$99:E139))</f>
        <v>2831.2007158238048</v>
      </c>
      <c r="E140" s="160">
        <f t="shared" si="23"/>
        <v>552.76190476190482</v>
      </c>
      <c r="F140" s="159">
        <f t="shared" si="24"/>
        <v>2278.4388110619002</v>
      </c>
      <c r="G140" s="159">
        <f t="shared" si="25"/>
        <v>2554.8197634428525</v>
      </c>
      <c r="H140" s="163">
        <f t="shared" si="26"/>
        <v>822.56258772449939</v>
      </c>
      <c r="I140" s="253">
        <f t="shared" si="27"/>
        <v>822.56258772449939</v>
      </c>
      <c r="J140" s="158">
        <f t="shared" si="21"/>
        <v>0</v>
      </c>
      <c r="K140" s="158"/>
      <c r="L140" s="334"/>
      <c r="M140" s="158">
        <f t="shared" si="28"/>
        <v>0</v>
      </c>
      <c r="N140" s="334"/>
      <c r="O140" s="158">
        <f t="shared" si="29"/>
        <v>0</v>
      </c>
      <c r="P140" s="158">
        <f t="shared" si="30"/>
        <v>0</v>
      </c>
    </row>
    <row r="141" spans="2:16">
      <c r="B141" s="9" t="str">
        <f t="shared" si="20"/>
        <v/>
      </c>
      <c r="C141" s="153">
        <f>IF(D93="","-",+C140+1)</f>
        <v>2052</v>
      </c>
      <c r="D141" s="154">
        <f>IF(F140+SUM(E$99:E140)=D$92,F140,D$92-SUM(E$99:E140))</f>
        <v>2278.4388110619002</v>
      </c>
      <c r="E141" s="160">
        <f t="shared" si="23"/>
        <v>552.76190476190482</v>
      </c>
      <c r="F141" s="159">
        <f t="shared" si="24"/>
        <v>1725.6769062999954</v>
      </c>
      <c r="G141" s="159">
        <f t="shared" si="25"/>
        <v>2002.0578586809479</v>
      </c>
      <c r="H141" s="163">
        <f t="shared" si="26"/>
        <v>764.1883957151606</v>
      </c>
      <c r="I141" s="253">
        <f t="shared" si="27"/>
        <v>764.1883957151606</v>
      </c>
      <c r="J141" s="158">
        <f t="shared" si="21"/>
        <v>0</v>
      </c>
      <c r="K141" s="158"/>
      <c r="L141" s="334"/>
      <c r="M141" s="158">
        <f t="shared" si="28"/>
        <v>0</v>
      </c>
      <c r="N141" s="334"/>
      <c r="O141" s="158">
        <f t="shared" si="29"/>
        <v>0</v>
      </c>
      <c r="P141" s="158">
        <f t="shared" si="30"/>
        <v>0</v>
      </c>
    </row>
    <row r="142" spans="2:16">
      <c r="B142" s="9" t="str">
        <f t="shared" si="20"/>
        <v/>
      </c>
      <c r="C142" s="153">
        <f>IF(D93="","-",+C141+1)</f>
        <v>2053</v>
      </c>
      <c r="D142" s="154">
        <f>IF(F141+SUM(E$99:E141)=D$92,F141,D$92-SUM(E$99:E141))</f>
        <v>1725.6769062999954</v>
      </c>
      <c r="E142" s="160">
        <f t="shared" si="23"/>
        <v>552.76190476190482</v>
      </c>
      <c r="F142" s="159">
        <f t="shared" si="24"/>
        <v>1172.9150015380906</v>
      </c>
      <c r="G142" s="159">
        <f t="shared" si="25"/>
        <v>1449.2959539190429</v>
      </c>
      <c r="H142" s="163">
        <f t="shared" si="26"/>
        <v>705.8142037058218</v>
      </c>
      <c r="I142" s="253">
        <f t="shared" si="27"/>
        <v>705.8142037058218</v>
      </c>
      <c r="J142" s="158">
        <f t="shared" si="21"/>
        <v>0</v>
      </c>
      <c r="K142" s="158"/>
      <c r="L142" s="334"/>
      <c r="M142" s="158">
        <f t="shared" si="28"/>
        <v>0</v>
      </c>
      <c r="N142" s="334"/>
      <c r="O142" s="158">
        <f t="shared" si="29"/>
        <v>0</v>
      </c>
      <c r="P142" s="158">
        <f t="shared" si="30"/>
        <v>0</v>
      </c>
    </row>
    <row r="143" spans="2:16">
      <c r="B143" s="9" t="str">
        <f t="shared" si="20"/>
        <v/>
      </c>
      <c r="C143" s="153">
        <f>IF(D93="","-",+C142+1)</f>
        <v>2054</v>
      </c>
      <c r="D143" s="154">
        <f>IF(F142+SUM(E$99:E142)=D$92,F142,D$92-SUM(E$99:E142))</f>
        <v>1172.9150015380906</v>
      </c>
      <c r="E143" s="160">
        <f t="shared" si="23"/>
        <v>552.76190476190482</v>
      </c>
      <c r="F143" s="159">
        <f t="shared" si="24"/>
        <v>620.15309677618575</v>
      </c>
      <c r="G143" s="159">
        <f t="shared" si="25"/>
        <v>896.53404915713816</v>
      </c>
      <c r="H143" s="163">
        <f t="shared" si="26"/>
        <v>647.440011696483</v>
      </c>
      <c r="I143" s="253">
        <f t="shared" si="27"/>
        <v>647.440011696483</v>
      </c>
      <c r="J143" s="158">
        <f t="shared" si="21"/>
        <v>0</v>
      </c>
      <c r="K143" s="158"/>
      <c r="L143" s="334"/>
      <c r="M143" s="158">
        <f t="shared" si="28"/>
        <v>0</v>
      </c>
      <c r="N143" s="334"/>
      <c r="O143" s="158">
        <f t="shared" si="29"/>
        <v>0</v>
      </c>
      <c r="P143" s="158">
        <f t="shared" si="30"/>
        <v>0</v>
      </c>
    </row>
    <row r="144" spans="2:16">
      <c r="B144" s="9" t="str">
        <f t="shared" si="20"/>
        <v/>
      </c>
      <c r="C144" s="153">
        <f>IF(D93="","-",+C143+1)</f>
        <v>2055</v>
      </c>
      <c r="D144" s="154">
        <f>IF(F143+SUM(E$99:E143)=D$92,F143,D$92-SUM(E$99:E143))</f>
        <v>620.15309677618575</v>
      </c>
      <c r="E144" s="160">
        <f t="shared" si="23"/>
        <v>552.76190476190482</v>
      </c>
      <c r="F144" s="159">
        <f t="shared" si="24"/>
        <v>67.391192014280932</v>
      </c>
      <c r="G144" s="159">
        <f t="shared" si="25"/>
        <v>343.77214439523334</v>
      </c>
      <c r="H144" s="163">
        <f t="shared" si="26"/>
        <v>589.0658196871442</v>
      </c>
      <c r="I144" s="253">
        <f t="shared" si="27"/>
        <v>589.0658196871442</v>
      </c>
      <c r="J144" s="158">
        <f t="shared" si="21"/>
        <v>0</v>
      </c>
      <c r="K144" s="158"/>
      <c r="L144" s="334"/>
      <c r="M144" s="158">
        <f t="shared" si="28"/>
        <v>0</v>
      </c>
      <c r="N144" s="334"/>
      <c r="O144" s="158">
        <f t="shared" si="29"/>
        <v>0</v>
      </c>
      <c r="P144" s="158">
        <f t="shared" si="30"/>
        <v>0</v>
      </c>
    </row>
    <row r="145" spans="2:16">
      <c r="B145" s="9" t="str">
        <f t="shared" si="20"/>
        <v/>
      </c>
      <c r="C145" s="153">
        <f>IF(D93="","-",+C144+1)</f>
        <v>2056</v>
      </c>
      <c r="D145" s="154">
        <f>IF(F144+SUM(E$99:E144)=D$92,F144,D$92-SUM(E$99:E144))</f>
        <v>67.391192014280932</v>
      </c>
      <c r="E145" s="160">
        <f t="shared" si="23"/>
        <v>67.391192014280932</v>
      </c>
      <c r="F145" s="159">
        <f t="shared" si="24"/>
        <v>0</v>
      </c>
      <c r="G145" s="159">
        <f t="shared" si="25"/>
        <v>33.695596007140466</v>
      </c>
      <c r="H145" s="163">
        <f t="shared" si="26"/>
        <v>70.949601474565952</v>
      </c>
      <c r="I145" s="253">
        <f t="shared" si="27"/>
        <v>70.949601474565952</v>
      </c>
      <c r="J145" s="158">
        <f t="shared" si="21"/>
        <v>0</v>
      </c>
      <c r="K145" s="158"/>
      <c r="L145" s="334"/>
      <c r="M145" s="158">
        <f t="shared" si="28"/>
        <v>0</v>
      </c>
      <c r="N145" s="334"/>
      <c r="O145" s="158">
        <f t="shared" si="29"/>
        <v>0</v>
      </c>
      <c r="P145" s="158">
        <f t="shared" si="30"/>
        <v>0</v>
      </c>
    </row>
    <row r="146" spans="2:16">
      <c r="B146" s="9" t="str">
        <f t="shared" si="20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 t="shared" si="23"/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1"/>
        <v>0</v>
      </c>
      <c r="K146" s="158"/>
      <c r="L146" s="334"/>
      <c r="M146" s="158">
        <f t="shared" si="28"/>
        <v>0</v>
      </c>
      <c r="N146" s="334"/>
      <c r="O146" s="158">
        <f t="shared" si="29"/>
        <v>0</v>
      </c>
      <c r="P146" s="158">
        <f t="shared" si="30"/>
        <v>0</v>
      </c>
    </row>
    <row r="147" spans="2:16">
      <c r="B147" s="9" t="str">
        <f t="shared" si="20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 t="shared" si="23"/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1"/>
        <v>0</v>
      </c>
      <c r="K147" s="158"/>
      <c r="L147" s="334"/>
      <c r="M147" s="158">
        <f t="shared" si="28"/>
        <v>0</v>
      </c>
      <c r="N147" s="334"/>
      <c r="O147" s="158">
        <f t="shared" si="29"/>
        <v>0</v>
      </c>
      <c r="P147" s="158">
        <f t="shared" si="30"/>
        <v>0</v>
      </c>
    </row>
    <row r="148" spans="2:16">
      <c r="B148" s="9" t="str">
        <f t="shared" si="20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 t="shared" si="23"/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1"/>
        <v>0</v>
      </c>
      <c r="K148" s="158"/>
      <c r="L148" s="334"/>
      <c r="M148" s="158">
        <f t="shared" si="28"/>
        <v>0</v>
      </c>
      <c r="N148" s="334"/>
      <c r="O148" s="158">
        <f t="shared" si="29"/>
        <v>0</v>
      </c>
      <c r="P148" s="158">
        <f t="shared" si="30"/>
        <v>0</v>
      </c>
    </row>
    <row r="149" spans="2:16">
      <c r="B149" s="9" t="str">
        <f t="shared" si="20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 t="shared" si="23"/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1"/>
        <v>0</v>
      </c>
      <c r="K149" s="158"/>
      <c r="L149" s="334"/>
      <c r="M149" s="158">
        <f t="shared" si="28"/>
        <v>0</v>
      </c>
      <c r="N149" s="334"/>
      <c r="O149" s="158">
        <f t="shared" si="29"/>
        <v>0</v>
      </c>
      <c r="P149" s="158">
        <f t="shared" si="30"/>
        <v>0</v>
      </c>
    </row>
    <row r="150" spans="2:16">
      <c r="B150" s="9" t="str">
        <f t="shared" si="20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 t="shared" si="23"/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1"/>
        <v>0</v>
      </c>
      <c r="K150" s="158"/>
      <c r="L150" s="334"/>
      <c r="M150" s="158">
        <f t="shared" si="28"/>
        <v>0</v>
      </c>
      <c r="N150" s="334"/>
      <c r="O150" s="158">
        <f t="shared" si="29"/>
        <v>0</v>
      </c>
      <c r="P150" s="158">
        <f t="shared" si="30"/>
        <v>0</v>
      </c>
    </row>
    <row r="151" spans="2:16">
      <c r="B151" s="9" t="str">
        <f t="shared" si="20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 t="shared" si="23"/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1"/>
        <v>0</v>
      </c>
      <c r="K151" s="158"/>
      <c r="L151" s="334"/>
      <c r="M151" s="158">
        <f t="shared" si="28"/>
        <v>0</v>
      </c>
      <c r="N151" s="334"/>
      <c r="O151" s="158">
        <f t="shared" si="29"/>
        <v>0</v>
      </c>
      <c r="P151" s="158">
        <f t="shared" si="30"/>
        <v>0</v>
      </c>
    </row>
    <row r="152" spans="2:16">
      <c r="B152" s="9" t="str">
        <f t="shared" si="20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 t="shared" si="23"/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1"/>
        <v>0</v>
      </c>
      <c r="K152" s="158"/>
      <c r="L152" s="334"/>
      <c r="M152" s="158">
        <f t="shared" si="28"/>
        <v>0</v>
      </c>
      <c r="N152" s="334"/>
      <c r="O152" s="158">
        <f t="shared" si="29"/>
        <v>0</v>
      </c>
      <c r="P152" s="158">
        <f t="shared" si="30"/>
        <v>0</v>
      </c>
    </row>
    <row r="153" spans="2:16">
      <c r="B153" s="9" t="str">
        <f t="shared" si="20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 t="shared" si="23"/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1"/>
        <v>0</v>
      </c>
      <c r="K153" s="158"/>
      <c r="L153" s="334"/>
      <c r="M153" s="158">
        <f t="shared" si="28"/>
        <v>0</v>
      </c>
      <c r="N153" s="334"/>
      <c r="O153" s="158">
        <f t="shared" si="29"/>
        <v>0</v>
      </c>
      <c r="P153" s="158">
        <f t="shared" si="30"/>
        <v>0</v>
      </c>
    </row>
    <row r="154" spans="2:16" ht="13.5" thickBot="1">
      <c r="B154" s="9" t="str">
        <f t="shared" si="20"/>
        <v/>
      </c>
      <c r="C154" s="164">
        <f>IF(D93="","-",+C153+1)</f>
        <v>2065</v>
      </c>
      <c r="D154" s="154">
        <f>IF(F153+SUM(E$99:E153)=D$92,F153,D$92-SUM(E$99:E153))</f>
        <v>0</v>
      </c>
      <c r="E154" s="160">
        <f t="shared" si="23"/>
        <v>0</v>
      </c>
      <c r="F154" s="159">
        <f t="shared" si="24"/>
        <v>0</v>
      </c>
      <c r="G154" s="159">
        <f t="shared" si="25"/>
        <v>0</v>
      </c>
      <c r="H154" s="163">
        <f t="shared" si="26"/>
        <v>0</v>
      </c>
      <c r="I154" s="253">
        <f t="shared" si="27"/>
        <v>0</v>
      </c>
      <c r="J154" s="158">
        <f t="shared" si="21"/>
        <v>0</v>
      </c>
      <c r="K154" s="158"/>
      <c r="L154" s="335"/>
      <c r="M154" s="169">
        <f t="shared" si="28"/>
        <v>0</v>
      </c>
      <c r="N154" s="335"/>
      <c r="O154" s="169">
        <f t="shared" si="29"/>
        <v>0</v>
      </c>
      <c r="P154" s="169">
        <f t="shared" si="30"/>
        <v>0</v>
      </c>
    </row>
    <row r="155" spans="2:16">
      <c r="C155" s="154" t="s">
        <v>73</v>
      </c>
      <c r="D155" s="111"/>
      <c r="E155" s="111">
        <f>SUM(E99:E154)</f>
        <v>23216.000000000004</v>
      </c>
      <c r="F155" s="111"/>
      <c r="G155" s="111"/>
      <c r="H155" s="111">
        <f>SUM(H99:H154)</f>
        <v>76708.934934314675</v>
      </c>
      <c r="I155" s="111">
        <f>SUM(I99:I154)</f>
        <v>76708.934934314675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9" priority="1" stopIfTrue="1" operator="equal">
      <formula>$I$10</formula>
    </cfRule>
  </conditionalFormatting>
  <conditionalFormatting sqref="C99:C154">
    <cfRule type="cellIs" dxfId="6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P162"/>
  <sheetViews>
    <sheetView view="pageBreakPreview" topLeftCell="A61" zoomScale="82" zoomScaleNormal="100" zoomScaleSheetLayoutView="82" workbookViewId="0">
      <selection activeCell="D17" sqref="D17:H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50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1858641.3891753859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1858641.3891753859</v>
      </c>
      <c r="O6" s="1"/>
      <c r="P6" s="1"/>
    </row>
    <row r="7" spans="1:16" ht="13.5" thickBot="1">
      <c r="C7" s="121" t="s">
        <v>44</v>
      </c>
      <c r="D7" s="386" t="s">
        <v>328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/>
      <c r="E9" s="401" t="s">
        <v>436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16209337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395349.68292682926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15500000</v>
      </c>
      <c r="E17" s="415">
        <v>184523.80952380953</v>
      </c>
      <c r="F17" s="409">
        <v>15315476.19047619</v>
      </c>
      <c r="G17" s="415">
        <v>2201645.5530295321</v>
      </c>
      <c r="H17" s="416">
        <v>2201645.5530295321</v>
      </c>
      <c r="I17" s="156">
        <v>0</v>
      </c>
      <c r="J17" s="156"/>
      <c r="K17" s="258">
        <f>G17</f>
        <v>2201645.5530295321</v>
      </c>
      <c r="L17" s="257">
        <f>IF(K17&lt;&gt;0,+G17-K17,0)</f>
        <v>0</v>
      </c>
      <c r="M17" s="258">
        <f>H17</f>
        <v>2201645.5530295321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15593387.19047619</v>
      </c>
      <c r="E18" s="410">
        <v>375664.54761904763</v>
      </c>
      <c r="F18" s="411">
        <v>15217722.642857142</v>
      </c>
      <c r="G18" s="410">
        <v>2355185.5288467337</v>
      </c>
      <c r="H18" s="416">
        <v>2355185.5288467337</v>
      </c>
      <c r="I18" s="156">
        <f>H18-G18</f>
        <v>0</v>
      </c>
      <c r="J18" s="156"/>
      <c r="K18" s="258">
        <f>G18</f>
        <v>2355185.5288467337</v>
      </c>
      <c r="L18" s="257">
        <f>IF(K18&lt;&gt;0,+G18-K18,0)</f>
        <v>0</v>
      </c>
      <c r="M18" s="258">
        <f>H18</f>
        <v>2355185.5288467337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15438728.642857144</v>
      </c>
      <c r="E19" s="410">
        <v>372067.83720930235</v>
      </c>
      <c r="F19" s="411">
        <v>15066660.805647841</v>
      </c>
      <c r="G19" s="410">
        <v>2261762.8310746681</v>
      </c>
      <c r="H19" s="416">
        <v>2261762.8310746681</v>
      </c>
      <c r="I19" s="156">
        <v>0</v>
      </c>
      <c r="J19" s="156"/>
      <c r="K19" s="258">
        <f>G19</f>
        <v>2261762.8310746681</v>
      </c>
      <c r="L19" s="257">
        <f>IF(K19&lt;&gt;0,+G19-K19,0)</f>
        <v>0</v>
      </c>
      <c r="M19" s="258">
        <f>H19</f>
        <v>2261762.8310746681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15066660.805647841</v>
      </c>
      <c r="E20" s="410">
        <v>390217.48780487804</v>
      </c>
      <c r="F20" s="411">
        <v>14676443.317842962</v>
      </c>
      <c r="G20" s="410">
        <v>2280303.9967571078</v>
      </c>
      <c r="H20" s="416">
        <v>2280303.9967571078</v>
      </c>
      <c r="I20" s="156">
        <f t="shared" ref="I20:I72" si="1">H20-G20</f>
        <v>0</v>
      </c>
      <c r="J20" s="156"/>
      <c r="K20" s="258">
        <f>G20</f>
        <v>2280303.9967571078</v>
      </c>
      <c r="L20" s="257">
        <f>IF(K20&lt;&gt;0,+G20-K20,0)</f>
        <v>0</v>
      </c>
      <c r="M20" s="258">
        <f>H20</f>
        <v>2280303.9967571078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411">
        <v>14676443.317842962</v>
      </c>
      <c r="E21" s="410">
        <v>390217.48780487804</v>
      </c>
      <c r="F21" s="411">
        <v>14286225.830038084</v>
      </c>
      <c r="G21" s="410">
        <v>2230709.6567584975</v>
      </c>
      <c r="H21" s="416">
        <v>2230709.6567584975</v>
      </c>
      <c r="I21" s="156">
        <f t="shared" si="1"/>
        <v>0</v>
      </c>
      <c r="J21" s="156"/>
      <c r="K21" s="258">
        <f>G21</f>
        <v>2230709.6567584975</v>
      </c>
      <c r="L21" s="257">
        <f>IF(K21&lt;&gt;0,+G21-K21,0)</f>
        <v>0</v>
      </c>
      <c r="M21" s="258">
        <f>H21</f>
        <v>2230709.6567584975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>IU</v>
      </c>
      <c r="C22" s="153">
        <f>IF(D11="","-",+C21+1)</f>
        <v>2020</v>
      </c>
      <c r="D22" s="159">
        <f>IF(F21+SUM(E$17:E21)=D$10,F21,D$10-SUM(E$17:E21))</f>
        <v>14496645.830038084</v>
      </c>
      <c r="E22" s="160">
        <f t="shared" ref="E22:E72" si="2">IF(+$I$14&lt;F21,$I$14,D22)</f>
        <v>395349.68292682926</v>
      </c>
      <c r="F22" s="159">
        <f t="shared" ref="F22:F72" si="3">+D22-E22</f>
        <v>14101296.147111254</v>
      </c>
      <c r="G22" s="161">
        <f t="shared" ref="G22:G50" si="4">+I$12*((D22+F22)/2)+E22</f>
        <v>1858641.3891753859</v>
      </c>
      <c r="H22" s="142">
        <f t="shared" ref="H22:H50" si="5">+I$13*((D22+F22)/2)+E22</f>
        <v>1858641.3891753859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14101296.147111254</v>
      </c>
      <c r="E23" s="160">
        <f t="shared" si="2"/>
        <v>395349.68292682926</v>
      </c>
      <c r="F23" s="159">
        <f t="shared" si="3"/>
        <v>13705946.464184424</v>
      </c>
      <c r="G23" s="161">
        <f t="shared" si="4"/>
        <v>1818183.099375576</v>
      </c>
      <c r="H23" s="142">
        <f t="shared" si="5"/>
        <v>1818183.099375576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13705946.464184424</v>
      </c>
      <c r="E24" s="160">
        <f t="shared" si="2"/>
        <v>395349.68292682926</v>
      </c>
      <c r="F24" s="159">
        <f t="shared" si="3"/>
        <v>13310596.781257594</v>
      </c>
      <c r="G24" s="161">
        <f t="shared" si="4"/>
        <v>1777724.8095757663</v>
      </c>
      <c r="H24" s="142">
        <f t="shared" si="5"/>
        <v>1777724.8095757663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13310596.781257594</v>
      </c>
      <c r="E25" s="160">
        <f t="shared" si="2"/>
        <v>395349.68292682926</v>
      </c>
      <c r="F25" s="159">
        <f t="shared" si="3"/>
        <v>12915247.098330764</v>
      </c>
      <c r="G25" s="161">
        <f t="shared" si="4"/>
        <v>1737266.5197759564</v>
      </c>
      <c r="H25" s="142">
        <f t="shared" si="5"/>
        <v>1737266.5197759564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12915247.098330764</v>
      </c>
      <c r="E26" s="160">
        <f t="shared" si="2"/>
        <v>395349.68292682926</v>
      </c>
      <c r="F26" s="159">
        <f t="shared" si="3"/>
        <v>12519897.415403934</v>
      </c>
      <c r="G26" s="161">
        <f t="shared" si="4"/>
        <v>1696808.2299761467</v>
      </c>
      <c r="H26" s="142">
        <f t="shared" si="5"/>
        <v>1696808.2299761467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12519897.415403934</v>
      </c>
      <c r="E27" s="160">
        <f t="shared" si="2"/>
        <v>395349.68292682926</v>
      </c>
      <c r="F27" s="159">
        <f t="shared" si="3"/>
        <v>12124547.732477104</v>
      </c>
      <c r="G27" s="161">
        <f t="shared" si="4"/>
        <v>1656349.9401763368</v>
      </c>
      <c r="H27" s="142">
        <f t="shared" si="5"/>
        <v>1656349.9401763368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12124547.732477104</v>
      </c>
      <c r="E28" s="160">
        <f t="shared" si="2"/>
        <v>395349.68292682926</v>
      </c>
      <c r="F28" s="159">
        <f t="shared" si="3"/>
        <v>11729198.049550274</v>
      </c>
      <c r="G28" s="161">
        <f t="shared" si="4"/>
        <v>1615891.6503765271</v>
      </c>
      <c r="H28" s="142">
        <f t="shared" si="5"/>
        <v>1615891.6503765271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11729198.049550274</v>
      </c>
      <c r="E29" s="160">
        <f t="shared" si="2"/>
        <v>395349.68292682926</v>
      </c>
      <c r="F29" s="159">
        <f t="shared" si="3"/>
        <v>11333848.366623444</v>
      </c>
      <c r="G29" s="161">
        <f t="shared" si="4"/>
        <v>1575433.3605767172</v>
      </c>
      <c r="H29" s="142">
        <f t="shared" si="5"/>
        <v>1575433.3605767172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11333848.366623444</v>
      </c>
      <c r="E30" s="160">
        <f t="shared" si="2"/>
        <v>395349.68292682926</v>
      </c>
      <c r="F30" s="159">
        <f t="shared" si="3"/>
        <v>10938498.683696615</v>
      </c>
      <c r="G30" s="161">
        <f t="shared" si="4"/>
        <v>1534975.0707769075</v>
      </c>
      <c r="H30" s="142">
        <f t="shared" si="5"/>
        <v>1534975.0707769075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10938498.683696615</v>
      </c>
      <c r="E31" s="160">
        <f t="shared" si="2"/>
        <v>395349.68292682926</v>
      </c>
      <c r="F31" s="159">
        <f t="shared" si="3"/>
        <v>10543149.000769785</v>
      </c>
      <c r="G31" s="161">
        <f t="shared" si="4"/>
        <v>1494516.7809770978</v>
      </c>
      <c r="H31" s="142">
        <f t="shared" si="5"/>
        <v>1494516.7809770978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10543149.000769785</v>
      </c>
      <c r="E32" s="160">
        <f t="shared" si="2"/>
        <v>395349.68292682926</v>
      </c>
      <c r="F32" s="159">
        <f t="shared" si="3"/>
        <v>10147799.317842955</v>
      </c>
      <c r="G32" s="161">
        <f t="shared" si="4"/>
        <v>1454058.4911772879</v>
      </c>
      <c r="H32" s="142">
        <f t="shared" si="5"/>
        <v>1454058.4911772879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10147799.317842955</v>
      </c>
      <c r="E33" s="160">
        <f t="shared" si="2"/>
        <v>395349.68292682926</v>
      </c>
      <c r="F33" s="159">
        <f t="shared" si="3"/>
        <v>9752449.6349161249</v>
      </c>
      <c r="G33" s="161">
        <f t="shared" si="4"/>
        <v>1413600.2013774782</v>
      </c>
      <c r="H33" s="142">
        <f t="shared" si="5"/>
        <v>1413600.2013774782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9752449.6349161249</v>
      </c>
      <c r="E34" s="160">
        <f t="shared" si="2"/>
        <v>395349.68292682926</v>
      </c>
      <c r="F34" s="159">
        <f t="shared" si="3"/>
        <v>9357099.951989295</v>
      </c>
      <c r="G34" s="161">
        <f t="shared" si="4"/>
        <v>1373141.9115776683</v>
      </c>
      <c r="H34" s="142">
        <f t="shared" si="5"/>
        <v>1373141.9115776683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9357099.951989295</v>
      </c>
      <c r="E35" s="160">
        <f t="shared" si="2"/>
        <v>395349.68292682926</v>
      </c>
      <c r="F35" s="159">
        <f t="shared" si="3"/>
        <v>8961750.2690624651</v>
      </c>
      <c r="G35" s="161">
        <f t="shared" si="4"/>
        <v>1332683.6217778586</v>
      </c>
      <c r="H35" s="142">
        <f t="shared" si="5"/>
        <v>1332683.6217778586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8961750.2690624651</v>
      </c>
      <c r="E36" s="160">
        <f t="shared" si="2"/>
        <v>395349.68292682926</v>
      </c>
      <c r="F36" s="159">
        <f t="shared" si="3"/>
        <v>8566400.5861356352</v>
      </c>
      <c r="G36" s="161">
        <f t="shared" si="4"/>
        <v>1292225.3319780487</v>
      </c>
      <c r="H36" s="142">
        <f t="shared" si="5"/>
        <v>1292225.3319780487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8566400.5861356352</v>
      </c>
      <c r="E37" s="160">
        <f t="shared" si="2"/>
        <v>395349.68292682926</v>
      </c>
      <c r="F37" s="159">
        <f t="shared" si="3"/>
        <v>8171050.9032088062</v>
      </c>
      <c r="G37" s="161">
        <f t="shared" si="4"/>
        <v>1251767.042178239</v>
      </c>
      <c r="H37" s="142">
        <f t="shared" si="5"/>
        <v>1251767.042178239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8171050.9032088062</v>
      </c>
      <c r="E38" s="160">
        <f t="shared" si="2"/>
        <v>395349.68292682926</v>
      </c>
      <c r="F38" s="159">
        <f t="shared" si="3"/>
        <v>7775701.2202819772</v>
      </c>
      <c r="G38" s="161">
        <f t="shared" si="4"/>
        <v>1211308.7523784293</v>
      </c>
      <c r="H38" s="142">
        <f t="shared" si="5"/>
        <v>1211308.7523784293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7775701.2202819772</v>
      </c>
      <c r="E39" s="160">
        <f t="shared" si="2"/>
        <v>395349.68292682926</v>
      </c>
      <c r="F39" s="159">
        <f t="shared" si="3"/>
        <v>7380351.5373551482</v>
      </c>
      <c r="G39" s="161">
        <f t="shared" si="4"/>
        <v>1170850.4625786196</v>
      </c>
      <c r="H39" s="142">
        <f t="shared" si="5"/>
        <v>1170850.4625786196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7380351.5373551482</v>
      </c>
      <c r="E40" s="160">
        <f t="shared" si="2"/>
        <v>395349.68292682926</v>
      </c>
      <c r="F40" s="159">
        <f t="shared" si="3"/>
        <v>6985001.8544283193</v>
      </c>
      <c r="G40" s="161">
        <f t="shared" si="4"/>
        <v>1130392.1727788099</v>
      </c>
      <c r="H40" s="142">
        <f t="shared" si="5"/>
        <v>1130392.1727788099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6985001.8544283193</v>
      </c>
      <c r="E41" s="160">
        <f t="shared" si="2"/>
        <v>395349.68292682926</v>
      </c>
      <c r="F41" s="159">
        <f t="shared" si="3"/>
        <v>6589652.1715014903</v>
      </c>
      <c r="G41" s="161">
        <f t="shared" si="4"/>
        <v>1089933.882979</v>
      </c>
      <c r="H41" s="142">
        <f t="shared" si="5"/>
        <v>1089933.882979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6589652.1715014903</v>
      </c>
      <c r="E42" s="160">
        <f t="shared" si="2"/>
        <v>395349.68292682926</v>
      </c>
      <c r="F42" s="159">
        <f t="shared" si="3"/>
        <v>6194302.4885746613</v>
      </c>
      <c r="G42" s="161">
        <f t="shared" si="4"/>
        <v>1049475.5931791905</v>
      </c>
      <c r="H42" s="142">
        <f t="shared" si="5"/>
        <v>1049475.5931791905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6194302.4885746613</v>
      </c>
      <c r="E43" s="160">
        <f t="shared" si="2"/>
        <v>395349.68292682926</v>
      </c>
      <c r="F43" s="159">
        <f t="shared" si="3"/>
        <v>5798952.8056478323</v>
      </c>
      <c r="G43" s="161">
        <f t="shared" si="4"/>
        <v>1009017.3033793806</v>
      </c>
      <c r="H43" s="142">
        <f t="shared" si="5"/>
        <v>1009017.3033793806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5798952.8056478323</v>
      </c>
      <c r="E44" s="160">
        <f t="shared" si="2"/>
        <v>395349.68292682926</v>
      </c>
      <c r="F44" s="159">
        <f t="shared" si="3"/>
        <v>5403603.1227210034</v>
      </c>
      <c r="G44" s="161">
        <f t="shared" si="4"/>
        <v>968559.01357957115</v>
      </c>
      <c r="H44" s="142">
        <f t="shared" si="5"/>
        <v>968559.01357957115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5403603.1227210034</v>
      </c>
      <c r="E45" s="160">
        <f t="shared" si="2"/>
        <v>395349.68292682926</v>
      </c>
      <c r="F45" s="159">
        <f t="shared" si="3"/>
        <v>5008253.4397941744</v>
      </c>
      <c r="G45" s="161">
        <f t="shared" si="4"/>
        <v>928100.72377976123</v>
      </c>
      <c r="H45" s="142">
        <f t="shared" si="5"/>
        <v>928100.72377976123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5008253.4397941744</v>
      </c>
      <c r="E46" s="160">
        <f t="shared" si="2"/>
        <v>395349.68292682926</v>
      </c>
      <c r="F46" s="159">
        <f t="shared" si="3"/>
        <v>4612903.7568673454</v>
      </c>
      <c r="G46" s="161">
        <f t="shared" si="4"/>
        <v>887642.43397995166</v>
      </c>
      <c r="H46" s="142">
        <f t="shared" si="5"/>
        <v>887642.43397995166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4612903.7568673454</v>
      </c>
      <c r="E47" s="160">
        <f t="shared" si="2"/>
        <v>395349.68292682926</v>
      </c>
      <c r="F47" s="159">
        <f t="shared" si="3"/>
        <v>4217554.0739405164</v>
      </c>
      <c r="G47" s="161">
        <f t="shared" si="4"/>
        <v>847184.14418014186</v>
      </c>
      <c r="H47" s="142">
        <f t="shared" si="5"/>
        <v>847184.14418014186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4217554.0739405164</v>
      </c>
      <c r="E48" s="160">
        <f t="shared" si="2"/>
        <v>395349.68292682926</v>
      </c>
      <c r="F48" s="159">
        <f t="shared" si="3"/>
        <v>3822204.391013687</v>
      </c>
      <c r="G48" s="161">
        <f t="shared" si="4"/>
        <v>806725.85438033217</v>
      </c>
      <c r="H48" s="142">
        <f t="shared" si="5"/>
        <v>806725.85438033217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3822204.391013687</v>
      </c>
      <c r="E49" s="160">
        <f t="shared" si="2"/>
        <v>395349.68292682926</v>
      </c>
      <c r="F49" s="159">
        <f t="shared" si="3"/>
        <v>3426854.7080868576</v>
      </c>
      <c r="G49" s="161">
        <f t="shared" si="4"/>
        <v>766267.56458052248</v>
      </c>
      <c r="H49" s="142">
        <f t="shared" si="5"/>
        <v>766267.56458052248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3426854.7080868576</v>
      </c>
      <c r="E50" s="160">
        <f t="shared" si="2"/>
        <v>395349.68292682926</v>
      </c>
      <c r="F50" s="159">
        <f t="shared" si="3"/>
        <v>3031505.0251600281</v>
      </c>
      <c r="G50" s="161">
        <f t="shared" si="4"/>
        <v>725809.27478071256</v>
      </c>
      <c r="H50" s="142">
        <f t="shared" si="5"/>
        <v>725809.27478071256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3031505.0251600281</v>
      </c>
      <c r="E51" s="160">
        <f t="shared" si="2"/>
        <v>395349.68292682926</v>
      </c>
      <c r="F51" s="159">
        <f t="shared" si="3"/>
        <v>2636155.3422331987</v>
      </c>
      <c r="G51" s="161">
        <f t="shared" ref="G51:G72" si="9">+I$12*((D51+F51)/2)+E51</f>
        <v>685350.98498090287</v>
      </c>
      <c r="H51" s="142">
        <f t="shared" ref="H51:H72" si="10">+I$13*((D51+F51)/2)+E51</f>
        <v>685350.98498090287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2636155.3422331987</v>
      </c>
      <c r="E52" s="160">
        <f t="shared" si="2"/>
        <v>395349.68292682926</v>
      </c>
      <c r="F52" s="159">
        <f t="shared" si="3"/>
        <v>2240805.6593063693</v>
      </c>
      <c r="G52" s="161">
        <f t="shared" si="9"/>
        <v>644892.69518109318</v>
      </c>
      <c r="H52" s="142">
        <f t="shared" si="10"/>
        <v>644892.69518109318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2240805.6593063693</v>
      </c>
      <c r="E53" s="160">
        <f t="shared" si="2"/>
        <v>395349.68292682926</v>
      </c>
      <c r="F53" s="159">
        <f t="shared" si="3"/>
        <v>1845455.9763795401</v>
      </c>
      <c r="G53" s="161">
        <f t="shared" si="9"/>
        <v>604434.40538128337</v>
      </c>
      <c r="H53" s="142">
        <f t="shared" si="10"/>
        <v>604434.40538128337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1845455.9763795401</v>
      </c>
      <c r="E54" s="160">
        <f t="shared" si="2"/>
        <v>395349.68292682926</v>
      </c>
      <c r="F54" s="159">
        <f t="shared" si="3"/>
        <v>1450106.2934527108</v>
      </c>
      <c r="G54" s="161">
        <f t="shared" si="9"/>
        <v>563976.11558147368</v>
      </c>
      <c r="H54" s="142">
        <f t="shared" si="10"/>
        <v>563976.11558147368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1450106.2934527108</v>
      </c>
      <c r="E55" s="160">
        <f t="shared" si="2"/>
        <v>395349.68292682926</v>
      </c>
      <c r="F55" s="159">
        <f t="shared" si="3"/>
        <v>1054756.6105258816</v>
      </c>
      <c r="G55" s="161">
        <f t="shared" si="9"/>
        <v>523517.82578166394</v>
      </c>
      <c r="H55" s="142">
        <f t="shared" si="10"/>
        <v>523517.82578166394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1054756.6105258816</v>
      </c>
      <c r="E56" s="160">
        <f t="shared" si="2"/>
        <v>395349.68292682926</v>
      </c>
      <c r="F56" s="159">
        <f t="shared" si="3"/>
        <v>659406.92759905243</v>
      </c>
      <c r="G56" s="161">
        <f t="shared" si="9"/>
        <v>483059.53598185419</v>
      </c>
      <c r="H56" s="142">
        <f t="shared" si="10"/>
        <v>483059.53598185419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659406.92759905243</v>
      </c>
      <c r="E57" s="160">
        <f t="shared" si="2"/>
        <v>395349.68292682926</v>
      </c>
      <c r="F57" s="159">
        <f t="shared" si="3"/>
        <v>264057.24467222317</v>
      </c>
      <c r="G57" s="161">
        <f t="shared" si="9"/>
        <v>442601.24618204444</v>
      </c>
      <c r="H57" s="142">
        <f t="shared" si="10"/>
        <v>442601.24618204444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264057.24467222317</v>
      </c>
      <c r="E58" s="160">
        <f t="shared" si="2"/>
        <v>264057.24467222317</v>
      </c>
      <c r="F58" s="159">
        <f t="shared" si="3"/>
        <v>0</v>
      </c>
      <c r="G58" s="161">
        <f t="shared" si="9"/>
        <v>277568.45384987834</v>
      </c>
      <c r="H58" s="142">
        <f t="shared" si="10"/>
        <v>277568.45384987834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0</v>
      </c>
      <c r="E59" s="160">
        <f t="shared" si="2"/>
        <v>0</v>
      </c>
      <c r="F59" s="159">
        <f t="shared" si="3"/>
        <v>0</v>
      </c>
      <c r="G59" s="161">
        <f t="shared" si="9"/>
        <v>0</v>
      </c>
      <c r="H59" s="142">
        <f t="shared" si="10"/>
        <v>0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0</v>
      </c>
      <c r="E60" s="160">
        <f t="shared" si="2"/>
        <v>0</v>
      </c>
      <c r="F60" s="159">
        <f t="shared" si="3"/>
        <v>0</v>
      </c>
      <c r="G60" s="161">
        <f t="shared" si="9"/>
        <v>0</v>
      </c>
      <c r="H60" s="142">
        <f t="shared" si="10"/>
        <v>0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16209337.000000004</v>
      </c>
      <c r="F73" s="111"/>
      <c r="G73" s="111">
        <f>SUM(G17:G72)</f>
        <v>53029543.456750147</v>
      </c>
      <c r="H73" s="111">
        <f>SUM(H17:H72)</f>
        <v>53029543.456750147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50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2280303.9967571078</v>
      </c>
      <c r="N87" s="198">
        <f>IF(J92&lt;D11,0,VLOOKUP(J92,C17:O72,11))</f>
        <v>2280303.9967571078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1977639.8776041078</v>
      </c>
      <c r="N88" s="200">
        <f>IF(J92&lt;D11,0,VLOOKUP(J92,C99:P154,7))</f>
        <v>1977639.8776041078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Dekalb-New Boston 69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-302664.11915299995</v>
      </c>
      <c r="N89" s="203">
        <f>+N88-N87</f>
        <v>-302664.11915299995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16209337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385936.59523809527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2015</v>
      </c>
      <c r="D99" s="409">
        <v>0</v>
      </c>
      <c r="E99" s="410">
        <v>187832.27380952382</v>
      </c>
      <c r="F99" s="411">
        <v>15590078.726190476</v>
      </c>
      <c r="G99" s="412">
        <v>7795039.3630952379</v>
      </c>
      <c r="H99" s="413">
        <v>1214975.8636759706</v>
      </c>
      <c r="I99" s="414">
        <v>1214975.8636759706</v>
      </c>
      <c r="J99" s="158">
        <f>+I99-H99</f>
        <v>0</v>
      </c>
      <c r="K99" s="158"/>
      <c r="L99" s="256">
        <f>+H99</f>
        <v>1214975.8636759706</v>
      </c>
      <c r="M99" s="157">
        <f t="shared" ref="M99:M130" si="11">IF(L99&lt;&gt;0,+H99-L99,0)</f>
        <v>0</v>
      </c>
      <c r="N99" s="256">
        <f>+I99</f>
        <v>1214975.8636759706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15804084.726190476</v>
      </c>
      <c r="E100" s="410">
        <v>371905.04651162791</v>
      </c>
      <c r="F100" s="411">
        <v>15432179.679678848</v>
      </c>
      <c r="G100" s="411">
        <v>15618132.202934662</v>
      </c>
      <c r="H100" s="413">
        <v>2354626.7467602715</v>
      </c>
      <c r="I100" s="414">
        <v>2354626.7467602715</v>
      </c>
      <c r="J100" s="158">
        <v>0</v>
      </c>
      <c r="K100" s="158"/>
      <c r="L100" s="258">
        <f>+H100</f>
        <v>2354626.7467602715</v>
      </c>
      <c r="M100" s="158">
        <f>IF(L100&lt;&gt;0,+H100-L100,0)</f>
        <v>0</v>
      </c>
      <c r="N100" s="258">
        <f>+I100</f>
        <v>2354626.7467602715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4">IF(D101=F100,"","IU")</f>
        <v>IU</v>
      </c>
      <c r="C101" s="153">
        <f>IF(D93="","-",+C100+1)</f>
        <v>2017</v>
      </c>
      <c r="D101" s="409">
        <v>15582465.679678848</v>
      </c>
      <c r="E101" s="410">
        <v>384338.16666666669</v>
      </c>
      <c r="F101" s="411">
        <v>15198127.513012182</v>
      </c>
      <c r="G101" s="411">
        <v>15390296.596345514</v>
      </c>
      <c r="H101" s="413">
        <v>2253819.9284135839</v>
      </c>
      <c r="I101" s="414">
        <v>2253819.9284135839</v>
      </c>
      <c r="J101" s="158">
        <f t="shared" ref="J101:J154" si="15">+I101-H101</f>
        <v>0</v>
      </c>
      <c r="K101" s="158"/>
      <c r="L101" s="258">
        <f>+H101</f>
        <v>2253819.9284135839</v>
      </c>
      <c r="M101" s="158">
        <f>IF(L101&lt;&gt;0,+H101-L101,0)</f>
        <v>0</v>
      </c>
      <c r="N101" s="258">
        <f>+I101</f>
        <v>2253819.9284135839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4"/>
        <v>IU</v>
      </c>
      <c r="C102" s="153">
        <f>IF(D93="","-",+C101+1)</f>
        <v>2018</v>
      </c>
      <c r="D102" s="154">
        <f>IF(F101+SUM(E$99:E101)=D$92,F101,D$92-SUM(E$99:E101))</f>
        <v>15265261.513012182</v>
      </c>
      <c r="E102" s="160">
        <f t="shared" ref="E102:E154" si="16">IF(+$J$96&lt;F101,$J$96,D102)</f>
        <v>385936.59523809527</v>
      </c>
      <c r="F102" s="159">
        <f t="shared" ref="F102:F154" si="17">+D102-E102</f>
        <v>14879324.917774087</v>
      </c>
      <c r="G102" s="159">
        <f t="shared" ref="G102:G154" si="18">+(F102+D102)/2</f>
        <v>15072293.215393133</v>
      </c>
      <c r="H102" s="163">
        <f t="shared" ref="H102:H154" si="19">+J$94*G102+E102</f>
        <v>1977639.8776041078</v>
      </c>
      <c r="I102" s="253">
        <f t="shared" ref="I102:I154" si="20">+J$95*G102+E102</f>
        <v>1977639.8776041078</v>
      </c>
      <c r="J102" s="158">
        <f t="shared" si="15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14879324.917774087</v>
      </c>
      <c r="E103" s="160">
        <f t="shared" si="16"/>
        <v>385936.59523809527</v>
      </c>
      <c r="F103" s="159">
        <f t="shared" si="17"/>
        <v>14493388.322535992</v>
      </c>
      <c r="G103" s="159">
        <f t="shared" si="18"/>
        <v>14686356.62015504</v>
      </c>
      <c r="H103" s="163">
        <f t="shared" si="19"/>
        <v>1936883.2033112892</v>
      </c>
      <c r="I103" s="253">
        <f t="shared" si="20"/>
        <v>1936883.2033112892</v>
      </c>
      <c r="J103" s="158">
        <f t="shared" si="15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14493388.322535992</v>
      </c>
      <c r="E104" s="160">
        <f t="shared" si="16"/>
        <v>385936.59523809527</v>
      </c>
      <c r="F104" s="159">
        <f t="shared" si="17"/>
        <v>14107451.727297897</v>
      </c>
      <c r="G104" s="159">
        <f t="shared" si="18"/>
        <v>14300420.024916943</v>
      </c>
      <c r="H104" s="163">
        <f t="shared" si="19"/>
        <v>1896126.5290184706</v>
      </c>
      <c r="I104" s="253">
        <f t="shared" si="20"/>
        <v>1896126.5290184706</v>
      </c>
      <c r="J104" s="158">
        <f t="shared" si="15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14107451.727297897</v>
      </c>
      <c r="E105" s="160">
        <f t="shared" si="16"/>
        <v>385936.59523809527</v>
      </c>
      <c r="F105" s="159">
        <f t="shared" si="17"/>
        <v>13721515.132059801</v>
      </c>
      <c r="G105" s="159">
        <f t="shared" si="18"/>
        <v>13914483.42967885</v>
      </c>
      <c r="H105" s="163">
        <f t="shared" si="19"/>
        <v>1855369.8547256519</v>
      </c>
      <c r="I105" s="253">
        <f t="shared" si="20"/>
        <v>1855369.8547256519</v>
      </c>
      <c r="J105" s="158">
        <f t="shared" si="15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13721515.132059801</v>
      </c>
      <c r="E106" s="160">
        <f t="shared" si="16"/>
        <v>385936.59523809527</v>
      </c>
      <c r="F106" s="159">
        <f t="shared" si="17"/>
        <v>13335578.536821706</v>
      </c>
      <c r="G106" s="159">
        <f t="shared" si="18"/>
        <v>13528546.834440753</v>
      </c>
      <c r="H106" s="163">
        <f t="shared" si="19"/>
        <v>1814613.1804328328</v>
      </c>
      <c r="I106" s="253">
        <f t="shared" si="20"/>
        <v>1814613.1804328328</v>
      </c>
      <c r="J106" s="158">
        <f t="shared" si="15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13335578.536821706</v>
      </c>
      <c r="E107" s="160">
        <f t="shared" si="16"/>
        <v>385936.59523809527</v>
      </c>
      <c r="F107" s="159">
        <f t="shared" si="17"/>
        <v>12949641.941583611</v>
      </c>
      <c r="G107" s="159">
        <f t="shared" si="18"/>
        <v>13142610.23920266</v>
      </c>
      <c r="H107" s="163">
        <f t="shared" si="19"/>
        <v>1773856.5061400142</v>
      </c>
      <c r="I107" s="253">
        <f t="shared" si="20"/>
        <v>1773856.5061400142</v>
      </c>
      <c r="J107" s="158">
        <f t="shared" si="15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12949641.941583611</v>
      </c>
      <c r="E108" s="160">
        <f t="shared" si="16"/>
        <v>385936.59523809527</v>
      </c>
      <c r="F108" s="159">
        <f t="shared" si="17"/>
        <v>12563705.346345516</v>
      </c>
      <c r="G108" s="159">
        <f t="shared" si="18"/>
        <v>12756673.643964563</v>
      </c>
      <c r="H108" s="163">
        <f t="shared" si="19"/>
        <v>1733099.8318471955</v>
      </c>
      <c r="I108" s="253">
        <f t="shared" si="20"/>
        <v>1733099.8318471955</v>
      </c>
      <c r="J108" s="158">
        <f t="shared" si="15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12563705.346345516</v>
      </c>
      <c r="E109" s="160">
        <f t="shared" si="16"/>
        <v>385936.59523809527</v>
      </c>
      <c r="F109" s="159">
        <f t="shared" si="17"/>
        <v>12177768.751107421</v>
      </c>
      <c r="G109" s="159">
        <f t="shared" si="18"/>
        <v>12370737.048726469</v>
      </c>
      <c r="H109" s="163">
        <f t="shared" si="19"/>
        <v>1692343.1575543769</v>
      </c>
      <c r="I109" s="253">
        <f t="shared" si="20"/>
        <v>1692343.1575543769</v>
      </c>
      <c r="J109" s="158">
        <f t="shared" si="15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12177768.751107421</v>
      </c>
      <c r="E110" s="160">
        <f t="shared" si="16"/>
        <v>385936.59523809527</v>
      </c>
      <c r="F110" s="159">
        <f t="shared" si="17"/>
        <v>11791832.155869326</v>
      </c>
      <c r="G110" s="159">
        <f t="shared" si="18"/>
        <v>11984800.453488372</v>
      </c>
      <c r="H110" s="163">
        <f t="shared" si="19"/>
        <v>1651586.4832615582</v>
      </c>
      <c r="I110" s="253">
        <f t="shared" si="20"/>
        <v>1651586.4832615582</v>
      </c>
      <c r="J110" s="158">
        <f t="shared" si="15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11791832.155869326</v>
      </c>
      <c r="E111" s="160">
        <f t="shared" si="16"/>
        <v>385936.59523809527</v>
      </c>
      <c r="F111" s="159">
        <f t="shared" si="17"/>
        <v>11405895.56063123</v>
      </c>
      <c r="G111" s="159">
        <f t="shared" si="18"/>
        <v>11598863.858250279</v>
      </c>
      <c r="H111" s="163">
        <f t="shared" si="19"/>
        <v>1610829.8089687396</v>
      </c>
      <c r="I111" s="253">
        <f t="shared" si="20"/>
        <v>1610829.8089687396</v>
      </c>
      <c r="J111" s="158">
        <f t="shared" si="15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11405895.56063123</v>
      </c>
      <c r="E112" s="160">
        <f t="shared" si="16"/>
        <v>385936.59523809527</v>
      </c>
      <c r="F112" s="159">
        <f t="shared" si="17"/>
        <v>11019958.965393135</v>
      </c>
      <c r="G112" s="159">
        <f t="shared" si="18"/>
        <v>11212927.263012182</v>
      </c>
      <c r="H112" s="163">
        <f t="shared" si="19"/>
        <v>1570073.1346759205</v>
      </c>
      <c r="I112" s="253">
        <f t="shared" si="20"/>
        <v>1570073.1346759205</v>
      </c>
      <c r="J112" s="158">
        <f t="shared" si="15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11019958.965393135</v>
      </c>
      <c r="E113" s="160">
        <f t="shared" si="16"/>
        <v>385936.59523809527</v>
      </c>
      <c r="F113" s="159">
        <f t="shared" si="17"/>
        <v>10634022.37015504</v>
      </c>
      <c r="G113" s="159">
        <f t="shared" si="18"/>
        <v>10826990.667774089</v>
      </c>
      <c r="H113" s="163">
        <f t="shared" si="19"/>
        <v>1529316.4603831023</v>
      </c>
      <c r="I113" s="253">
        <f t="shared" si="20"/>
        <v>1529316.4603831023</v>
      </c>
      <c r="J113" s="158">
        <f t="shared" si="15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10634022.37015504</v>
      </c>
      <c r="E114" s="160">
        <f t="shared" si="16"/>
        <v>385936.59523809527</v>
      </c>
      <c r="F114" s="159">
        <f t="shared" si="17"/>
        <v>10248085.774916945</v>
      </c>
      <c r="G114" s="159">
        <f t="shared" si="18"/>
        <v>10441054.072535992</v>
      </c>
      <c r="H114" s="163">
        <f t="shared" si="19"/>
        <v>1488559.7860902832</v>
      </c>
      <c r="I114" s="253">
        <f t="shared" si="20"/>
        <v>1488559.7860902832</v>
      </c>
      <c r="J114" s="158">
        <f t="shared" si="15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10248085.774916945</v>
      </c>
      <c r="E115" s="160">
        <f t="shared" si="16"/>
        <v>385936.59523809527</v>
      </c>
      <c r="F115" s="159">
        <f t="shared" si="17"/>
        <v>9862149.1796788499</v>
      </c>
      <c r="G115" s="159">
        <f t="shared" si="18"/>
        <v>10055117.477297898</v>
      </c>
      <c r="H115" s="163">
        <f t="shared" si="19"/>
        <v>1447803.1117974645</v>
      </c>
      <c r="I115" s="253">
        <f t="shared" si="20"/>
        <v>1447803.1117974645</v>
      </c>
      <c r="J115" s="158">
        <f t="shared" si="15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9862149.1796788499</v>
      </c>
      <c r="E116" s="160">
        <f t="shared" si="16"/>
        <v>385936.59523809527</v>
      </c>
      <c r="F116" s="159">
        <f t="shared" si="17"/>
        <v>9476212.5844407547</v>
      </c>
      <c r="G116" s="159">
        <f t="shared" si="18"/>
        <v>9669180.8820598014</v>
      </c>
      <c r="H116" s="163">
        <f t="shared" si="19"/>
        <v>1407046.4375046459</v>
      </c>
      <c r="I116" s="253">
        <f t="shared" si="20"/>
        <v>1407046.4375046459</v>
      </c>
      <c r="J116" s="158">
        <f t="shared" si="15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9476212.5844407547</v>
      </c>
      <c r="E117" s="160">
        <f t="shared" si="16"/>
        <v>385936.59523809527</v>
      </c>
      <c r="F117" s="159">
        <f t="shared" si="17"/>
        <v>9090275.9892026596</v>
      </c>
      <c r="G117" s="159">
        <f t="shared" si="18"/>
        <v>9283244.2868217081</v>
      </c>
      <c r="H117" s="163">
        <f t="shared" si="19"/>
        <v>1366289.7632118273</v>
      </c>
      <c r="I117" s="253">
        <f t="shared" si="20"/>
        <v>1366289.7632118273</v>
      </c>
      <c r="J117" s="158">
        <f t="shared" si="15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9090275.9892026596</v>
      </c>
      <c r="E118" s="160">
        <f t="shared" si="16"/>
        <v>385936.59523809527</v>
      </c>
      <c r="F118" s="159">
        <f t="shared" si="17"/>
        <v>8704339.3939645644</v>
      </c>
      <c r="G118" s="159">
        <f t="shared" si="18"/>
        <v>8897307.6915836111</v>
      </c>
      <c r="H118" s="163">
        <f t="shared" si="19"/>
        <v>1325533.0889190084</v>
      </c>
      <c r="I118" s="253">
        <f t="shared" si="20"/>
        <v>1325533.0889190084</v>
      </c>
      <c r="J118" s="158">
        <f t="shared" si="15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8704339.3939645644</v>
      </c>
      <c r="E119" s="160">
        <f t="shared" si="16"/>
        <v>385936.59523809527</v>
      </c>
      <c r="F119" s="159">
        <f t="shared" si="17"/>
        <v>8318402.7987264693</v>
      </c>
      <c r="G119" s="159">
        <f t="shared" si="18"/>
        <v>8511371.0963455178</v>
      </c>
      <c r="H119" s="163">
        <f t="shared" si="19"/>
        <v>1284776.41462619</v>
      </c>
      <c r="I119" s="253">
        <f t="shared" si="20"/>
        <v>1284776.41462619</v>
      </c>
      <c r="J119" s="158">
        <f t="shared" si="15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8318402.7987264693</v>
      </c>
      <c r="E120" s="160">
        <f t="shared" si="16"/>
        <v>385936.59523809527</v>
      </c>
      <c r="F120" s="159">
        <f t="shared" si="17"/>
        <v>7932466.2034883741</v>
      </c>
      <c r="G120" s="159">
        <f t="shared" si="18"/>
        <v>8125434.5011074217</v>
      </c>
      <c r="H120" s="163">
        <f t="shared" si="19"/>
        <v>1244019.7403333709</v>
      </c>
      <c r="I120" s="253">
        <f t="shared" si="20"/>
        <v>1244019.7403333709</v>
      </c>
      <c r="J120" s="158">
        <f t="shared" si="15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7932466.2034883741</v>
      </c>
      <c r="E121" s="160">
        <f t="shared" si="16"/>
        <v>385936.59523809527</v>
      </c>
      <c r="F121" s="159">
        <f t="shared" si="17"/>
        <v>7546529.608250279</v>
      </c>
      <c r="G121" s="159">
        <f t="shared" si="18"/>
        <v>7739497.9058693266</v>
      </c>
      <c r="H121" s="163">
        <f t="shared" si="19"/>
        <v>1203263.0660405522</v>
      </c>
      <c r="I121" s="253">
        <f t="shared" si="20"/>
        <v>1203263.0660405522</v>
      </c>
      <c r="J121" s="158">
        <f t="shared" si="15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7546529.608250279</v>
      </c>
      <c r="E122" s="160">
        <f t="shared" si="16"/>
        <v>385936.59523809527</v>
      </c>
      <c r="F122" s="159">
        <f t="shared" si="17"/>
        <v>7160593.0130121838</v>
      </c>
      <c r="G122" s="159">
        <f t="shared" si="18"/>
        <v>7353561.3106312314</v>
      </c>
      <c r="H122" s="163">
        <f t="shared" si="19"/>
        <v>1162506.3917477336</v>
      </c>
      <c r="I122" s="253">
        <f t="shared" si="20"/>
        <v>1162506.3917477336</v>
      </c>
      <c r="J122" s="158">
        <f t="shared" si="15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7160593.0130121838</v>
      </c>
      <c r="E123" s="160">
        <f t="shared" si="16"/>
        <v>385936.59523809527</v>
      </c>
      <c r="F123" s="159">
        <f t="shared" si="17"/>
        <v>6774656.4177740887</v>
      </c>
      <c r="G123" s="159">
        <f t="shared" si="18"/>
        <v>6967624.7153931363</v>
      </c>
      <c r="H123" s="163">
        <f t="shared" si="19"/>
        <v>1121749.7174549149</v>
      </c>
      <c r="I123" s="253">
        <f t="shared" si="20"/>
        <v>1121749.7174549149</v>
      </c>
      <c r="J123" s="158">
        <f t="shared" si="15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6774656.4177740887</v>
      </c>
      <c r="E124" s="160">
        <f t="shared" si="16"/>
        <v>385936.59523809527</v>
      </c>
      <c r="F124" s="159">
        <f t="shared" si="17"/>
        <v>6388719.8225359935</v>
      </c>
      <c r="G124" s="159">
        <f t="shared" si="18"/>
        <v>6581688.1201550411</v>
      </c>
      <c r="H124" s="163">
        <f t="shared" si="19"/>
        <v>1080993.0431620963</v>
      </c>
      <c r="I124" s="253">
        <f t="shared" si="20"/>
        <v>1080993.0431620963</v>
      </c>
      <c r="J124" s="158">
        <f t="shared" si="15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6388719.8225359935</v>
      </c>
      <c r="E125" s="160">
        <f t="shared" si="16"/>
        <v>385936.59523809527</v>
      </c>
      <c r="F125" s="159">
        <f t="shared" si="17"/>
        <v>6002783.2272978984</v>
      </c>
      <c r="G125" s="159">
        <f t="shared" si="18"/>
        <v>6195751.524916946</v>
      </c>
      <c r="H125" s="163">
        <f t="shared" si="19"/>
        <v>1040236.3688692774</v>
      </c>
      <c r="I125" s="253">
        <f t="shared" si="20"/>
        <v>1040236.3688692774</v>
      </c>
      <c r="J125" s="158">
        <f t="shared" si="15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6002783.2272978984</v>
      </c>
      <c r="E126" s="160">
        <f t="shared" si="16"/>
        <v>385936.59523809527</v>
      </c>
      <c r="F126" s="159">
        <f t="shared" si="17"/>
        <v>5616846.6320598032</v>
      </c>
      <c r="G126" s="159">
        <f t="shared" si="18"/>
        <v>5809814.9296788508</v>
      </c>
      <c r="H126" s="163">
        <f t="shared" si="19"/>
        <v>999479.69457645877</v>
      </c>
      <c r="I126" s="253">
        <f t="shared" si="20"/>
        <v>999479.69457645877</v>
      </c>
      <c r="J126" s="158">
        <f t="shared" si="15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5616846.6320598032</v>
      </c>
      <c r="E127" s="160">
        <f t="shared" si="16"/>
        <v>385936.59523809527</v>
      </c>
      <c r="F127" s="159">
        <f t="shared" si="17"/>
        <v>5230910.0368217081</v>
      </c>
      <c r="G127" s="159">
        <f t="shared" si="18"/>
        <v>5423878.3344407557</v>
      </c>
      <c r="H127" s="163">
        <f t="shared" si="19"/>
        <v>958723.02028364001</v>
      </c>
      <c r="I127" s="253">
        <f t="shared" si="20"/>
        <v>958723.02028364001</v>
      </c>
      <c r="J127" s="158">
        <f t="shared" si="15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5230910.0368217081</v>
      </c>
      <c r="E128" s="160">
        <f t="shared" si="16"/>
        <v>385936.59523809527</v>
      </c>
      <c r="F128" s="159">
        <f t="shared" si="17"/>
        <v>4844973.4415836129</v>
      </c>
      <c r="G128" s="159">
        <f t="shared" si="18"/>
        <v>5037941.7392026605</v>
      </c>
      <c r="H128" s="163">
        <f t="shared" si="19"/>
        <v>917966.34599082125</v>
      </c>
      <c r="I128" s="253">
        <f t="shared" si="20"/>
        <v>917966.34599082125</v>
      </c>
      <c r="J128" s="158">
        <f t="shared" si="15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4844973.4415836129</v>
      </c>
      <c r="E129" s="160">
        <f t="shared" si="16"/>
        <v>385936.59523809527</v>
      </c>
      <c r="F129" s="159">
        <f t="shared" si="17"/>
        <v>4459036.8463455178</v>
      </c>
      <c r="G129" s="159">
        <f t="shared" si="18"/>
        <v>4652005.1439645654</v>
      </c>
      <c r="H129" s="163">
        <f t="shared" si="19"/>
        <v>877209.67169800261</v>
      </c>
      <c r="I129" s="253">
        <f t="shared" si="20"/>
        <v>877209.67169800261</v>
      </c>
      <c r="J129" s="158">
        <f t="shared" si="15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4459036.8463455178</v>
      </c>
      <c r="E130" s="160">
        <f t="shared" si="16"/>
        <v>385936.59523809527</v>
      </c>
      <c r="F130" s="159">
        <f t="shared" si="17"/>
        <v>4073100.2511074226</v>
      </c>
      <c r="G130" s="159">
        <f t="shared" si="18"/>
        <v>4266068.5487264702</v>
      </c>
      <c r="H130" s="163">
        <f t="shared" si="19"/>
        <v>836452.99740518385</v>
      </c>
      <c r="I130" s="253">
        <f t="shared" si="20"/>
        <v>836452.99740518385</v>
      </c>
      <c r="J130" s="158">
        <f t="shared" si="15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4073100.2511074226</v>
      </c>
      <c r="E131" s="160">
        <f t="shared" si="16"/>
        <v>385936.59523809527</v>
      </c>
      <c r="F131" s="159">
        <f t="shared" si="17"/>
        <v>3687163.6558693275</v>
      </c>
      <c r="G131" s="159">
        <f t="shared" si="18"/>
        <v>3880131.9534883751</v>
      </c>
      <c r="H131" s="163">
        <f t="shared" si="19"/>
        <v>795696.32311236509</v>
      </c>
      <c r="I131" s="253">
        <f t="shared" si="20"/>
        <v>795696.32311236509</v>
      </c>
      <c r="J131" s="158">
        <f t="shared" si="15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3687163.6558693275</v>
      </c>
      <c r="E132" s="160">
        <f t="shared" si="16"/>
        <v>385936.59523809527</v>
      </c>
      <c r="F132" s="159">
        <f t="shared" si="17"/>
        <v>3301227.0606312323</v>
      </c>
      <c r="G132" s="159">
        <f t="shared" si="18"/>
        <v>3494195.3582502799</v>
      </c>
      <c r="H132" s="163">
        <f t="shared" si="19"/>
        <v>754939.64881954645</v>
      </c>
      <c r="I132" s="253">
        <f t="shared" si="20"/>
        <v>754939.64881954645</v>
      </c>
      <c r="J132" s="158">
        <f t="shared" si="15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3301227.0606312323</v>
      </c>
      <c r="E133" s="160">
        <f t="shared" si="16"/>
        <v>385936.59523809527</v>
      </c>
      <c r="F133" s="159">
        <f t="shared" si="17"/>
        <v>2915290.4653931372</v>
      </c>
      <c r="G133" s="159">
        <f t="shared" si="18"/>
        <v>3108258.7630121848</v>
      </c>
      <c r="H133" s="163">
        <f t="shared" si="19"/>
        <v>714182.9745267278</v>
      </c>
      <c r="I133" s="253">
        <f t="shared" si="20"/>
        <v>714182.9745267278</v>
      </c>
      <c r="J133" s="158">
        <f t="shared" si="15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2915290.4653931372</v>
      </c>
      <c r="E134" s="160">
        <f t="shared" si="16"/>
        <v>385936.59523809527</v>
      </c>
      <c r="F134" s="159">
        <f t="shared" si="17"/>
        <v>2529353.870155042</v>
      </c>
      <c r="G134" s="159">
        <f t="shared" si="18"/>
        <v>2722322.1677740896</v>
      </c>
      <c r="H134" s="163">
        <f t="shared" si="19"/>
        <v>673426.30023390893</v>
      </c>
      <c r="I134" s="253">
        <f t="shared" si="20"/>
        <v>673426.30023390893</v>
      </c>
      <c r="J134" s="158">
        <f t="shared" si="15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2529353.870155042</v>
      </c>
      <c r="E135" s="160">
        <f t="shared" si="16"/>
        <v>385936.59523809527</v>
      </c>
      <c r="F135" s="159">
        <f t="shared" si="17"/>
        <v>2143417.2749169469</v>
      </c>
      <c r="G135" s="159">
        <f t="shared" si="18"/>
        <v>2336385.5725359945</v>
      </c>
      <c r="H135" s="163">
        <f t="shared" si="19"/>
        <v>632669.62594109029</v>
      </c>
      <c r="I135" s="253">
        <f t="shared" si="20"/>
        <v>632669.62594109029</v>
      </c>
      <c r="J135" s="158">
        <f t="shared" si="15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2143417.2749169469</v>
      </c>
      <c r="E136" s="160">
        <f t="shared" si="16"/>
        <v>385936.59523809527</v>
      </c>
      <c r="F136" s="159">
        <f t="shared" si="17"/>
        <v>1757480.6796788517</v>
      </c>
      <c r="G136" s="159">
        <f t="shared" si="18"/>
        <v>1950448.9772978993</v>
      </c>
      <c r="H136" s="163">
        <f t="shared" si="19"/>
        <v>591912.95164827164</v>
      </c>
      <c r="I136" s="253">
        <f t="shared" si="20"/>
        <v>591912.95164827164</v>
      </c>
      <c r="J136" s="158">
        <f t="shared" si="15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1757480.6796788517</v>
      </c>
      <c r="E137" s="160">
        <f t="shared" si="16"/>
        <v>385936.59523809527</v>
      </c>
      <c r="F137" s="159">
        <f t="shared" si="17"/>
        <v>1371544.0844407566</v>
      </c>
      <c r="G137" s="159">
        <f t="shared" si="18"/>
        <v>1564512.3820598042</v>
      </c>
      <c r="H137" s="163">
        <f t="shared" si="19"/>
        <v>551156.27735545288</v>
      </c>
      <c r="I137" s="253">
        <f t="shared" si="20"/>
        <v>551156.27735545288</v>
      </c>
      <c r="J137" s="158">
        <f t="shared" si="15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1371544.0844407566</v>
      </c>
      <c r="E138" s="160">
        <f t="shared" si="16"/>
        <v>385936.59523809527</v>
      </c>
      <c r="F138" s="159">
        <f t="shared" si="17"/>
        <v>985607.48920266132</v>
      </c>
      <c r="G138" s="159">
        <f t="shared" si="18"/>
        <v>1178575.786821709</v>
      </c>
      <c r="H138" s="163">
        <f t="shared" si="19"/>
        <v>510399.60306263412</v>
      </c>
      <c r="I138" s="253">
        <f t="shared" si="20"/>
        <v>510399.60306263412</v>
      </c>
      <c r="J138" s="158">
        <f t="shared" si="15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985607.48920266132</v>
      </c>
      <c r="E139" s="160">
        <f t="shared" si="16"/>
        <v>385936.59523809527</v>
      </c>
      <c r="F139" s="159">
        <f t="shared" si="17"/>
        <v>599670.89396456606</v>
      </c>
      <c r="G139" s="159">
        <f t="shared" si="18"/>
        <v>792639.19158361363</v>
      </c>
      <c r="H139" s="163">
        <f t="shared" si="19"/>
        <v>469642.92876981542</v>
      </c>
      <c r="I139" s="253">
        <f t="shared" si="20"/>
        <v>469642.92876981542</v>
      </c>
      <c r="J139" s="158">
        <f t="shared" si="15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599670.89396456606</v>
      </c>
      <c r="E140" s="160">
        <f t="shared" si="16"/>
        <v>385936.59523809527</v>
      </c>
      <c r="F140" s="159">
        <f t="shared" si="17"/>
        <v>213734.29872647079</v>
      </c>
      <c r="G140" s="159">
        <f t="shared" si="18"/>
        <v>406702.59634551842</v>
      </c>
      <c r="H140" s="163">
        <f t="shared" si="19"/>
        <v>428886.25447699672</v>
      </c>
      <c r="I140" s="253">
        <f t="shared" si="20"/>
        <v>428886.25447699672</v>
      </c>
      <c r="J140" s="158">
        <f t="shared" si="15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213734.29872647079</v>
      </c>
      <c r="E141" s="160">
        <f t="shared" si="16"/>
        <v>213734.29872647079</v>
      </c>
      <c r="F141" s="159">
        <f t="shared" si="17"/>
        <v>0</v>
      </c>
      <c r="G141" s="159">
        <f t="shared" si="18"/>
        <v>106867.1493632354</v>
      </c>
      <c r="H141" s="163">
        <f t="shared" si="19"/>
        <v>225019.95977271683</v>
      </c>
      <c r="I141" s="253">
        <f t="shared" si="20"/>
        <v>225019.95977271683</v>
      </c>
      <c r="J141" s="158">
        <f t="shared" si="15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6"/>
        <v>0</v>
      </c>
      <c r="F142" s="159">
        <f t="shared" si="17"/>
        <v>0</v>
      </c>
      <c r="G142" s="159">
        <f t="shared" si="18"/>
        <v>0</v>
      </c>
      <c r="H142" s="163">
        <f t="shared" si="19"/>
        <v>0</v>
      </c>
      <c r="I142" s="253">
        <f t="shared" si="20"/>
        <v>0</v>
      </c>
      <c r="J142" s="158">
        <f t="shared" si="15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6"/>
        <v>0</v>
      </c>
      <c r="F143" s="159">
        <f t="shared" si="17"/>
        <v>0</v>
      </c>
      <c r="G143" s="159">
        <f t="shared" si="18"/>
        <v>0</v>
      </c>
      <c r="H143" s="163">
        <f t="shared" si="19"/>
        <v>0</v>
      </c>
      <c r="I143" s="253">
        <f t="shared" si="20"/>
        <v>0</v>
      </c>
      <c r="J143" s="158">
        <f t="shared" si="15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6"/>
        <v>0</v>
      </c>
      <c r="F144" s="159">
        <f t="shared" si="17"/>
        <v>0</v>
      </c>
      <c r="G144" s="159">
        <f t="shared" si="18"/>
        <v>0</v>
      </c>
      <c r="H144" s="163">
        <f t="shared" si="19"/>
        <v>0</v>
      </c>
      <c r="I144" s="253">
        <f t="shared" si="20"/>
        <v>0</v>
      </c>
      <c r="J144" s="158">
        <f t="shared" si="15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6"/>
        <v>0</v>
      </c>
      <c r="F145" s="159">
        <f t="shared" si="17"/>
        <v>0</v>
      </c>
      <c r="G145" s="159">
        <f t="shared" si="18"/>
        <v>0</v>
      </c>
      <c r="H145" s="163">
        <f t="shared" si="19"/>
        <v>0</v>
      </c>
      <c r="I145" s="253">
        <f t="shared" si="20"/>
        <v>0</v>
      </c>
      <c r="J145" s="158">
        <f t="shared" si="15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6"/>
        <v>0</v>
      </c>
      <c r="F146" s="159">
        <f t="shared" si="17"/>
        <v>0</v>
      </c>
      <c r="G146" s="159">
        <f t="shared" si="18"/>
        <v>0</v>
      </c>
      <c r="H146" s="163">
        <f t="shared" si="19"/>
        <v>0</v>
      </c>
      <c r="I146" s="253">
        <f t="shared" si="20"/>
        <v>0</v>
      </c>
      <c r="J146" s="158">
        <f t="shared" si="15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6"/>
        <v>0</v>
      </c>
      <c r="F147" s="159">
        <f t="shared" si="17"/>
        <v>0</v>
      </c>
      <c r="G147" s="159">
        <f t="shared" si="18"/>
        <v>0</v>
      </c>
      <c r="H147" s="163">
        <f t="shared" si="19"/>
        <v>0</v>
      </c>
      <c r="I147" s="253">
        <f t="shared" si="20"/>
        <v>0</v>
      </c>
      <c r="J147" s="158">
        <f t="shared" si="15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6"/>
        <v>0</v>
      </c>
      <c r="F148" s="159">
        <f t="shared" si="17"/>
        <v>0</v>
      </c>
      <c r="G148" s="159">
        <f t="shared" si="18"/>
        <v>0</v>
      </c>
      <c r="H148" s="163">
        <f t="shared" si="19"/>
        <v>0</v>
      </c>
      <c r="I148" s="253">
        <f t="shared" si="20"/>
        <v>0</v>
      </c>
      <c r="J148" s="158">
        <f t="shared" si="15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6"/>
        <v>0</v>
      </c>
      <c r="F149" s="159">
        <f t="shared" si="17"/>
        <v>0</v>
      </c>
      <c r="G149" s="159">
        <f t="shared" si="18"/>
        <v>0</v>
      </c>
      <c r="H149" s="163">
        <f t="shared" si="19"/>
        <v>0</v>
      </c>
      <c r="I149" s="253">
        <f t="shared" si="20"/>
        <v>0</v>
      </c>
      <c r="J149" s="158">
        <f t="shared" si="15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6"/>
        <v>0</v>
      </c>
      <c r="F150" s="159">
        <f t="shared" si="17"/>
        <v>0</v>
      </c>
      <c r="G150" s="159">
        <f t="shared" si="18"/>
        <v>0</v>
      </c>
      <c r="H150" s="163">
        <f t="shared" si="19"/>
        <v>0</v>
      </c>
      <c r="I150" s="253">
        <f t="shared" si="20"/>
        <v>0</v>
      </c>
      <c r="J150" s="158">
        <f t="shared" si="15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6"/>
        <v>0</v>
      </c>
      <c r="F151" s="159">
        <f t="shared" si="17"/>
        <v>0</v>
      </c>
      <c r="G151" s="159">
        <f t="shared" si="18"/>
        <v>0</v>
      </c>
      <c r="H151" s="163">
        <f t="shared" si="19"/>
        <v>0</v>
      </c>
      <c r="I151" s="253">
        <f t="shared" si="20"/>
        <v>0</v>
      </c>
      <c r="J151" s="158">
        <f t="shared" si="15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6"/>
        <v>0</v>
      </c>
      <c r="F152" s="159">
        <f t="shared" si="17"/>
        <v>0</v>
      </c>
      <c r="G152" s="159">
        <f t="shared" si="18"/>
        <v>0</v>
      </c>
      <c r="H152" s="163">
        <f t="shared" si="19"/>
        <v>0</v>
      </c>
      <c r="I152" s="253">
        <f t="shared" si="20"/>
        <v>0</v>
      </c>
      <c r="J152" s="158">
        <f t="shared" si="15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6"/>
        <v>0</v>
      </c>
      <c r="F153" s="159">
        <f t="shared" si="17"/>
        <v>0</v>
      </c>
      <c r="G153" s="159">
        <f t="shared" si="18"/>
        <v>0</v>
      </c>
      <c r="H153" s="163">
        <f t="shared" si="19"/>
        <v>0</v>
      </c>
      <c r="I153" s="253">
        <f t="shared" si="20"/>
        <v>0</v>
      </c>
      <c r="J153" s="158">
        <f t="shared" si="15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6"/>
        <v>0</v>
      </c>
      <c r="F154" s="159">
        <f t="shared" si="17"/>
        <v>0</v>
      </c>
      <c r="G154" s="159">
        <f t="shared" si="18"/>
        <v>0</v>
      </c>
      <c r="H154" s="163">
        <f t="shared" si="19"/>
        <v>0</v>
      </c>
      <c r="I154" s="253">
        <f t="shared" si="20"/>
        <v>0</v>
      </c>
      <c r="J154" s="158">
        <f t="shared" si="15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16209337.000000002</v>
      </c>
      <c r="F155" s="111"/>
      <c r="G155" s="111"/>
      <c r="H155" s="111">
        <f>SUM(H99:H154)</f>
        <v>52975702.074204087</v>
      </c>
      <c r="I155" s="111">
        <f>SUM(I99:I154)</f>
        <v>52975702.074204087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7" priority="1" stopIfTrue="1" operator="equal">
      <formula>$I$10</formula>
    </cfRule>
  </conditionalFormatting>
  <conditionalFormatting sqref="C99:C154">
    <cfRule type="cellIs" dxfId="6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P162"/>
  <sheetViews>
    <sheetView view="pageBreakPreview" topLeftCell="A61" zoomScale="82" zoomScaleNormal="100" zoomScaleSheetLayoutView="82" workbookViewId="0">
      <selection activeCell="D17" sqref="D17:H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51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639836.49401838449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639836.49401838449</v>
      </c>
      <c r="O6" s="1"/>
      <c r="P6" s="1"/>
    </row>
    <row r="7" spans="1:16" ht="13.5" thickBot="1">
      <c r="C7" s="121" t="s">
        <v>44</v>
      </c>
      <c r="D7" s="386" t="s">
        <v>329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/>
      <c r="E9" s="401" t="s">
        <v>437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5522411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134692.95121951221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5200000</v>
      </c>
      <c r="E17" s="415">
        <v>0</v>
      </c>
      <c r="F17" s="409">
        <v>5200000</v>
      </c>
      <c r="G17" s="415">
        <v>684864.96507057885</v>
      </c>
      <c r="H17" s="416">
        <v>684864.96507057885</v>
      </c>
      <c r="I17" s="156">
        <v>0</v>
      </c>
      <c r="J17" s="156"/>
      <c r="K17" s="258">
        <f>G17</f>
        <v>684864.96507057885</v>
      </c>
      <c r="L17" s="257">
        <f>IF(K17&lt;&gt;0,+G17-K17,0)</f>
        <v>0</v>
      </c>
      <c r="M17" s="258">
        <f>H17</f>
        <v>684864.96507057885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5366606</v>
      </c>
      <c r="E18" s="410">
        <v>127776.33333333333</v>
      </c>
      <c r="F18" s="411">
        <v>5238829.666666667</v>
      </c>
      <c r="G18" s="410">
        <v>809243.16550170211</v>
      </c>
      <c r="H18" s="416">
        <v>809243.16550170211</v>
      </c>
      <c r="I18" s="156">
        <f>H18-G18</f>
        <v>0</v>
      </c>
      <c r="J18" s="156"/>
      <c r="K18" s="258">
        <f>G18</f>
        <v>809243.16550170211</v>
      </c>
      <c r="L18" s="257">
        <f>IF(K18&lt;&gt;0,+G18-K18,0)</f>
        <v>0</v>
      </c>
      <c r="M18" s="258">
        <f>H18</f>
        <v>809243.16550170211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5301908.666666667</v>
      </c>
      <c r="E19" s="410">
        <v>126271.74418604652</v>
      </c>
      <c r="F19" s="411">
        <v>5175636.9224806204</v>
      </c>
      <c r="G19" s="410">
        <v>775316.5787465215</v>
      </c>
      <c r="H19" s="416">
        <v>775316.5787465215</v>
      </c>
      <c r="I19" s="156">
        <v>0</v>
      </c>
      <c r="J19" s="156"/>
      <c r="K19" s="258">
        <f>G19</f>
        <v>775316.5787465215</v>
      </c>
      <c r="L19" s="257">
        <f>IF(K19&lt;&gt;0,+G19-K19,0)</f>
        <v>0</v>
      </c>
      <c r="M19" s="258">
        <f>H19</f>
        <v>775316.5787465215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5175636.9224806204</v>
      </c>
      <c r="E20" s="410">
        <v>132431.34146341463</v>
      </c>
      <c r="F20" s="411">
        <v>5043205.5810172055</v>
      </c>
      <c r="G20" s="410">
        <v>781808.63149934181</v>
      </c>
      <c r="H20" s="416">
        <v>781808.63149934181</v>
      </c>
      <c r="I20" s="156">
        <f t="shared" ref="I20:I72" si="1">H20-G20</f>
        <v>0</v>
      </c>
      <c r="J20" s="156"/>
      <c r="K20" s="258">
        <f>G20</f>
        <v>781808.63149934181</v>
      </c>
      <c r="L20" s="257">
        <f>IF(K20&lt;&gt;0,+G20-K20,0)</f>
        <v>0</v>
      </c>
      <c r="M20" s="258">
        <f>H20</f>
        <v>781808.63149934181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411">
        <v>5043205.5810172055</v>
      </c>
      <c r="E21" s="410">
        <v>132431.34146341463</v>
      </c>
      <c r="F21" s="411">
        <v>4910774.2395537905</v>
      </c>
      <c r="G21" s="410">
        <v>764977.38948618842</v>
      </c>
      <c r="H21" s="416">
        <v>764977.38948618842</v>
      </c>
      <c r="I21" s="156">
        <f t="shared" si="1"/>
        <v>0</v>
      </c>
      <c r="J21" s="156"/>
      <c r="K21" s="258">
        <f>G21</f>
        <v>764977.38948618842</v>
      </c>
      <c r="L21" s="257">
        <f>IF(K21&lt;&gt;0,+G21-K21,0)</f>
        <v>0</v>
      </c>
      <c r="M21" s="258">
        <f>H21</f>
        <v>764977.38948618842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>IU</v>
      </c>
      <c r="C22" s="153">
        <f>IF(D11="","-",+C21+1)</f>
        <v>2020</v>
      </c>
      <c r="D22" s="159">
        <f>IF(F21+SUM(E$17:E21)=D$10,F21,D$10-SUM(E$17:E21))</f>
        <v>5003500.2395537905</v>
      </c>
      <c r="E22" s="160">
        <f t="shared" ref="E22:E72" si="2">IF(+$I$14&lt;F21,$I$14,D22)</f>
        <v>134692.95121951221</v>
      </c>
      <c r="F22" s="159">
        <f t="shared" ref="F22:F72" si="3">+D22-E22</f>
        <v>4868807.2883342784</v>
      </c>
      <c r="G22" s="161">
        <f t="shared" ref="G22:G50" si="4">+I$12*((D22+F22)/2)+E22</f>
        <v>639836.49401838449</v>
      </c>
      <c r="H22" s="142">
        <f t="shared" ref="H22:H50" si="5">+I$13*((D22+F22)/2)+E22</f>
        <v>639836.49401838449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4868807.2883342784</v>
      </c>
      <c r="E23" s="160">
        <f t="shared" si="2"/>
        <v>134692.95121951221</v>
      </c>
      <c r="F23" s="159">
        <f t="shared" si="3"/>
        <v>4734114.3371147662</v>
      </c>
      <c r="G23" s="161">
        <f t="shared" si="4"/>
        <v>626052.62953141285</v>
      </c>
      <c r="H23" s="142">
        <f t="shared" si="5"/>
        <v>626052.62953141285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4734114.3371147662</v>
      </c>
      <c r="E24" s="160">
        <f t="shared" si="2"/>
        <v>134692.95121951221</v>
      </c>
      <c r="F24" s="159">
        <f t="shared" si="3"/>
        <v>4599421.3858952541</v>
      </c>
      <c r="G24" s="161">
        <f t="shared" si="4"/>
        <v>612268.76504444098</v>
      </c>
      <c r="H24" s="142">
        <f t="shared" si="5"/>
        <v>612268.76504444098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4599421.3858952541</v>
      </c>
      <c r="E25" s="160">
        <f t="shared" si="2"/>
        <v>134692.95121951221</v>
      </c>
      <c r="F25" s="159">
        <f t="shared" si="3"/>
        <v>4464728.4346757419</v>
      </c>
      <c r="G25" s="161">
        <f t="shared" si="4"/>
        <v>598484.90055746934</v>
      </c>
      <c r="H25" s="142">
        <f t="shared" si="5"/>
        <v>598484.90055746934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4464728.4346757419</v>
      </c>
      <c r="E26" s="160">
        <f t="shared" si="2"/>
        <v>134692.95121951221</v>
      </c>
      <c r="F26" s="159">
        <f t="shared" si="3"/>
        <v>4330035.4834562298</v>
      </c>
      <c r="G26" s="161">
        <f t="shared" si="4"/>
        <v>584701.03607049747</v>
      </c>
      <c r="H26" s="142">
        <f t="shared" si="5"/>
        <v>584701.03607049747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4330035.4834562298</v>
      </c>
      <c r="E27" s="160">
        <f t="shared" si="2"/>
        <v>134692.95121951221</v>
      </c>
      <c r="F27" s="159">
        <f t="shared" si="3"/>
        <v>4195342.5322367176</v>
      </c>
      <c r="G27" s="161">
        <f t="shared" si="4"/>
        <v>570917.17158352584</v>
      </c>
      <c r="H27" s="142">
        <f t="shared" si="5"/>
        <v>570917.17158352584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4195342.5322367176</v>
      </c>
      <c r="E28" s="160">
        <f t="shared" si="2"/>
        <v>134692.95121951221</v>
      </c>
      <c r="F28" s="159">
        <f t="shared" si="3"/>
        <v>4060649.5810172055</v>
      </c>
      <c r="G28" s="161">
        <f t="shared" si="4"/>
        <v>557133.30709655408</v>
      </c>
      <c r="H28" s="142">
        <f t="shared" si="5"/>
        <v>557133.30709655408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4060649.5810172055</v>
      </c>
      <c r="E29" s="160">
        <f t="shared" si="2"/>
        <v>134692.95121951221</v>
      </c>
      <c r="F29" s="159">
        <f t="shared" si="3"/>
        <v>3925956.6297976933</v>
      </c>
      <c r="G29" s="161">
        <f t="shared" si="4"/>
        <v>543349.44260958233</v>
      </c>
      <c r="H29" s="142">
        <f t="shared" si="5"/>
        <v>543349.44260958233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3925956.6297976933</v>
      </c>
      <c r="E30" s="160">
        <f t="shared" si="2"/>
        <v>134692.95121951221</v>
      </c>
      <c r="F30" s="159">
        <f t="shared" si="3"/>
        <v>3791263.6785781812</v>
      </c>
      <c r="G30" s="161">
        <f t="shared" si="4"/>
        <v>529565.57812261069</v>
      </c>
      <c r="H30" s="142">
        <f t="shared" si="5"/>
        <v>529565.57812261069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3791263.6785781812</v>
      </c>
      <c r="E31" s="160">
        <f t="shared" si="2"/>
        <v>134692.95121951221</v>
      </c>
      <c r="F31" s="159">
        <f t="shared" si="3"/>
        <v>3656570.727358669</v>
      </c>
      <c r="G31" s="161">
        <f t="shared" si="4"/>
        <v>515781.71363563888</v>
      </c>
      <c r="H31" s="142">
        <f t="shared" si="5"/>
        <v>515781.71363563888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3656570.727358669</v>
      </c>
      <c r="E32" s="160">
        <f t="shared" si="2"/>
        <v>134692.95121951221</v>
      </c>
      <c r="F32" s="159">
        <f t="shared" si="3"/>
        <v>3521877.7761391569</v>
      </c>
      <c r="G32" s="161">
        <f t="shared" si="4"/>
        <v>501997.84914866713</v>
      </c>
      <c r="H32" s="142">
        <f t="shared" si="5"/>
        <v>501997.84914866713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3521877.7761391569</v>
      </c>
      <c r="E33" s="160">
        <f t="shared" si="2"/>
        <v>134692.95121951221</v>
      </c>
      <c r="F33" s="159">
        <f t="shared" si="3"/>
        <v>3387184.8249196447</v>
      </c>
      <c r="G33" s="161">
        <f t="shared" si="4"/>
        <v>488213.98466169537</v>
      </c>
      <c r="H33" s="142">
        <f t="shared" si="5"/>
        <v>488213.98466169537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3387184.8249196447</v>
      </c>
      <c r="E34" s="160">
        <f t="shared" si="2"/>
        <v>134692.95121951221</v>
      </c>
      <c r="F34" s="159">
        <f t="shared" si="3"/>
        <v>3252491.8737001326</v>
      </c>
      <c r="G34" s="161">
        <f t="shared" si="4"/>
        <v>474430.12017472368</v>
      </c>
      <c r="H34" s="142">
        <f t="shared" si="5"/>
        <v>474430.12017472368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3252491.8737001326</v>
      </c>
      <c r="E35" s="160">
        <f t="shared" si="2"/>
        <v>134692.95121951221</v>
      </c>
      <c r="F35" s="159">
        <f t="shared" si="3"/>
        <v>3117798.9224806204</v>
      </c>
      <c r="G35" s="161">
        <f t="shared" si="4"/>
        <v>460646.25568775192</v>
      </c>
      <c r="H35" s="142">
        <f t="shared" si="5"/>
        <v>460646.25568775192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3117798.9224806204</v>
      </c>
      <c r="E36" s="160">
        <f t="shared" si="2"/>
        <v>134692.95121951221</v>
      </c>
      <c r="F36" s="159">
        <f t="shared" si="3"/>
        <v>2983105.9712611083</v>
      </c>
      <c r="G36" s="161">
        <f t="shared" si="4"/>
        <v>446862.39120078017</v>
      </c>
      <c r="H36" s="142">
        <f t="shared" si="5"/>
        <v>446862.39120078017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2983105.9712611083</v>
      </c>
      <c r="E37" s="160">
        <f t="shared" si="2"/>
        <v>134692.95121951221</v>
      </c>
      <c r="F37" s="159">
        <f t="shared" si="3"/>
        <v>2848413.0200415961</v>
      </c>
      <c r="G37" s="161">
        <f t="shared" si="4"/>
        <v>433078.52671380842</v>
      </c>
      <c r="H37" s="142">
        <f t="shared" si="5"/>
        <v>433078.52671380842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2848413.0200415961</v>
      </c>
      <c r="E38" s="160">
        <f t="shared" si="2"/>
        <v>134692.95121951221</v>
      </c>
      <c r="F38" s="159">
        <f t="shared" si="3"/>
        <v>2713720.068822084</v>
      </c>
      <c r="G38" s="161">
        <f t="shared" si="4"/>
        <v>419294.66222683672</v>
      </c>
      <c r="H38" s="142">
        <f t="shared" si="5"/>
        <v>419294.66222683672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2713720.068822084</v>
      </c>
      <c r="E39" s="160">
        <f t="shared" si="2"/>
        <v>134692.95121951221</v>
      </c>
      <c r="F39" s="159">
        <f t="shared" si="3"/>
        <v>2579027.1176025718</v>
      </c>
      <c r="G39" s="161">
        <f t="shared" si="4"/>
        <v>405510.79773986497</v>
      </c>
      <c r="H39" s="142">
        <f t="shared" si="5"/>
        <v>405510.79773986497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2579027.1176025718</v>
      </c>
      <c r="E40" s="160">
        <f t="shared" si="2"/>
        <v>134692.95121951221</v>
      </c>
      <c r="F40" s="159">
        <f t="shared" si="3"/>
        <v>2444334.1663830597</v>
      </c>
      <c r="G40" s="161">
        <f t="shared" si="4"/>
        <v>391726.93325289321</v>
      </c>
      <c r="H40" s="142">
        <f t="shared" si="5"/>
        <v>391726.93325289321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2444334.1663830597</v>
      </c>
      <c r="E41" s="160">
        <f t="shared" si="2"/>
        <v>134692.95121951221</v>
      </c>
      <c r="F41" s="159">
        <f t="shared" si="3"/>
        <v>2309641.2151635475</v>
      </c>
      <c r="G41" s="161">
        <f t="shared" si="4"/>
        <v>377943.06876592152</v>
      </c>
      <c r="H41" s="142">
        <f t="shared" si="5"/>
        <v>377943.06876592152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2309641.2151635475</v>
      </c>
      <c r="E42" s="160">
        <f t="shared" si="2"/>
        <v>134692.95121951221</v>
      </c>
      <c r="F42" s="159">
        <f t="shared" si="3"/>
        <v>2174948.2639440354</v>
      </c>
      <c r="G42" s="161">
        <f t="shared" si="4"/>
        <v>364159.20427894976</v>
      </c>
      <c r="H42" s="142">
        <f t="shared" si="5"/>
        <v>364159.20427894976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2174948.2639440354</v>
      </c>
      <c r="E43" s="160">
        <f t="shared" si="2"/>
        <v>134692.95121951221</v>
      </c>
      <c r="F43" s="159">
        <f t="shared" si="3"/>
        <v>2040255.3127245232</v>
      </c>
      <c r="G43" s="161">
        <f t="shared" si="4"/>
        <v>350375.33979197801</v>
      </c>
      <c r="H43" s="142">
        <f t="shared" si="5"/>
        <v>350375.33979197801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2040255.3127245232</v>
      </c>
      <c r="E44" s="160">
        <f t="shared" si="2"/>
        <v>134692.95121951221</v>
      </c>
      <c r="F44" s="159">
        <f t="shared" si="3"/>
        <v>1905562.3615050111</v>
      </c>
      <c r="G44" s="161">
        <f t="shared" si="4"/>
        <v>336591.47530500626</v>
      </c>
      <c r="H44" s="142">
        <f t="shared" si="5"/>
        <v>336591.47530500626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1905562.3615050111</v>
      </c>
      <c r="E45" s="160">
        <f t="shared" si="2"/>
        <v>134692.95121951221</v>
      </c>
      <c r="F45" s="159">
        <f t="shared" si="3"/>
        <v>1770869.4102854989</v>
      </c>
      <c r="G45" s="161">
        <f t="shared" si="4"/>
        <v>322807.6108180345</v>
      </c>
      <c r="H45" s="142">
        <f t="shared" si="5"/>
        <v>322807.6108180345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1770869.4102854989</v>
      </c>
      <c r="E46" s="160">
        <f t="shared" si="2"/>
        <v>134692.95121951221</v>
      </c>
      <c r="F46" s="159">
        <f t="shared" si="3"/>
        <v>1636176.4590659868</v>
      </c>
      <c r="G46" s="161">
        <f t="shared" si="4"/>
        <v>309023.74633106275</v>
      </c>
      <c r="H46" s="142">
        <f t="shared" si="5"/>
        <v>309023.74633106275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1636176.4590659868</v>
      </c>
      <c r="E47" s="160">
        <f t="shared" si="2"/>
        <v>134692.95121951221</v>
      </c>
      <c r="F47" s="159">
        <f t="shared" si="3"/>
        <v>1501483.5078464746</v>
      </c>
      <c r="G47" s="161">
        <f t="shared" si="4"/>
        <v>295239.88184409105</v>
      </c>
      <c r="H47" s="142">
        <f t="shared" si="5"/>
        <v>295239.88184409105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1501483.5078464746</v>
      </c>
      <c r="E48" s="160">
        <f t="shared" si="2"/>
        <v>134692.95121951221</v>
      </c>
      <c r="F48" s="159">
        <f t="shared" si="3"/>
        <v>1366790.5566269625</v>
      </c>
      <c r="G48" s="161">
        <f t="shared" si="4"/>
        <v>281456.0173571193</v>
      </c>
      <c r="H48" s="142">
        <f t="shared" si="5"/>
        <v>281456.0173571193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1366790.5566269625</v>
      </c>
      <c r="E49" s="160">
        <f t="shared" si="2"/>
        <v>134692.95121951221</v>
      </c>
      <c r="F49" s="159">
        <f t="shared" si="3"/>
        <v>1232097.6054074503</v>
      </c>
      <c r="G49" s="161">
        <f t="shared" si="4"/>
        <v>267672.15287014761</v>
      </c>
      <c r="H49" s="142">
        <f t="shared" si="5"/>
        <v>267672.15287014761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1232097.6054074503</v>
      </c>
      <c r="E50" s="160">
        <f t="shared" si="2"/>
        <v>134692.95121951221</v>
      </c>
      <c r="F50" s="159">
        <f t="shared" si="3"/>
        <v>1097404.6541879382</v>
      </c>
      <c r="G50" s="161">
        <f t="shared" si="4"/>
        <v>253888.28838317585</v>
      </c>
      <c r="H50" s="142">
        <f t="shared" si="5"/>
        <v>253888.28838317585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1097404.6541879382</v>
      </c>
      <c r="E51" s="160">
        <f t="shared" si="2"/>
        <v>134692.95121951221</v>
      </c>
      <c r="F51" s="159">
        <f t="shared" si="3"/>
        <v>962711.70296842605</v>
      </c>
      <c r="G51" s="161">
        <f t="shared" ref="G51:G72" si="9">+I$12*((D51+F51)/2)+E51</f>
        <v>240104.4238962041</v>
      </c>
      <c r="H51" s="142">
        <f t="shared" ref="H51:H72" si="10">+I$13*((D51+F51)/2)+E51</f>
        <v>240104.4238962041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962711.70296842605</v>
      </c>
      <c r="E52" s="160">
        <f t="shared" si="2"/>
        <v>134692.95121951221</v>
      </c>
      <c r="F52" s="159">
        <f t="shared" si="3"/>
        <v>828018.7517489139</v>
      </c>
      <c r="G52" s="161">
        <f t="shared" si="9"/>
        <v>226320.55940923234</v>
      </c>
      <c r="H52" s="142">
        <f t="shared" si="10"/>
        <v>226320.55940923234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828018.7517489139</v>
      </c>
      <c r="E53" s="160">
        <f t="shared" si="2"/>
        <v>134692.95121951221</v>
      </c>
      <c r="F53" s="159">
        <f t="shared" si="3"/>
        <v>693325.80052940175</v>
      </c>
      <c r="G53" s="161">
        <f t="shared" si="9"/>
        <v>212536.69492226062</v>
      </c>
      <c r="H53" s="142">
        <f t="shared" si="10"/>
        <v>212536.69492226062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693325.80052940175</v>
      </c>
      <c r="E54" s="160">
        <f t="shared" si="2"/>
        <v>134692.95121951221</v>
      </c>
      <c r="F54" s="159">
        <f t="shared" si="3"/>
        <v>558632.8493098896</v>
      </c>
      <c r="G54" s="161">
        <f t="shared" si="9"/>
        <v>198752.83043528887</v>
      </c>
      <c r="H54" s="142">
        <f t="shared" si="10"/>
        <v>198752.83043528887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558632.8493098896</v>
      </c>
      <c r="E55" s="160">
        <f t="shared" si="2"/>
        <v>134692.95121951221</v>
      </c>
      <c r="F55" s="159">
        <f t="shared" si="3"/>
        <v>423939.89809037739</v>
      </c>
      <c r="G55" s="161">
        <f t="shared" si="9"/>
        <v>184968.96594831714</v>
      </c>
      <c r="H55" s="142">
        <f t="shared" si="10"/>
        <v>184968.96594831714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423939.89809037739</v>
      </c>
      <c r="E56" s="160">
        <f t="shared" si="2"/>
        <v>134692.95121951221</v>
      </c>
      <c r="F56" s="159">
        <f t="shared" si="3"/>
        <v>289246.94687086518</v>
      </c>
      <c r="G56" s="161">
        <f t="shared" si="9"/>
        <v>171185.10146134539</v>
      </c>
      <c r="H56" s="142">
        <f t="shared" si="10"/>
        <v>171185.10146134539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289246.94687086518</v>
      </c>
      <c r="E57" s="160">
        <f t="shared" si="2"/>
        <v>134692.95121951221</v>
      </c>
      <c r="F57" s="159">
        <f t="shared" si="3"/>
        <v>154553.99565135298</v>
      </c>
      <c r="G57" s="161">
        <f t="shared" si="9"/>
        <v>157401.23697437363</v>
      </c>
      <c r="H57" s="142">
        <f t="shared" si="10"/>
        <v>157401.23697437363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154553.99565135298</v>
      </c>
      <c r="E58" s="160">
        <f t="shared" si="2"/>
        <v>134692.95121951221</v>
      </c>
      <c r="F58" s="159">
        <f t="shared" si="3"/>
        <v>19861.044431840768</v>
      </c>
      <c r="G58" s="161">
        <f t="shared" si="9"/>
        <v>143617.37248740191</v>
      </c>
      <c r="H58" s="142">
        <f t="shared" si="10"/>
        <v>143617.37248740191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19861.044431840768</v>
      </c>
      <c r="E59" s="160">
        <f t="shared" si="2"/>
        <v>19861.044431840768</v>
      </c>
      <c r="F59" s="159">
        <f t="shared" si="3"/>
        <v>0</v>
      </c>
      <c r="G59" s="161">
        <f t="shared" si="9"/>
        <v>20877.288944042677</v>
      </c>
      <c r="H59" s="142">
        <f t="shared" si="10"/>
        <v>20877.288944042677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0</v>
      </c>
      <c r="E60" s="160">
        <f t="shared" si="2"/>
        <v>0</v>
      </c>
      <c r="F60" s="159">
        <f t="shared" si="3"/>
        <v>0</v>
      </c>
      <c r="G60" s="161">
        <f t="shared" si="9"/>
        <v>0</v>
      </c>
      <c r="H60" s="142">
        <f t="shared" si="10"/>
        <v>0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5522411</v>
      </c>
      <c r="F73" s="111"/>
      <c r="G73" s="111">
        <f>SUM(G17:G72)</f>
        <v>18330984.549605425</v>
      </c>
      <c r="H73" s="111">
        <f>SUM(H17:H72)</f>
        <v>18330984.549605425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51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781808.63149934181</v>
      </c>
      <c r="N87" s="198">
        <f>IF(J92&lt;D11,0,VLOOKUP(J92,C17:O72,11))</f>
        <v>781808.63149934181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680583.00655464595</v>
      </c>
      <c r="N88" s="200">
        <f>IF(J92&lt;D11,0,VLOOKUP(J92,C99:P154,7))</f>
        <v>680583.00655464595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Hardy Street-Waterworks 69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-101225.62494469585</v>
      </c>
      <c r="N89" s="203">
        <f>+N88-N87</f>
        <v>-101225.62494469585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5522411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131485.97619047618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2015</v>
      </c>
      <c r="D99" s="409">
        <v>0</v>
      </c>
      <c r="E99" s="410">
        <v>0</v>
      </c>
      <c r="F99" s="411">
        <v>5366606</v>
      </c>
      <c r="G99" s="412">
        <v>2683303</v>
      </c>
      <c r="H99" s="413">
        <v>353575.82530859788</v>
      </c>
      <c r="I99" s="414">
        <v>353575.82530859788</v>
      </c>
      <c r="J99" s="158">
        <f>+I99-H99</f>
        <v>0</v>
      </c>
      <c r="K99" s="158"/>
      <c r="L99" s="256">
        <f>+H99</f>
        <v>353575.82530859788</v>
      </c>
      <c r="M99" s="157">
        <f t="shared" ref="M99:M130" si="11">IF(L99&lt;&gt;0,+H99-L99,0)</f>
        <v>0</v>
      </c>
      <c r="N99" s="256">
        <f>+I99</f>
        <v>353575.82530859788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5401890</v>
      </c>
      <c r="E100" s="410">
        <v>125625.3488372093</v>
      </c>
      <c r="F100" s="411">
        <v>5276264.6511627911</v>
      </c>
      <c r="G100" s="411">
        <v>5339077.325581396</v>
      </c>
      <c r="H100" s="413">
        <v>803421.15279042628</v>
      </c>
      <c r="I100" s="414">
        <v>803421.15279042628</v>
      </c>
      <c r="J100" s="158">
        <v>0</v>
      </c>
      <c r="K100" s="158"/>
      <c r="L100" s="258">
        <f>+H100</f>
        <v>803421.15279042628</v>
      </c>
      <c r="M100" s="158">
        <f>IF(L100&lt;&gt;0,+H100-L100,0)</f>
        <v>0</v>
      </c>
      <c r="N100" s="258">
        <f>+I100</f>
        <v>803421.15279042628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4">IF(D101=F100,"","IU")</f>
        <v>IU</v>
      </c>
      <c r="C101" s="153">
        <f>IF(D93="","-",+C100+1)</f>
        <v>2017</v>
      </c>
      <c r="D101" s="409">
        <v>5396785.6511627911</v>
      </c>
      <c r="E101" s="410">
        <v>131485.97619047618</v>
      </c>
      <c r="F101" s="411">
        <v>5265299.6749723153</v>
      </c>
      <c r="G101" s="411">
        <v>5331042.6630675532</v>
      </c>
      <c r="H101" s="413">
        <v>779055.49944878952</v>
      </c>
      <c r="I101" s="414">
        <v>779055.49944878952</v>
      </c>
      <c r="J101" s="158">
        <f t="shared" ref="J101:J154" si="15">+I101-H101</f>
        <v>0</v>
      </c>
      <c r="K101" s="158"/>
      <c r="L101" s="258">
        <f>+H101</f>
        <v>779055.49944878952</v>
      </c>
      <c r="M101" s="158">
        <f>IF(L101&lt;&gt;0,+H101-L101,0)</f>
        <v>0</v>
      </c>
      <c r="N101" s="258">
        <f>+I101</f>
        <v>779055.49944878952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5265299.6749723153</v>
      </c>
      <c r="E102" s="160">
        <f t="shared" ref="E102:E154" si="16">IF(+$J$96&lt;F101,$J$96,D102)</f>
        <v>131485.97619047618</v>
      </c>
      <c r="F102" s="159">
        <f t="shared" ref="F102:F154" si="17">+D102-E102</f>
        <v>5133813.6987818396</v>
      </c>
      <c r="G102" s="159">
        <f t="shared" ref="G102:G154" si="18">+(F102+D102)/2</f>
        <v>5199556.6868770774</v>
      </c>
      <c r="H102" s="163">
        <f t="shared" ref="H102:H154" si="19">+J$94*G102+E102</f>
        <v>680583.00655464595</v>
      </c>
      <c r="I102" s="253">
        <f t="shared" ref="I102:I154" si="20">+J$95*G102+E102</f>
        <v>680583.00655464595</v>
      </c>
      <c r="J102" s="158">
        <f t="shared" si="15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5133813.6987818396</v>
      </c>
      <c r="E103" s="160">
        <f t="shared" si="16"/>
        <v>131485.97619047618</v>
      </c>
      <c r="F103" s="159">
        <f t="shared" si="17"/>
        <v>5002327.7225913638</v>
      </c>
      <c r="G103" s="159">
        <f t="shared" si="18"/>
        <v>5068070.7106866017</v>
      </c>
      <c r="H103" s="163">
        <f t="shared" si="19"/>
        <v>666697.48449794005</v>
      </c>
      <c r="I103" s="253">
        <f t="shared" si="20"/>
        <v>666697.48449794005</v>
      </c>
      <c r="J103" s="158">
        <f t="shared" si="15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5002327.7225913638</v>
      </c>
      <c r="E104" s="160">
        <f t="shared" si="16"/>
        <v>131485.97619047618</v>
      </c>
      <c r="F104" s="159">
        <f t="shared" si="17"/>
        <v>4870841.7464008881</v>
      </c>
      <c r="G104" s="159">
        <f t="shared" si="18"/>
        <v>4936584.734496126</v>
      </c>
      <c r="H104" s="163">
        <f t="shared" si="19"/>
        <v>652811.96244123415</v>
      </c>
      <c r="I104" s="253">
        <f t="shared" si="20"/>
        <v>652811.96244123415</v>
      </c>
      <c r="J104" s="158">
        <f t="shared" si="15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4870841.7464008881</v>
      </c>
      <c r="E105" s="160">
        <f t="shared" si="16"/>
        <v>131485.97619047618</v>
      </c>
      <c r="F105" s="159">
        <f t="shared" si="17"/>
        <v>4739355.7702104123</v>
      </c>
      <c r="G105" s="159">
        <f t="shared" si="18"/>
        <v>4805098.7583056502</v>
      </c>
      <c r="H105" s="163">
        <f t="shared" si="19"/>
        <v>638926.44038452837</v>
      </c>
      <c r="I105" s="253">
        <f t="shared" si="20"/>
        <v>638926.44038452837</v>
      </c>
      <c r="J105" s="158">
        <f t="shared" si="15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4739355.7702104123</v>
      </c>
      <c r="E106" s="160">
        <f t="shared" si="16"/>
        <v>131485.97619047618</v>
      </c>
      <c r="F106" s="159">
        <f t="shared" si="17"/>
        <v>4607869.7940199366</v>
      </c>
      <c r="G106" s="159">
        <f t="shared" si="18"/>
        <v>4673612.7821151745</v>
      </c>
      <c r="H106" s="163">
        <f t="shared" si="19"/>
        <v>625040.91832782247</v>
      </c>
      <c r="I106" s="253">
        <f t="shared" si="20"/>
        <v>625040.91832782247</v>
      </c>
      <c r="J106" s="158">
        <f t="shared" si="15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4607869.7940199366</v>
      </c>
      <c r="E107" s="160">
        <f t="shared" si="16"/>
        <v>131485.97619047618</v>
      </c>
      <c r="F107" s="159">
        <f t="shared" si="17"/>
        <v>4476383.8178294608</v>
      </c>
      <c r="G107" s="159">
        <f t="shared" si="18"/>
        <v>4542126.8059246987</v>
      </c>
      <c r="H107" s="163">
        <f t="shared" si="19"/>
        <v>611155.39627111657</v>
      </c>
      <c r="I107" s="253">
        <f t="shared" si="20"/>
        <v>611155.39627111657</v>
      </c>
      <c r="J107" s="158">
        <f t="shared" si="15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4476383.8178294608</v>
      </c>
      <c r="E108" s="160">
        <f t="shared" si="16"/>
        <v>131485.97619047618</v>
      </c>
      <c r="F108" s="159">
        <f t="shared" si="17"/>
        <v>4344897.8416389851</v>
      </c>
      <c r="G108" s="159">
        <f t="shared" si="18"/>
        <v>4410640.829734223</v>
      </c>
      <c r="H108" s="163">
        <f t="shared" si="19"/>
        <v>597269.87421441067</v>
      </c>
      <c r="I108" s="253">
        <f t="shared" si="20"/>
        <v>597269.87421441067</v>
      </c>
      <c r="J108" s="158">
        <f t="shared" si="15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4344897.8416389851</v>
      </c>
      <c r="E109" s="160">
        <f t="shared" si="16"/>
        <v>131485.97619047618</v>
      </c>
      <c r="F109" s="159">
        <f t="shared" si="17"/>
        <v>4213411.8654485093</v>
      </c>
      <c r="G109" s="159">
        <f t="shared" si="18"/>
        <v>4279154.8535437472</v>
      </c>
      <c r="H109" s="163">
        <f t="shared" si="19"/>
        <v>583384.35215770488</v>
      </c>
      <c r="I109" s="253">
        <f t="shared" si="20"/>
        <v>583384.35215770488</v>
      </c>
      <c r="J109" s="158">
        <f t="shared" si="15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4213411.8654485093</v>
      </c>
      <c r="E110" s="160">
        <f t="shared" si="16"/>
        <v>131485.97619047618</v>
      </c>
      <c r="F110" s="159">
        <f t="shared" si="17"/>
        <v>4081925.8892580331</v>
      </c>
      <c r="G110" s="159">
        <f t="shared" si="18"/>
        <v>4147668.8773532715</v>
      </c>
      <c r="H110" s="163">
        <f t="shared" si="19"/>
        <v>569498.83010099898</v>
      </c>
      <c r="I110" s="253">
        <f t="shared" si="20"/>
        <v>569498.83010099898</v>
      </c>
      <c r="J110" s="158">
        <f t="shared" si="15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4081925.8892580331</v>
      </c>
      <c r="E111" s="160">
        <f t="shared" si="16"/>
        <v>131485.97619047618</v>
      </c>
      <c r="F111" s="159">
        <f t="shared" si="17"/>
        <v>3950439.9130675569</v>
      </c>
      <c r="G111" s="159">
        <f t="shared" si="18"/>
        <v>4016182.9011627948</v>
      </c>
      <c r="H111" s="163">
        <f t="shared" si="19"/>
        <v>555613.30804429296</v>
      </c>
      <c r="I111" s="253">
        <f t="shared" si="20"/>
        <v>555613.30804429296</v>
      </c>
      <c r="J111" s="158">
        <f t="shared" si="15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3950439.9130675569</v>
      </c>
      <c r="E112" s="160">
        <f t="shared" si="16"/>
        <v>131485.97619047618</v>
      </c>
      <c r="F112" s="159">
        <f t="shared" si="17"/>
        <v>3818953.9368770807</v>
      </c>
      <c r="G112" s="159">
        <f t="shared" si="18"/>
        <v>3884696.924972319</v>
      </c>
      <c r="H112" s="163">
        <f t="shared" si="19"/>
        <v>541727.78598758718</v>
      </c>
      <c r="I112" s="253">
        <f t="shared" si="20"/>
        <v>541727.78598758718</v>
      </c>
      <c r="J112" s="158">
        <f t="shared" si="15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3818953.9368770807</v>
      </c>
      <c r="E113" s="160">
        <f t="shared" si="16"/>
        <v>131485.97619047618</v>
      </c>
      <c r="F113" s="159">
        <f t="shared" si="17"/>
        <v>3687467.9606866045</v>
      </c>
      <c r="G113" s="159">
        <f t="shared" si="18"/>
        <v>3753210.9487818424</v>
      </c>
      <c r="H113" s="163">
        <f t="shared" si="19"/>
        <v>527842.26393088116</v>
      </c>
      <c r="I113" s="253">
        <f t="shared" si="20"/>
        <v>527842.26393088116</v>
      </c>
      <c r="J113" s="158">
        <f t="shared" si="15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3687467.9606866045</v>
      </c>
      <c r="E114" s="160">
        <f t="shared" si="16"/>
        <v>131485.97619047618</v>
      </c>
      <c r="F114" s="159">
        <f t="shared" si="17"/>
        <v>3555981.9844961283</v>
      </c>
      <c r="G114" s="159">
        <f t="shared" si="18"/>
        <v>3621724.9725913666</v>
      </c>
      <c r="H114" s="163">
        <f t="shared" si="19"/>
        <v>513956.74187417526</v>
      </c>
      <c r="I114" s="253">
        <f t="shared" si="20"/>
        <v>513956.74187417526</v>
      </c>
      <c r="J114" s="158">
        <f t="shared" si="15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3555981.9844961283</v>
      </c>
      <c r="E115" s="160">
        <f t="shared" si="16"/>
        <v>131485.97619047618</v>
      </c>
      <c r="F115" s="159">
        <f t="shared" si="17"/>
        <v>3424496.0083056521</v>
      </c>
      <c r="G115" s="159">
        <f t="shared" si="18"/>
        <v>3490238.9964008899</v>
      </c>
      <c r="H115" s="163">
        <f t="shared" si="19"/>
        <v>500071.21981746936</v>
      </c>
      <c r="I115" s="253">
        <f t="shared" si="20"/>
        <v>500071.21981746936</v>
      </c>
      <c r="J115" s="158">
        <f t="shared" si="15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3424496.0083056521</v>
      </c>
      <c r="E116" s="160">
        <f t="shared" si="16"/>
        <v>131485.97619047618</v>
      </c>
      <c r="F116" s="159">
        <f t="shared" si="17"/>
        <v>3293010.0321151759</v>
      </c>
      <c r="G116" s="159">
        <f t="shared" si="18"/>
        <v>3358753.0202104142</v>
      </c>
      <c r="H116" s="163">
        <f t="shared" si="19"/>
        <v>486185.69776076346</v>
      </c>
      <c r="I116" s="253">
        <f t="shared" si="20"/>
        <v>486185.69776076346</v>
      </c>
      <c r="J116" s="158">
        <f t="shared" si="15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3293010.0321151759</v>
      </c>
      <c r="E117" s="160">
        <f t="shared" si="16"/>
        <v>131485.97619047618</v>
      </c>
      <c r="F117" s="159">
        <f t="shared" si="17"/>
        <v>3161524.0559246996</v>
      </c>
      <c r="G117" s="159">
        <f t="shared" si="18"/>
        <v>3227267.0440199375</v>
      </c>
      <c r="H117" s="163">
        <f t="shared" si="19"/>
        <v>472300.17570405744</v>
      </c>
      <c r="I117" s="253">
        <f t="shared" si="20"/>
        <v>472300.17570405744</v>
      </c>
      <c r="J117" s="158">
        <f t="shared" si="15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3161524.0559246996</v>
      </c>
      <c r="E118" s="160">
        <f t="shared" si="16"/>
        <v>131485.97619047618</v>
      </c>
      <c r="F118" s="159">
        <f t="shared" si="17"/>
        <v>3030038.0797342234</v>
      </c>
      <c r="G118" s="159">
        <f t="shared" si="18"/>
        <v>3095781.0678294618</v>
      </c>
      <c r="H118" s="163">
        <f t="shared" si="19"/>
        <v>458414.65364735166</v>
      </c>
      <c r="I118" s="253">
        <f t="shared" si="20"/>
        <v>458414.65364735166</v>
      </c>
      <c r="J118" s="158">
        <f t="shared" si="15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3030038.0797342234</v>
      </c>
      <c r="E119" s="160">
        <f t="shared" si="16"/>
        <v>131485.97619047618</v>
      </c>
      <c r="F119" s="159">
        <f t="shared" si="17"/>
        <v>2898552.1035437472</v>
      </c>
      <c r="G119" s="159">
        <f t="shared" si="18"/>
        <v>2964295.0916389851</v>
      </c>
      <c r="H119" s="163">
        <f t="shared" si="19"/>
        <v>444529.13159064564</v>
      </c>
      <c r="I119" s="253">
        <f t="shared" si="20"/>
        <v>444529.13159064564</v>
      </c>
      <c r="J119" s="158">
        <f t="shared" si="15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2898552.1035437472</v>
      </c>
      <c r="E120" s="160">
        <f t="shared" si="16"/>
        <v>131485.97619047618</v>
      </c>
      <c r="F120" s="159">
        <f t="shared" si="17"/>
        <v>2767066.127353271</v>
      </c>
      <c r="G120" s="159">
        <f t="shared" si="18"/>
        <v>2832809.1154485093</v>
      </c>
      <c r="H120" s="163">
        <f t="shared" si="19"/>
        <v>430643.60953393974</v>
      </c>
      <c r="I120" s="253">
        <f t="shared" si="20"/>
        <v>430643.60953393974</v>
      </c>
      <c r="J120" s="158">
        <f t="shared" si="15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2767066.127353271</v>
      </c>
      <c r="E121" s="160">
        <f t="shared" si="16"/>
        <v>131485.97619047618</v>
      </c>
      <c r="F121" s="159">
        <f t="shared" si="17"/>
        <v>2635580.1511627948</v>
      </c>
      <c r="G121" s="159">
        <f t="shared" si="18"/>
        <v>2701323.1392580327</v>
      </c>
      <c r="H121" s="163">
        <f t="shared" si="19"/>
        <v>416758.08747723384</v>
      </c>
      <c r="I121" s="253">
        <f t="shared" si="20"/>
        <v>416758.08747723384</v>
      </c>
      <c r="J121" s="158">
        <f t="shared" si="15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2635580.1511627948</v>
      </c>
      <c r="E122" s="160">
        <f t="shared" si="16"/>
        <v>131485.97619047618</v>
      </c>
      <c r="F122" s="159">
        <f t="shared" si="17"/>
        <v>2504094.1749723186</v>
      </c>
      <c r="G122" s="159">
        <f t="shared" si="18"/>
        <v>2569837.1630675569</v>
      </c>
      <c r="H122" s="163">
        <f t="shared" si="19"/>
        <v>402872.56542052794</v>
      </c>
      <c r="I122" s="253">
        <f t="shared" si="20"/>
        <v>402872.56542052794</v>
      </c>
      <c r="J122" s="158">
        <f t="shared" si="15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2504094.1749723186</v>
      </c>
      <c r="E123" s="160">
        <f t="shared" si="16"/>
        <v>131485.97619047618</v>
      </c>
      <c r="F123" s="159">
        <f t="shared" si="17"/>
        <v>2372608.1987818424</v>
      </c>
      <c r="G123" s="159">
        <f t="shared" si="18"/>
        <v>2438351.1868770802</v>
      </c>
      <c r="H123" s="163">
        <f t="shared" si="19"/>
        <v>388987.04336382193</v>
      </c>
      <c r="I123" s="253">
        <f t="shared" si="20"/>
        <v>388987.04336382193</v>
      </c>
      <c r="J123" s="158">
        <f t="shared" si="15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2372608.1987818424</v>
      </c>
      <c r="E124" s="160">
        <f t="shared" si="16"/>
        <v>131485.97619047618</v>
      </c>
      <c r="F124" s="159">
        <f t="shared" si="17"/>
        <v>2241122.2225913662</v>
      </c>
      <c r="G124" s="159">
        <f t="shared" si="18"/>
        <v>2306865.2106866045</v>
      </c>
      <c r="H124" s="163">
        <f t="shared" si="19"/>
        <v>375101.52130711608</v>
      </c>
      <c r="I124" s="253">
        <f t="shared" si="20"/>
        <v>375101.52130711608</v>
      </c>
      <c r="J124" s="158">
        <f t="shared" si="15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2241122.2225913662</v>
      </c>
      <c r="E125" s="160">
        <f t="shared" si="16"/>
        <v>131485.97619047618</v>
      </c>
      <c r="F125" s="159">
        <f t="shared" si="17"/>
        <v>2109636.2464008899</v>
      </c>
      <c r="G125" s="159">
        <f t="shared" si="18"/>
        <v>2175379.2344961278</v>
      </c>
      <c r="H125" s="163">
        <f t="shared" si="19"/>
        <v>361215.99925041012</v>
      </c>
      <c r="I125" s="253">
        <f t="shared" si="20"/>
        <v>361215.99925041012</v>
      </c>
      <c r="J125" s="158">
        <f t="shared" si="15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2109636.2464008899</v>
      </c>
      <c r="E126" s="160">
        <f t="shared" si="16"/>
        <v>131485.97619047618</v>
      </c>
      <c r="F126" s="159">
        <f t="shared" si="17"/>
        <v>1978150.2702104137</v>
      </c>
      <c r="G126" s="159">
        <f t="shared" si="18"/>
        <v>2043893.2583056518</v>
      </c>
      <c r="H126" s="163">
        <f t="shared" si="19"/>
        <v>347330.47719370422</v>
      </c>
      <c r="I126" s="253">
        <f t="shared" si="20"/>
        <v>347330.47719370422</v>
      </c>
      <c r="J126" s="158">
        <f t="shared" si="15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1978150.2702104137</v>
      </c>
      <c r="E127" s="160">
        <f t="shared" si="16"/>
        <v>131485.97619047618</v>
      </c>
      <c r="F127" s="159">
        <f t="shared" si="17"/>
        <v>1846664.2940199375</v>
      </c>
      <c r="G127" s="159">
        <f t="shared" si="18"/>
        <v>1912407.2821151756</v>
      </c>
      <c r="H127" s="163">
        <f t="shared" si="19"/>
        <v>333444.95513699832</v>
      </c>
      <c r="I127" s="253">
        <f t="shared" si="20"/>
        <v>333444.95513699832</v>
      </c>
      <c r="J127" s="158">
        <f t="shared" si="15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1846664.2940199375</v>
      </c>
      <c r="E128" s="160">
        <f t="shared" si="16"/>
        <v>131485.97619047618</v>
      </c>
      <c r="F128" s="159">
        <f t="shared" si="17"/>
        <v>1715178.3178294613</v>
      </c>
      <c r="G128" s="159">
        <f t="shared" si="18"/>
        <v>1780921.3059246994</v>
      </c>
      <c r="H128" s="163">
        <f t="shared" si="19"/>
        <v>319559.43308029237</v>
      </c>
      <c r="I128" s="253">
        <f t="shared" si="20"/>
        <v>319559.43308029237</v>
      </c>
      <c r="J128" s="158">
        <f t="shared" si="15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1715178.3178294613</v>
      </c>
      <c r="E129" s="160">
        <f t="shared" si="16"/>
        <v>131485.97619047618</v>
      </c>
      <c r="F129" s="159">
        <f t="shared" si="17"/>
        <v>1583692.3416389851</v>
      </c>
      <c r="G129" s="159">
        <f t="shared" si="18"/>
        <v>1649435.3297342232</v>
      </c>
      <c r="H129" s="163">
        <f t="shared" si="19"/>
        <v>305673.91102358646</v>
      </c>
      <c r="I129" s="253">
        <f t="shared" si="20"/>
        <v>305673.91102358646</v>
      </c>
      <c r="J129" s="158">
        <f t="shared" si="15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1583692.3416389851</v>
      </c>
      <c r="E130" s="160">
        <f t="shared" si="16"/>
        <v>131485.97619047618</v>
      </c>
      <c r="F130" s="159">
        <f t="shared" si="17"/>
        <v>1452206.3654485089</v>
      </c>
      <c r="G130" s="159">
        <f t="shared" si="18"/>
        <v>1517949.353543747</v>
      </c>
      <c r="H130" s="163">
        <f t="shared" si="19"/>
        <v>291788.38896688051</v>
      </c>
      <c r="I130" s="253">
        <f t="shared" si="20"/>
        <v>291788.38896688051</v>
      </c>
      <c r="J130" s="158">
        <f t="shared" si="15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1452206.3654485089</v>
      </c>
      <c r="E131" s="160">
        <f t="shared" si="16"/>
        <v>131485.97619047618</v>
      </c>
      <c r="F131" s="159">
        <f t="shared" si="17"/>
        <v>1320720.3892580327</v>
      </c>
      <c r="G131" s="159">
        <f t="shared" si="18"/>
        <v>1386463.3773532708</v>
      </c>
      <c r="H131" s="163">
        <f t="shared" si="19"/>
        <v>277902.86691017461</v>
      </c>
      <c r="I131" s="253">
        <f t="shared" si="20"/>
        <v>277902.86691017461</v>
      </c>
      <c r="J131" s="158">
        <f t="shared" si="15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1320720.3892580327</v>
      </c>
      <c r="E132" s="160">
        <f t="shared" si="16"/>
        <v>131485.97619047618</v>
      </c>
      <c r="F132" s="159">
        <f t="shared" si="17"/>
        <v>1189234.4130675565</v>
      </c>
      <c r="G132" s="159">
        <f t="shared" si="18"/>
        <v>1254977.4011627946</v>
      </c>
      <c r="H132" s="163">
        <f t="shared" si="19"/>
        <v>264017.3448534687</v>
      </c>
      <c r="I132" s="253">
        <f t="shared" si="20"/>
        <v>264017.3448534687</v>
      </c>
      <c r="J132" s="158">
        <f t="shared" si="15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1189234.4130675565</v>
      </c>
      <c r="E133" s="160">
        <f t="shared" si="16"/>
        <v>131485.97619047618</v>
      </c>
      <c r="F133" s="159">
        <f t="shared" si="17"/>
        <v>1057748.4368770802</v>
      </c>
      <c r="G133" s="159">
        <f t="shared" si="18"/>
        <v>1123491.4249723183</v>
      </c>
      <c r="H133" s="163">
        <f t="shared" si="19"/>
        <v>250131.82279676278</v>
      </c>
      <c r="I133" s="253">
        <f t="shared" si="20"/>
        <v>250131.82279676278</v>
      </c>
      <c r="J133" s="158">
        <f t="shared" si="15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1057748.4368770802</v>
      </c>
      <c r="E134" s="160">
        <f t="shared" si="16"/>
        <v>131485.97619047618</v>
      </c>
      <c r="F134" s="159">
        <f t="shared" si="17"/>
        <v>926262.46068660403</v>
      </c>
      <c r="G134" s="159">
        <f t="shared" si="18"/>
        <v>992005.44878184213</v>
      </c>
      <c r="H134" s="163">
        <f t="shared" si="19"/>
        <v>236246.30074005685</v>
      </c>
      <c r="I134" s="253">
        <f t="shared" si="20"/>
        <v>236246.30074005685</v>
      </c>
      <c r="J134" s="158">
        <f t="shared" si="15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926262.46068660403</v>
      </c>
      <c r="E135" s="160">
        <f t="shared" si="16"/>
        <v>131485.97619047618</v>
      </c>
      <c r="F135" s="159">
        <f t="shared" si="17"/>
        <v>794776.48449612781</v>
      </c>
      <c r="G135" s="159">
        <f t="shared" si="18"/>
        <v>860519.47259136592</v>
      </c>
      <c r="H135" s="163">
        <f t="shared" si="19"/>
        <v>222360.77868335095</v>
      </c>
      <c r="I135" s="253">
        <f t="shared" si="20"/>
        <v>222360.77868335095</v>
      </c>
      <c r="J135" s="158">
        <f t="shared" si="15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794776.48449612781</v>
      </c>
      <c r="E136" s="160">
        <f t="shared" si="16"/>
        <v>131485.97619047618</v>
      </c>
      <c r="F136" s="159">
        <f t="shared" si="17"/>
        <v>663290.5083056516</v>
      </c>
      <c r="G136" s="159">
        <f t="shared" si="18"/>
        <v>729033.49640088971</v>
      </c>
      <c r="H136" s="163">
        <f t="shared" si="19"/>
        <v>208475.25662664502</v>
      </c>
      <c r="I136" s="253">
        <f t="shared" si="20"/>
        <v>208475.25662664502</v>
      </c>
      <c r="J136" s="158">
        <f t="shared" si="15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663290.5083056516</v>
      </c>
      <c r="E137" s="160">
        <f t="shared" si="16"/>
        <v>131485.97619047618</v>
      </c>
      <c r="F137" s="159">
        <f t="shared" si="17"/>
        <v>531804.53211517539</v>
      </c>
      <c r="G137" s="159">
        <f t="shared" si="18"/>
        <v>597547.5202104135</v>
      </c>
      <c r="H137" s="163">
        <f t="shared" si="19"/>
        <v>194589.73456993909</v>
      </c>
      <c r="I137" s="253">
        <f t="shared" si="20"/>
        <v>194589.73456993909</v>
      </c>
      <c r="J137" s="158">
        <f t="shared" si="15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531804.53211517539</v>
      </c>
      <c r="E138" s="160">
        <f t="shared" si="16"/>
        <v>131485.97619047618</v>
      </c>
      <c r="F138" s="159">
        <f t="shared" si="17"/>
        <v>400318.55592469918</v>
      </c>
      <c r="G138" s="159">
        <f t="shared" si="18"/>
        <v>466061.54401993728</v>
      </c>
      <c r="H138" s="163">
        <f t="shared" si="19"/>
        <v>180704.21251323319</v>
      </c>
      <c r="I138" s="253">
        <f t="shared" si="20"/>
        <v>180704.21251323319</v>
      </c>
      <c r="J138" s="158">
        <f t="shared" si="15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400318.55592469918</v>
      </c>
      <c r="E139" s="160">
        <f t="shared" si="16"/>
        <v>131485.97619047618</v>
      </c>
      <c r="F139" s="159">
        <f t="shared" si="17"/>
        <v>268832.57973422296</v>
      </c>
      <c r="G139" s="159">
        <f t="shared" si="18"/>
        <v>334575.56782946107</v>
      </c>
      <c r="H139" s="163">
        <f t="shared" si="19"/>
        <v>166818.69045652726</v>
      </c>
      <c r="I139" s="253">
        <f t="shared" si="20"/>
        <v>166818.69045652726</v>
      </c>
      <c r="J139" s="158">
        <f t="shared" si="15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268832.57973422296</v>
      </c>
      <c r="E140" s="160">
        <f t="shared" si="16"/>
        <v>131485.97619047618</v>
      </c>
      <c r="F140" s="159">
        <f t="shared" si="17"/>
        <v>137346.60354374678</v>
      </c>
      <c r="G140" s="159">
        <f t="shared" si="18"/>
        <v>203089.59163898486</v>
      </c>
      <c r="H140" s="163">
        <f t="shared" si="19"/>
        <v>152933.16839982133</v>
      </c>
      <c r="I140" s="253">
        <f t="shared" si="20"/>
        <v>152933.16839982133</v>
      </c>
      <c r="J140" s="158">
        <f t="shared" si="15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137346.60354374678</v>
      </c>
      <c r="E141" s="160">
        <f t="shared" si="16"/>
        <v>131485.97619047618</v>
      </c>
      <c r="F141" s="159">
        <f t="shared" si="17"/>
        <v>5860.6273532705964</v>
      </c>
      <c r="G141" s="159">
        <f t="shared" si="18"/>
        <v>71603.615448508688</v>
      </c>
      <c r="H141" s="163">
        <f t="shared" si="19"/>
        <v>139047.64634311543</v>
      </c>
      <c r="I141" s="253">
        <f t="shared" si="20"/>
        <v>139047.64634311543</v>
      </c>
      <c r="J141" s="158">
        <f t="shared" si="15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5860.6273532705964</v>
      </c>
      <c r="E142" s="160">
        <f t="shared" si="16"/>
        <v>5860.6273532705964</v>
      </c>
      <c r="F142" s="159">
        <f t="shared" si="17"/>
        <v>0</v>
      </c>
      <c r="G142" s="159">
        <f t="shared" si="18"/>
        <v>2930.3136766352982</v>
      </c>
      <c r="H142" s="163">
        <f t="shared" si="19"/>
        <v>6170.0819154137307</v>
      </c>
      <c r="I142" s="253">
        <f t="shared" si="20"/>
        <v>6170.0819154137307</v>
      </c>
      <c r="J142" s="158">
        <f t="shared" si="15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6"/>
        <v>0</v>
      </c>
      <c r="F143" s="159">
        <f t="shared" si="17"/>
        <v>0</v>
      </c>
      <c r="G143" s="159">
        <f t="shared" si="18"/>
        <v>0</v>
      </c>
      <c r="H143" s="163">
        <f t="shared" si="19"/>
        <v>0</v>
      </c>
      <c r="I143" s="253">
        <f t="shared" si="20"/>
        <v>0</v>
      </c>
      <c r="J143" s="158">
        <f t="shared" si="15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6"/>
        <v>0</v>
      </c>
      <c r="F144" s="159">
        <f t="shared" si="17"/>
        <v>0</v>
      </c>
      <c r="G144" s="159">
        <f t="shared" si="18"/>
        <v>0</v>
      </c>
      <c r="H144" s="163">
        <f t="shared" si="19"/>
        <v>0</v>
      </c>
      <c r="I144" s="253">
        <f t="shared" si="20"/>
        <v>0</v>
      </c>
      <c r="J144" s="158">
        <f t="shared" si="15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6"/>
        <v>0</v>
      </c>
      <c r="F145" s="159">
        <f t="shared" si="17"/>
        <v>0</v>
      </c>
      <c r="G145" s="159">
        <f t="shared" si="18"/>
        <v>0</v>
      </c>
      <c r="H145" s="163">
        <f t="shared" si="19"/>
        <v>0</v>
      </c>
      <c r="I145" s="253">
        <f t="shared" si="20"/>
        <v>0</v>
      </c>
      <c r="J145" s="158">
        <f t="shared" si="15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6"/>
        <v>0</v>
      </c>
      <c r="F146" s="159">
        <f t="shared" si="17"/>
        <v>0</v>
      </c>
      <c r="G146" s="159">
        <f t="shared" si="18"/>
        <v>0</v>
      </c>
      <c r="H146" s="163">
        <f t="shared" si="19"/>
        <v>0</v>
      </c>
      <c r="I146" s="253">
        <f t="shared" si="20"/>
        <v>0</v>
      </c>
      <c r="J146" s="158">
        <f t="shared" si="15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6"/>
        <v>0</v>
      </c>
      <c r="F147" s="159">
        <f t="shared" si="17"/>
        <v>0</v>
      </c>
      <c r="G147" s="159">
        <f t="shared" si="18"/>
        <v>0</v>
      </c>
      <c r="H147" s="163">
        <f t="shared" si="19"/>
        <v>0</v>
      </c>
      <c r="I147" s="253">
        <f t="shared" si="20"/>
        <v>0</v>
      </c>
      <c r="J147" s="158">
        <f t="shared" si="15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6"/>
        <v>0</v>
      </c>
      <c r="F148" s="159">
        <f t="shared" si="17"/>
        <v>0</v>
      </c>
      <c r="G148" s="159">
        <f t="shared" si="18"/>
        <v>0</v>
      </c>
      <c r="H148" s="163">
        <f t="shared" si="19"/>
        <v>0</v>
      </c>
      <c r="I148" s="253">
        <f t="shared" si="20"/>
        <v>0</v>
      </c>
      <c r="J148" s="158">
        <f t="shared" si="15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6"/>
        <v>0</v>
      </c>
      <c r="F149" s="159">
        <f t="shared" si="17"/>
        <v>0</v>
      </c>
      <c r="G149" s="159">
        <f t="shared" si="18"/>
        <v>0</v>
      </c>
      <c r="H149" s="163">
        <f t="shared" si="19"/>
        <v>0</v>
      </c>
      <c r="I149" s="253">
        <f t="shared" si="20"/>
        <v>0</v>
      </c>
      <c r="J149" s="158">
        <f t="shared" si="15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6"/>
        <v>0</v>
      </c>
      <c r="F150" s="159">
        <f t="shared" si="17"/>
        <v>0</v>
      </c>
      <c r="G150" s="159">
        <f t="shared" si="18"/>
        <v>0</v>
      </c>
      <c r="H150" s="163">
        <f t="shared" si="19"/>
        <v>0</v>
      </c>
      <c r="I150" s="253">
        <f t="shared" si="20"/>
        <v>0</v>
      </c>
      <c r="J150" s="158">
        <f t="shared" si="15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6"/>
        <v>0</v>
      </c>
      <c r="F151" s="159">
        <f t="shared" si="17"/>
        <v>0</v>
      </c>
      <c r="G151" s="159">
        <f t="shared" si="18"/>
        <v>0</v>
      </c>
      <c r="H151" s="163">
        <f t="shared" si="19"/>
        <v>0</v>
      </c>
      <c r="I151" s="253">
        <f t="shared" si="20"/>
        <v>0</v>
      </c>
      <c r="J151" s="158">
        <f t="shared" si="15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6"/>
        <v>0</v>
      </c>
      <c r="F152" s="159">
        <f t="shared" si="17"/>
        <v>0</v>
      </c>
      <c r="G152" s="159">
        <f t="shared" si="18"/>
        <v>0</v>
      </c>
      <c r="H152" s="163">
        <f t="shared" si="19"/>
        <v>0</v>
      </c>
      <c r="I152" s="253">
        <f t="shared" si="20"/>
        <v>0</v>
      </c>
      <c r="J152" s="158">
        <f t="shared" si="15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6"/>
        <v>0</v>
      </c>
      <c r="F153" s="159">
        <f t="shared" si="17"/>
        <v>0</v>
      </c>
      <c r="G153" s="159">
        <f t="shared" si="18"/>
        <v>0</v>
      </c>
      <c r="H153" s="163">
        <f t="shared" si="19"/>
        <v>0</v>
      </c>
      <c r="I153" s="253">
        <f t="shared" si="20"/>
        <v>0</v>
      </c>
      <c r="J153" s="158">
        <f t="shared" si="15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6"/>
        <v>0</v>
      </c>
      <c r="F154" s="159">
        <f t="shared" si="17"/>
        <v>0</v>
      </c>
      <c r="G154" s="159">
        <f t="shared" si="18"/>
        <v>0</v>
      </c>
      <c r="H154" s="163">
        <f t="shared" si="19"/>
        <v>0</v>
      </c>
      <c r="I154" s="253">
        <f t="shared" si="20"/>
        <v>0</v>
      </c>
      <c r="J154" s="158">
        <f t="shared" si="15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5522410.9999999991</v>
      </c>
      <c r="F155" s="111"/>
      <c r="G155" s="111"/>
      <c r="H155" s="111">
        <f>SUM(H99:H154)</f>
        <v>18334835.617418461</v>
      </c>
      <c r="I155" s="111">
        <f>SUM(I99:I154)</f>
        <v>18334835.617418461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5" priority="1" stopIfTrue="1" operator="equal">
      <formula>$I$10</formula>
    </cfRule>
  </conditionalFormatting>
  <conditionalFormatting sqref="C99:C154">
    <cfRule type="cellIs" dxfId="6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P162"/>
  <sheetViews>
    <sheetView view="pageBreakPreview" zoomScale="82" zoomScaleNormal="100" zoomScaleSheetLayoutView="82" workbookViewId="0">
      <selection activeCell="E17" sqref="E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52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1375144.4653373505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1375144.4653373505</v>
      </c>
      <c r="O6" s="1"/>
      <c r="P6" s="1"/>
    </row>
    <row r="7" spans="1:16" ht="13.5" thickBot="1">
      <c r="C7" s="121" t="s">
        <v>44</v>
      </c>
      <c r="D7" s="386" t="s">
        <v>330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324</v>
      </c>
      <c r="E9" s="401" t="s">
        <v>438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12017567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293111.39024390245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12300000</v>
      </c>
      <c r="E17" s="415">
        <v>146428.57142857142</v>
      </c>
      <c r="F17" s="409">
        <v>12153571.428571429</v>
      </c>
      <c r="G17" s="415">
        <v>1747112.2775653705</v>
      </c>
      <c r="H17" s="416">
        <v>1747112.2775653705</v>
      </c>
      <c r="I17" s="156">
        <v>0</v>
      </c>
      <c r="J17" s="156"/>
      <c r="K17" s="258">
        <f>G17</f>
        <v>1747112.2775653705</v>
      </c>
      <c r="L17" s="257">
        <f>IF(K17&lt;&gt;0,+G17-K17,0)</f>
        <v>0</v>
      </c>
      <c r="M17" s="258">
        <f>H17</f>
        <v>1747112.2775653705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11844058.428571429</v>
      </c>
      <c r="E18" s="410">
        <v>285487.78571428574</v>
      </c>
      <c r="F18" s="411">
        <v>11558570.642857144</v>
      </c>
      <c r="G18" s="410">
        <v>1789026.3661915467</v>
      </c>
      <c r="H18" s="416">
        <v>1789026.3661915467</v>
      </c>
      <c r="I18" s="156">
        <f>H18-G18</f>
        <v>0</v>
      </c>
      <c r="J18" s="156"/>
      <c r="K18" s="258">
        <f>G18</f>
        <v>1789026.3661915467</v>
      </c>
      <c r="L18" s="257">
        <f>IF(K18&lt;&gt;0,+G18-K18,0)</f>
        <v>0</v>
      </c>
      <c r="M18" s="258">
        <f>H18</f>
        <v>1789026.3661915467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11585650.642857144</v>
      </c>
      <c r="E19" s="410">
        <v>279478.30232558138</v>
      </c>
      <c r="F19" s="411">
        <v>11306172.340531562</v>
      </c>
      <c r="G19" s="410">
        <v>1697541.2765808336</v>
      </c>
      <c r="H19" s="416">
        <v>1697541.2765808336</v>
      </c>
      <c r="I19" s="156">
        <v>0</v>
      </c>
      <c r="J19" s="156"/>
      <c r="K19" s="258">
        <f>G19</f>
        <v>1697541.2765808336</v>
      </c>
      <c r="L19" s="257">
        <f>IF(K19&lt;&gt;0,+G19-K19,0)</f>
        <v>0</v>
      </c>
      <c r="M19" s="258">
        <f>H19</f>
        <v>1697541.2765808336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11306172.340531562</v>
      </c>
      <c r="E20" s="410">
        <v>293111.39024390245</v>
      </c>
      <c r="F20" s="411">
        <v>11013060.950287659</v>
      </c>
      <c r="G20" s="410">
        <v>1711432.8121770415</v>
      </c>
      <c r="H20" s="416">
        <v>1711432.8121770415</v>
      </c>
      <c r="I20" s="156">
        <f t="shared" ref="I20:I72" si="1">H20-G20</f>
        <v>0</v>
      </c>
      <c r="J20" s="156"/>
      <c r="K20" s="258">
        <f>G20</f>
        <v>1711432.8121770415</v>
      </c>
      <c r="L20" s="257">
        <f>IF(K20&lt;&gt;0,+G20-K20,0)</f>
        <v>0</v>
      </c>
      <c r="M20" s="258">
        <f>H20</f>
        <v>1711432.8121770415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411">
        <v>11013060.950287659</v>
      </c>
      <c r="E21" s="410">
        <v>293111.39024390245</v>
      </c>
      <c r="F21" s="411">
        <v>10719949.560043756</v>
      </c>
      <c r="G21" s="410">
        <v>1674180.0841483832</v>
      </c>
      <c r="H21" s="416">
        <v>1674180.0841483832</v>
      </c>
      <c r="I21" s="156">
        <f t="shared" si="1"/>
        <v>0</v>
      </c>
      <c r="J21" s="156"/>
      <c r="K21" s="258">
        <f>G21</f>
        <v>1674180.0841483832</v>
      </c>
      <c r="L21" s="257">
        <f>IF(K21&lt;&gt;0,+G21-K21,0)</f>
        <v>0</v>
      </c>
      <c r="M21" s="258">
        <f>H21</f>
        <v>1674180.0841483832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10719949.560043756</v>
      </c>
      <c r="E22" s="160">
        <f t="shared" ref="E22:E72" si="2">IF(+$I$14&lt;F21,$I$14,D22)</f>
        <v>293111.39024390245</v>
      </c>
      <c r="F22" s="159">
        <f t="shared" ref="F22:F72" si="3">+D22-E22</f>
        <v>10426838.169799853</v>
      </c>
      <c r="G22" s="161">
        <f t="shared" ref="G22:G50" si="4">+I$12*((D22+F22)/2)+E22</f>
        <v>1375144.4653373505</v>
      </c>
      <c r="H22" s="142">
        <f t="shared" ref="H22:H50" si="5">+I$13*((D22+F22)/2)+E22</f>
        <v>1375144.4653373505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10426838.169799853</v>
      </c>
      <c r="E23" s="160">
        <f t="shared" si="2"/>
        <v>293111.39024390245</v>
      </c>
      <c r="F23" s="159">
        <f t="shared" si="3"/>
        <v>10133726.77955595</v>
      </c>
      <c r="G23" s="161">
        <f t="shared" si="4"/>
        <v>1345148.7777669933</v>
      </c>
      <c r="H23" s="142">
        <f t="shared" si="5"/>
        <v>1345148.7777669933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10133726.77955595</v>
      </c>
      <c r="E24" s="160">
        <f t="shared" si="2"/>
        <v>293111.39024390245</v>
      </c>
      <c r="F24" s="159">
        <f t="shared" si="3"/>
        <v>9840615.3893120475</v>
      </c>
      <c r="G24" s="161">
        <f t="shared" si="4"/>
        <v>1315153.090196636</v>
      </c>
      <c r="H24" s="142">
        <f t="shared" si="5"/>
        <v>1315153.090196636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9840615.3893120475</v>
      </c>
      <c r="E25" s="160">
        <f t="shared" si="2"/>
        <v>293111.39024390245</v>
      </c>
      <c r="F25" s="159">
        <f t="shared" si="3"/>
        <v>9547503.9990681447</v>
      </c>
      <c r="G25" s="161">
        <f t="shared" si="4"/>
        <v>1285157.4026262788</v>
      </c>
      <c r="H25" s="142">
        <f t="shared" si="5"/>
        <v>1285157.4026262788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9547503.9990681447</v>
      </c>
      <c r="E26" s="160">
        <f t="shared" si="2"/>
        <v>293111.39024390245</v>
      </c>
      <c r="F26" s="159">
        <f t="shared" si="3"/>
        <v>9254392.6088242419</v>
      </c>
      <c r="G26" s="161">
        <f t="shared" si="4"/>
        <v>1255161.7150559216</v>
      </c>
      <c r="H26" s="142">
        <f t="shared" si="5"/>
        <v>1255161.7150559216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9254392.6088242419</v>
      </c>
      <c r="E27" s="160">
        <f t="shared" si="2"/>
        <v>293111.39024390245</v>
      </c>
      <c r="F27" s="159">
        <f t="shared" si="3"/>
        <v>8961281.2185803391</v>
      </c>
      <c r="G27" s="161">
        <f t="shared" si="4"/>
        <v>1225166.0274855646</v>
      </c>
      <c r="H27" s="142">
        <f t="shared" si="5"/>
        <v>1225166.0274855646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8961281.2185803391</v>
      </c>
      <c r="E28" s="160">
        <f t="shared" si="2"/>
        <v>293111.39024390245</v>
      </c>
      <c r="F28" s="159">
        <f t="shared" si="3"/>
        <v>8668169.8283364363</v>
      </c>
      <c r="G28" s="161">
        <f t="shared" si="4"/>
        <v>1195170.3399152074</v>
      </c>
      <c r="H28" s="142">
        <f t="shared" si="5"/>
        <v>1195170.3399152074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8668169.8283364363</v>
      </c>
      <c r="E29" s="160">
        <f t="shared" si="2"/>
        <v>293111.39024390245</v>
      </c>
      <c r="F29" s="159">
        <f t="shared" si="3"/>
        <v>8375058.4380925335</v>
      </c>
      <c r="G29" s="161">
        <f t="shared" si="4"/>
        <v>1165174.6523448504</v>
      </c>
      <c r="H29" s="142">
        <f t="shared" si="5"/>
        <v>1165174.6523448504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8375058.4380925335</v>
      </c>
      <c r="E30" s="160">
        <f t="shared" si="2"/>
        <v>293111.39024390245</v>
      </c>
      <c r="F30" s="159">
        <f t="shared" si="3"/>
        <v>8081947.0478486307</v>
      </c>
      <c r="G30" s="161">
        <f t="shared" si="4"/>
        <v>1135178.9647744931</v>
      </c>
      <c r="H30" s="142">
        <f t="shared" si="5"/>
        <v>1135178.9647744931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8081947.0478486307</v>
      </c>
      <c r="E31" s="160">
        <f t="shared" si="2"/>
        <v>293111.39024390245</v>
      </c>
      <c r="F31" s="159">
        <f t="shared" si="3"/>
        <v>7788835.6576047279</v>
      </c>
      <c r="G31" s="161">
        <f t="shared" si="4"/>
        <v>1105183.2772041359</v>
      </c>
      <c r="H31" s="142">
        <f t="shared" si="5"/>
        <v>1105183.2772041359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7788835.6576047279</v>
      </c>
      <c r="E32" s="160">
        <f t="shared" si="2"/>
        <v>293111.39024390245</v>
      </c>
      <c r="F32" s="159">
        <f t="shared" si="3"/>
        <v>7495724.2673608251</v>
      </c>
      <c r="G32" s="161">
        <f t="shared" si="4"/>
        <v>1075187.5896337787</v>
      </c>
      <c r="H32" s="142">
        <f t="shared" si="5"/>
        <v>1075187.5896337787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7495724.2673608251</v>
      </c>
      <c r="E33" s="160">
        <f t="shared" si="2"/>
        <v>293111.39024390245</v>
      </c>
      <c r="F33" s="159">
        <f t="shared" si="3"/>
        <v>7202612.8771169223</v>
      </c>
      <c r="G33" s="161">
        <f t="shared" si="4"/>
        <v>1045191.9020634214</v>
      </c>
      <c r="H33" s="142">
        <f t="shared" si="5"/>
        <v>1045191.9020634214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7202612.8771169223</v>
      </c>
      <c r="E34" s="160">
        <f t="shared" si="2"/>
        <v>293111.39024390245</v>
      </c>
      <c r="F34" s="159">
        <f t="shared" si="3"/>
        <v>6909501.4868730195</v>
      </c>
      <c r="G34" s="161">
        <f t="shared" si="4"/>
        <v>1015196.2144930643</v>
      </c>
      <c r="H34" s="142">
        <f t="shared" si="5"/>
        <v>1015196.2144930643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6909501.4868730195</v>
      </c>
      <c r="E35" s="160">
        <f t="shared" si="2"/>
        <v>293111.39024390245</v>
      </c>
      <c r="F35" s="159">
        <f t="shared" si="3"/>
        <v>6616390.0966291167</v>
      </c>
      <c r="G35" s="161">
        <f t="shared" si="4"/>
        <v>985200.5269227071</v>
      </c>
      <c r="H35" s="142">
        <f t="shared" si="5"/>
        <v>985200.5269227071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6616390.0966291167</v>
      </c>
      <c r="E36" s="160">
        <f t="shared" si="2"/>
        <v>293111.39024390245</v>
      </c>
      <c r="F36" s="159">
        <f t="shared" si="3"/>
        <v>6323278.7063852139</v>
      </c>
      <c r="G36" s="161">
        <f t="shared" si="4"/>
        <v>955204.83935234998</v>
      </c>
      <c r="H36" s="142">
        <f t="shared" si="5"/>
        <v>955204.83935234998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6323278.7063852139</v>
      </c>
      <c r="E37" s="160">
        <f t="shared" si="2"/>
        <v>293111.39024390245</v>
      </c>
      <c r="F37" s="159">
        <f t="shared" si="3"/>
        <v>6030167.3161413111</v>
      </c>
      <c r="G37" s="161">
        <f t="shared" si="4"/>
        <v>925209.15178199275</v>
      </c>
      <c r="H37" s="142">
        <f t="shared" si="5"/>
        <v>925209.15178199275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6030167.3161413111</v>
      </c>
      <c r="E38" s="160">
        <f t="shared" si="2"/>
        <v>293111.39024390245</v>
      </c>
      <c r="F38" s="159">
        <f t="shared" si="3"/>
        <v>5737055.9258974083</v>
      </c>
      <c r="G38" s="161">
        <f t="shared" si="4"/>
        <v>895213.46421163564</v>
      </c>
      <c r="H38" s="142">
        <f t="shared" si="5"/>
        <v>895213.46421163564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5737055.9258974083</v>
      </c>
      <c r="E39" s="160">
        <f t="shared" si="2"/>
        <v>293111.39024390245</v>
      </c>
      <c r="F39" s="159">
        <f t="shared" si="3"/>
        <v>5443944.5356535055</v>
      </c>
      <c r="G39" s="161">
        <f t="shared" si="4"/>
        <v>865217.77664127841</v>
      </c>
      <c r="H39" s="142">
        <f t="shared" si="5"/>
        <v>865217.77664127841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5443944.5356535055</v>
      </c>
      <c r="E40" s="160">
        <f t="shared" si="2"/>
        <v>293111.39024390245</v>
      </c>
      <c r="F40" s="159">
        <f t="shared" si="3"/>
        <v>5150833.1454096027</v>
      </c>
      <c r="G40" s="161">
        <f t="shared" si="4"/>
        <v>835222.08907092118</v>
      </c>
      <c r="H40" s="142">
        <f t="shared" si="5"/>
        <v>835222.08907092118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5150833.1454096027</v>
      </c>
      <c r="E41" s="160">
        <f t="shared" si="2"/>
        <v>293111.39024390245</v>
      </c>
      <c r="F41" s="159">
        <f t="shared" si="3"/>
        <v>4857721.7551656999</v>
      </c>
      <c r="G41" s="161">
        <f t="shared" si="4"/>
        <v>805226.40150056407</v>
      </c>
      <c r="H41" s="142">
        <f t="shared" si="5"/>
        <v>805226.40150056407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4857721.7551656999</v>
      </c>
      <c r="E42" s="160">
        <f t="shared" si="2"/>
        <v>293111.39024390245</v>
      </c>
      <c r="F42" s="159">
        <f t="shared" si="3"/>
        <v>4564610.3649217971</v>
      </c>
      <c r="G42" s="161">
        <f t="shared" si="4"/>
        <v>775230.71393020684</v>
      </c>
      <c r="H42" s="142">
        <f t="shared" si="5"/>
        <v>775230.71393020684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4564610.3649217971</v>
      </c>
      <c r="E43" s="160">
        <f t="shared" si="2"/>
        <v>293111.39024390245</v>
      </c>
      <c r="F43" s="159">
        <f t="shared" si="3"/>
        <v>4271498.9746778943</v>
      </c>
      <c r="G43" s="161">
        <f t="shared" si="4"/>
        <v>745235.02635984973</v>
      </c>
      <c r="H43" s="142">
        <f t="shared" si="5"/>
        <v>745235.02635984973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4271498.9746778943</v>
      </c>
      <c r="E44" s="160">
        <f t="shared" si="2"/>
        <v>293111.39024390245</v>
      </c>
      <c r="F44" s="159">
        <f t="shared" si="3"/>
        <v>3978387.5844339919</v>
      </c>
      <c r="G44" s="161">
        <f t="shared" si="4"/>
        <v>715239.3387894925</v>
      </c>
      <c r="H44" s="142">
        <f t="shared" si="5"/>
        <v>715239.3387894925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3978387.5844339919</v>
      </c>
      <c r="E45" s="160">
        <f t="shared" si="2"/>
        <v>293111.39024390245</v>
      </c>
      <c r="F45" s="159">
        <f t="shared" si="3"/>
        <v>3685276.1941900896</v>
      </c>
      <c r="G45" s="161">
        <f t="shared" si="4"/>
        <v>685243.65121913538</v>
      </c>
      <c r="H45" s="142">
        <f t="shared" si="5"/>
        <v>685243.65121913538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3685276.1941900896</v>
      </c>
      <c r="E46" s="160">
        <f t="shared" si="2"/>
        <v>293111.39024390245</v>
      </c>
      <c r="F46" s="159">
        <f t="shared" si="3"/>
        <v>3392164.8039461873</v>
      </c>
      <c r="G46" s="161">
        <f t="shared" si="4"/>
        <v>655247.96364877827</v>
      </c>
      <c r="H46" s="142">
        <f t="shared" si="5"/>
        <v>655247.96364877827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3392164.8039461873</v>
      </c>
      <c r="E47" s="160">
        <f t="shared" si="2"/>
        <v>293111.39024390245</v>
      </c>
      <c r="F47" s="159">
        <f t="shared" si="3"/>
        <v>3099053.4137022849</v>
      </c>
      <c r="G47" s="161">
        <f t="shared" si="4"/>
        <v>625252.27607842116</v>
      </c>
      <c r="H47" s="142">
        <f t="shared" si="5"/>
        <v>625252.27607842116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3099053.4137022849</v>
      </c>
      <c r="E48" s="160">
        <f t="shared" si="2"/>
        <v>293111.39024390245</v>
      </c>
      <c r="F48" s="159">
        <f t="shared" si="3"/>
        <v>2805942.0234583826</v>
      </c>
      <c r="G48" s="161">
        <f t="shared" si="4"/>
        <v>595256.58850806393</v>
      </c>
      <c r="H48" s="142">
        <f t="shared" si="5"/>
        <v>595256.58850806393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2805942.0234583826</v>
      </c>
      <c r="E49" s="160">
        <f t="shared" si="2"/>
        <v>293111.39024390245</v>
      </c>
      <c r="F49" s="159">
        <f t="shared" si="3"/>
        <v>2512830.6332144802</v>
      </c>
      <c r="G49" s="161">
        <f t="shared" si="4"/>
        <v>565260.90093770693</v>
      </c>
      <c r="H49" s="142">
        <f t="shared" si="5"/>
        <v>565260.90093770693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2512830.6332144802</v>
      </c>
      <c r="E50" s="160">
        <f t="shared" si="2"/>
        <v>293111.39024390245</v>
      </c>
      <c r="F50" s="159">
        <f t="shared" si="3"/>
        <v>2219719.2429705779</v>
      </c>
      <c r="G50" s="161">
        <f t="shared" si="4"/>
        <v>535265.2133673497</v>
      </c>
      <c r="H50" s="142">
        <f t="shared" si="5"/>
        <v>535265.2133673497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2219719.2429705779</v>
      </c>
      <c r="E51" s="160">
        <f t="shared" si="2"/>
        <v>293111.39024390245</v>
      </c>
      <c r="F51" s="159">
        <f t="shared" si="3"/>
        <v>1926607.8527266756</v>
      </c>
      <c r="G51" s="161">
        <f t="shared" ref="G51:G72" si="9">+I$12*((D51+F51)/2)+E51</f>
        <v>505269.52579699259</v>
      </c>
      <c r="H51" s="142">
        <f t="shared" ref="H51:H72" si="10">+I$13*((D51+F51)/2)+E51</f>
        <v>505269.52579699259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1926607.8527266756</v>
      </c>
      <c r="E52" s="160">
        <f t="shared" si="2"/>
        <v>293111.39024390245</v>
      </c>
      <c r="F52" s="159">
        <f t="shared" si="3"/>
        <v>1633496.4624827732</v>
      </c>
      <c r="G52" s="161">
        <f t="shared" si="9"/>
        <v>475273.83822663547</v>
      </c>
      <c r="H52" s="142">
        <f t="shared" si="10"/>
        <v>475273.83822663547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1633496.4624827732</v>
      </c>
      <c r="E53" s="160">
        <f t="shared" si="2"/>
        <v>293111.39024390245</v>
      </c>
      <c r="F53" s="159">
        <f t="shared" si="3"/>
        <v>1340385.0722388709</v>
      </c>
      <c r="G53" s="161">
        <f t="shared" si="9"/>
        <v>445278.15065627836</v>
      </c>
      <c r="H53" s="142">
        <f t="shared" si="10"/>
        <v>445278.15065627836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1340385.0722388709</v>
      </c>
      <c r="E54" s="160">
        <f t="shared" si="2"/>
        <v>293111.39024390245</v>
      </c>
      <c r="F54" s="159">
        <f t="shared" si="3"/>
        <v>1047273.6819949684</v>
      </c>
      <c r="G54" s="161">
        <f t="shared" si="9"/>
        <v>415282.46308592125</v>
      </c>
      <c r="H54" s="142">
        <f t="shared" si="10"/>
        <v>415282.46308592125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1047273.6819949684</v>
      </c>
      <c r="E55" s="160">
        <f t="shared" si="2"/>
        <v>293111.39024390245</v>
      </c>
      <c r="F55" s="159">
        <f t="shared" si="3"/>
        <v>754162.29175106599</v>
      </c>
      <c r="G55" s="161">
        <f t="shared" si="9"/>
        <v>385286.77551556408</v>
      </c>
      <c r="H55" s="142">
        <f t="shared" si="10"/>
        <v>385286.77551556408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754162.29175106599</v>
      </c>
      <c r="E56" s="160">
        <f t="shared" si="2"/>
        <v>293111.39024390245</v>
      </c>
      <c r="F56" s="159">
        <f t="shared" si="3"/>
        <v>461050.90150716354</v>
      </c>
      <c r="G56" s="161">
        <f t="shared" si="9"/>
        <v>355291.08794520696</v>
      </c>
      <c r="H56" s="142">
        <f t="shared" si="10"/>
        <v>355291.08794520696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461050.90150716354</v>
      </c>
      <c r="E57" s="160">
        <f t="shared" si="2"/>
        <v>293111.39024390245</v>
      </c>
      <c r="F57" s="159">
        <f t="shared" si="3"/>
        <v>167939.51126326108</v>
      </c>
      <c r="G57" s="161">
        <f t="shared" si="9"/>
        <v>325295.40037484979</v>
      </c>
      <c r="H57" s="142">
        <f t="shared" si="10"/>
        <v>325295.40037484979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167939.51126326108</v>
      </c>
      <c r="E58" s="160">
        <f t="shared" si="2"/>
        <v>167939.51126326108</v>
      </c>
      <c r="F58" s="159">
        <f t="shared" si="3"/>
        <v>0</v>
      </c>
      <c r="G58" s="161">
        <f t="shared" si="9"/>
        <v>176532.59443614547</v>
      </c>
      <c r="H58" s="142">
        <f t="shared" si="10"/>
        <v>176532.59443614547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0</v>
      </c>
      <c r="E59" s="160">
        <f t="shared" si="2"/>
        <v>0</v>
      </c>
      <c r="F59" s="159">
        <f t="shared" si="3"/>
        <v>0</v>
      </c>
      <c r="G59" s="161">
        <f t="shared" si="9"/>
        <v>0</v>
      </c>
      <c r="H59" s="142">
        <f t="shared" si="10"/>
        <v>0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0</v>
      </c>
      <c r="E60" s="160">
        <f t="shared" si="2"/>
        <v>0</v>
      </c>
      <c r="F60" s="159">
        <f t="shared" si="3"/>
        <v>0</v>
      </c>
      <c r="G60" s="161">
        <f t="shared" si="9"/>
        <v>0</v>
      </c>
      <c r="H60" s="142">
        <f t="shared" si="10"/>
        <v>0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12017567</v>
      </c>
      <c r="F73" s="111"/>
      <c r="G73" s="111">
        <f>SUM(G17:G72)</f>
        <v>39403742.993918918</v>
      </c>
      <c r="H73" s="111">
        <f>SUM(H17:H72)</f>
        <v>39403742.993918918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52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1711432.8121770415</v>
      </c>
      <c r="N87" s="198">
        <f>IF(J92&lt;D11,0,VLOOKUP(J92,C17:O72,11))</f>
        <v>1711432.8121770415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1465328.7693981156</v>
      </c>
      <c r="N88" s="200">
        <f>IF(J92&lt;D11,0,VLOOKUP(J92,C99:P154,7))</f>
        <v>1465328.7693981156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Red Oak (State Line)-North Huntington 69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-246104.04277892597</v>
      </c>
      <c r="N89" s="203">
        <f>+N88-N87</f>
        <v>-246104.04277892597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TP2007166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12017567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286132.54761904763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2015</v>
      </c>
      <c r="D99" s="409">
        <v>0</v>
      </c>
      <c r="E99" s="410">
        <v>142743.89285714287</v>
      </c>
      <c r="F99" s="411">
        <v>11847743.107142856</v>
      </c>
      <c r="G99" s="412">
        <v>5923871.5535714282</v>
      </c>
      <c r="H99" s="413">
        <v>923325.80014683155</v>
      </c>
      <c r="I99" s="414">
        <v>923325.80014683155</v>
      </c>
      <c r="J99" s="158">
        <f>+I99-H99</f>
        <v>0</v>
      </c>
      <c r="K99" s="158"/>
      <c r="L99" s="256">
        <f>+H99</f>
        <v>923325.80014683155</v>
      </c>
      <c r="M99" s="157">
        <f t="shared" ref="M99:M130" si="11">IF(L99&lt;&gt;0,+H99-L99,0)</f>
        <v>0</v>
      </c>
      <c r="N99" s="256">
        <f>+I99</f>
        <v>923325.80014683155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11874823.107142856</v>
      </c>
      <c r="E100" s="410">
        <v>279478.30232558138</v>
      </c>
      <c r="F100" s="411">
        <v>11595344.804817274</v>
      </c>
      <c r="G100" s="411">
        <v>11735083.955980066</v>
      </c>
      <c r="H100" s="413">
        <v>1769247.0731001948</v>
      </c>
      <c r="I100" s="414">
        <v>1769247.0731001948</v>
      </c>
      <c r="J100" s="158">
        <f>+I100-H100</f>
        <v>0</v>
      </c>
      <c r="K100" s="158"/>
      <c r="L100" s="258">
        <f>+H100</f>
        <v>1769247.0731001948</v>
      </c>
      <c r="M100" s="158">
        <f>IF(L100&lt;&gt;0,+H100-L100,0)</f>
        <v>0</v>
      </c>
      <c r="N100" s="258">
        <f>+I100</f>
        <v>1769247.0731001948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2017</v>
      </c>
      <c r="D101" s="409">
        <v>11595344.804817274</v>
      </c>
      <c r="E101" s="410">
        <v>286132.54761904763</v>
      </c>
      <c r="F101" s="411">
        <v>11309212.257198226</v>
      </c>
      <c r="G101" s="411">
        <v>11452278.53100775</v>
      </c>
      <c r="H101" s="413">
        <v>1677257.5145835318</v>
      </c>
      <c r="I101" s="414">
        <v>1677257.5145835318</v>
      </c>
      <c r="J101" s="158">
        <f t="shared" ref="J101:J154" si="15">+I101-H101</f>
        <v>0</v>
      </c>
      <c r="K101" s="158"/>
      <c r="L101" s="258">
        <f>+H101</f>
        <v>1677257.5145835318</v>
      </c>
      <c r="M101" s="158">
        <f>IF(L101&lt;&gt;0,+H101-L101,0)</f>
        <v>0</v>
      </c>
      <c r="N101" s="258">
        <f>+I101</f>
        <v>1677257.5145835318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11309212.257198226</v>
      </c>
      <c r="E102" s="160">
        <f t="shared" ref="E102:E154" si="16">IF(+$J$96&lt;F101,$J$96,D102)</f>
        <v>286132.54761904763</v>
      </c>
      <c r="F102" s="159">
        <f t="shared" ref="F102:F154" si="17">+D102-E102</f>
        <v>11023079.709579177</v>
      </c>
      <c r="G102" s="159">
        <f t="shared" ref="G102:G154" si="18">+(F102+D102)/2</f>
        <v>11166145.983388701</v>
      </c>
      <c r="H102" s="163">
        <f t="shared" ref="H102:H154" si="19">+J$94*G102+E102</f>
        <v>1465328.7693981156</v>
      </c>
      <c r="I102" s="253">
        <f t="shared" ref="I102:I154" si="20">+J$95*G102+E102</f>
        <v>1465328.7693981156</v>
      </c>
      <c r="J102" s="158">
        <f t="shared" si="15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11023079.709579177</v>
      </c>
      <c r="E103" s="160">
        <f t="shared" si="16"/>
        <v>286132.54761904763</v>
      </c>
      <c r="F103" s="159">
        <f t="shared" si="17"/>
        <v>10736947.161960129</v>
      </c>
      <c r="G103" s="159">
        <f t="shared" si="18"/>
        <v>10880013.435769653</v>
      </c>
      <c r="H103" s="163">
        <f t="shared" si="19"/>
        <v>1435111.8602172448</v>
      </c>
      <c r="I103" s="253">
        <f t="shared" si="20"/>
        <v>1435111.8602172448</v>
      </c>
      <c r="J103" s="158">
        <f t="shared" si="15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10736947.161960129</v>
      </c>
      <c r="E104" s="160">
        <f t="shared" si="16"/>
        <v>286132.54761904763</v>
      </c>
      <c r="F104" s="159">
        <f t="shared" si="17"/>
        <v>10450814.61434108</v>
      </c>
      <c r="G104" s="159">
        <f t="shared" si="18"/>
        <v>10593880.888150604</v>
      </c>
      <c r="H104" s="163">
        <f t="shared" si="19"/>
        <v>1404894.9510363741</v>
      </c>
      <c r="I104" s="253">
        <f t="shared" si="20"/>
        <v>1404894.9510363741</v>
      </c>
      <c r="J104" s="158">
        <f t="shared" si="15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10450814.61434108</v>
      </c>
      <c r="E105" s="160">
        <f t="shared" si="16"/>
        <v>286132.54761904763</v>
      </c>
      <c r="F105" s="159">
        <f t="shared" si="17"/>
        <v>10164682.066722032</v>
      </c>
      <c r="G105" s="159">
        <f t="shared" si="18"/>
        <v>10307748.340531556</v>
      </c>
      <c r="H105" s="163">
        <f t="shared" si="19"/>
        <v>1374678.0418555033</v>
      </c>
      <c r="I105" s="253">
        <f t="shared" si="20"/>
        <v>1374678.0418555033</v>
      </c>
      <c r="J105" s="158">
        <f t="shared" si="15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10164682.066722032</v>
      </c>
      <c r="E106" s="160">
        <f t="shared" si="16"/>
        <v>286132.54761904763</v>
      </c>
      <c r="F106" s="159">
        <f t="shared" si="17"/>
        <v>9878549.5191029832</v>
      </c>
      <c r="G106" s="159">
        <f t="shared" si="18"/>
        <v>10021615.792912507</v>
      </c>
      <c r="H106" s="163">
        <f t="shared" si="19"/>
        <v>1344461.1326746324</v>
      </c>
      <c r="I106" s="253">
        <f t="shared" si="20"/>
        <v>1344461.1326746324</v>
      </c>
      <c r="J106" s="158">
        <f t="shared" si="15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9878549.5191029832</v>
      </c>
      <c r="E107" s="160">
        <f t="shared" si="16"/>
        <v>286132.54761904763</v>
      </c>
      <c r="F107" s="159">
        <f t="shared" si="17"/>
        <v>9592416.9714839347</v>
      </c>
      <c r="G107" s="159">
        <f t="shared" si="18"/>
        <v>9735483.2452934589</v>
      </c>
      <c r="H107" s="163">
        <f t="shared" si="19"/>
        <v>1314244.2234937618</v>
      </c>
      <c r="I107" s="253">
        <f t="shared" si="20"/>
        <v>1314244.2234937618</v>
      </c>
      <c r="J107" s="158">
        <f t="shared" si="15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9592416.9714839347</v>
      </c>
      <c r="E108" s="160">
        <f t="shared" si="16"/>
        <v>286132.54761904763</v>
      </c>
      <c r="F108" s="159">
        <f t="shared" si="17"/>
        <v>9306284.4238648862</v>
      </c>
      <c r="G108" s="159">
        <f t="shared" si="18"/>
        <v>9449350.6976744104</v>
      </c>
      <c r="H108" s="163">
        <f t="shared" si="19"/>
        <v>1284027.3143128911</v>
      </c>
      <c r="I108" s="253">
        <f t="shared" si="20"/>
        <v>1284027.3143128911</v>
      </c>
      <c r="J108" s="158">
        <f t="shared" si="15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9306284.4238648862</v>
      </c>
      <c r="E109" s="160">
        <f t="shared" si="16"/>
        <v>286132.54761904763</v>
      </c>
      <c r="F109" s="159">
        <f t="shared" si="17"/>
        <v>9020151.8762458377</v>
      </c>
      <c r="G109" s="159">
        <f t="shared" si="18"/>
        <v>9163218.1500553619</v>
      </c>
      <c r="H109" s="163">
        <f t="shared" si="19"/>
        <v>1253810.4051320201</v>
      </c>
      <c r="I109" s="253">
        <f t="shared" si="20"/>
        <v>1253810.4051320201</v>
      </c>
      <c r="J109" s="158">
        <f t="shared" si="15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9020151.8762458377</v>
      </c>
      <c r="E110" s="160">
        <f t="shared" si="16"/>
        <v>286132.54761904763</v>
      </c>
      <c r="F110" s="159">
        <f t="shared" si="17"/>
        <v>8734019.3286267892</v>
      </c>
      <c r="G110" s="159">
        <f t="shared" si="18"/>
        <v>8877085.6024363134</v>
      </c>
      <c r="H110" s="163">
        <f t="shared" si="19"/>
        <v>1223593.4959511494</v>
      </c>
      <c r="I110" s="253">
        <f t="shared" si="20"/>
        <v>1223593.4959511494</v>
      </c>
      <c r="J110" s="158">
        <f t="shared" si="15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8734019.3286267892</v>
      </c>
      <c r="E111" s="160">
        <f t="shared" si="16"/>
        <v>286132.54761904763</v>
      </c>
      <c r="F111" s="159">
        <f t="shared" si="17"/>
        <v>8447886.7810077406</v>
      </c>
      <c r="G111" s="159">
        <f t="shared" si="18"/>
        <v>8590953.0548172649</v>
      </c>
      <c r="H111" s="163">
        <f t="shared" si="19"/>
        <v>1193376.5867702786</v>
      </c>
      <c r="I111" s="253">
        <f t="shared" si="20"/>
        <v>1193376.5867702786</v>
      </c>
      <c r="J111" s="158">
        <f t="shared" si="15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8447886.7810077406</v>
      </c>
      <c r="E112" s="160">
        <f t="shared" si="16"/>
        <v>286132.54761904763</v>
      </c>
      <c r="F112" s="159">
        <f t="shared" si="17"/>
        <v>8161754.2333886931</v>
      </c>
      <c r="G112" s="159">
        <f t="shared" si="18"/>
        <v>8304820.5071982164</v>
      </c>
      <c r="H112" s="163">
        <f t="shared" si="19"/>
        <v>1163159.6775894079</v>
      </c>
      <c r="I112" s="253">
        <f t="shared" si="20"/>
        <v>1163159.6775894079</v>
      </c>
      <c r="J112" s="158">
        <f t="shared" si="15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8161754.2333886931</v>
      </c>
      <c r="E113" s="160">
        <f t="shared" si="16"/>
        <v>286132.54761904763</v>
      </c>
      <c r="F113" s="159">
        <f t="shared" si="17"/>
        <v>7875621.6857696455</v>
      </c>
      <c r="G113" s="159">
        <f t="shared" si="18"/>
        <v>8018687.9595791698</v>
      </c>
      <c r="H113" s="163">
        <f t="shared" si="19"/>
        <v>1132942.7684085374</v>
      </c>
      <c r="I113" s="253">
        <f t="shared" si="20"/>
        <v>1132942.7684085374</v>
      </c>
      <c r="J113" s="158">
        <f t="shared" si="15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7875621.6857696455</v>
      </c>
      <c r="E114" s="160">
        <f t="shared" si="16"/>
        <v>286132.54761904763</v>
      </c>
      <c r="F114" s="159">
        <f t="shared" si="17"/>
        <v>7589489.1381505979</v>
      </c>
      <c r="G114" s="159">
        <f t="shared" si="18"/>
        <v>7732555.4119601212</v>
      </c>
      <c r="H114" s="163">
        <f t="shared" si="19"/>
        <v>1102725.8592276666</v>
      </c>
      <c r="I114" s="253">
        <f t="shared" si="20"/>
        <v>1102725.8592276666</v>
      </c>
      <c r="J114" s="158">
        <f t="shared" si="15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7589489.1381505979</v>
      </c>
      <c r="E115" s="160">
        <f t="shared" si="16"/>
        <v>286132.54761904763</v>
      </c>
      <c r="F115" s="159">
        <f t="shared" si="17"/>
        <v>7303356.5905315503</v>
      </c>
      <c r="G115" s="159">
        <f t="shared" si="18"/>
        <v>7446422.8643410746</v>
      </c>
      <c r="H115" s="163">
        <f t="shared" si="19"/>
        <v>1072508.9500467961</v>
      </c>
      <c r="I115" s="253">
        <f t="shared" si="20"/>
        <v>1072508.9500467961</v>
      </c>
      <c r="J115" s="158">
        <f t="shared" si="15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7303356.5905315503</v>
      </c>
      <c r="E116" s="160">
        <f t="shared" si="16"/>
        <v>286132.54761904763</v>
      </c>
      <c r="F116" s="159">
        <f t="shared" si="17"/>
        <v>7017224.0429125028</v>
      </c>
      <c r="G116" s="159">
        <f t="shared" si="18"/>
        <v>7160290.3167220261</v>
      </c>
      <c r="H116" s="163">
        <f t="shared" si="19"/>
        <v>1042292.0408659254</v>
      </c>
      <c r="I116" s="253">
        <f t="shared" si="20"/>
        <v>1042292.0408659254</v>
      </c>
      <c r="J116" s="158">
        <f t="shared" si="15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7017224.0429125028</v>
      </c>
      <c r="E117" s="160">
        <f t="shared" si="16"/>
        <v>286132.54761904763</v>
      </c>
      <c r="F117" s="159">
        <f t="shared" si="17"/>
        <v>6731091.4952934552</v>
      </c>
      <c r="G117" s="159">
        <f t="shared" si="18"/>
        <v>6874157.7691029795</v>
      </c>
      <c r="H117" s="163">
        <f t="shared" si="19"/>
        <v>1012075.1316850546</v>
      </c>
      <c r="I117" s="253">
        <f t="shared" si="20"/>
        <v>1012075.1316850546</v>
      </c>
      <c r="J117" s="158">
        <f t="shared" si="15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6731091.4952934552</v>
      </c>
      <c r="E118" s="160">
        <f t="shared" si="16"/>
        <v>286132.54761904763</v>
      </c>
      <c r="F118" s="159">
        <f t="shared" si="17"/>
        <v>6444958.9476744076</v>
      </c>
      <c r="G118" s="159">
        <f t="shared" si="18"/>
        <v>6588025.2214839309</v>
      </c>
      <c r="H118" s="163">
        <f t="shared" si="19"/>
        <v>981858.22250418388</v>
      </c>
      <c r="I118" s="253">
        <f t="shared" si="20"/>
        <v>981858.22250418388</v>
      </c>
      <c r="J118" s="158">
        <f t="shared" si="15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6444958.9476744076</v>
      </c>
      <c r="E119" s="160">
        <f t="shared" si="16"/>
        <v>286132.54761904763</v>
      </c>
      <c r="F119" s="159">
        <f t="shared" si="17"/>
        <v>6158826.40005536</v>
      </c>
      <c r="G119" s="159">
        <f t="shared" si="18"/>
        <v>6301892.6738648843</v>
      </c>
      <c r="H119" s="163">
        <f t="shared" si="19"/>
        <v>951641.31332331337</v>
      </c>
      <c r="I119" s="253">
        <f t="shared" si="20"/>
        <v>951641.31332331337</v>
      </c>
      <c r="J119" s="158">
        <f t="shared" si="15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6158826.40005536</v>
      </c>
      <c r="E120" s="160">
        <f t="shared" si="16"/>
        <v>286132.54761904763</v>
      </c>
      <c r="F120" s="159">
        <f t="shared" si="17"/>
        <v>5872693.8524363125</v>
      </c>
      <c r="G120" s="159">
        <f t="shared" si="18"/>
        <v>6015760.1262458358</v>
      </c>
      <c r="H120" s="163">
        <f t="shared" si="19"/>
        <v>921424.40414244263</v>
      </c>
      <c r="I120" s="253">
        <f t="shared" si="20"/>
        <v>921424.40414244263</v>
      </c>
      <c r="J120" s="158">
        <f t="shared" si="15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5872693.8524363125</v>
      </c>
      <c r="E121" s="160">
        <f t="shared" si="16"/>
        <v>286132.54761904763</v>
      </c>
      <c r="F121" s="159">
        <f t="shared" si="17"/>
        <v>5586561.3048172649</v>
      </c>
      <c r="G121" s="159">
        <f t="shared" si="18"/>
        <v>5729627.5786267892</v>
      </c>
      <c r="H121" s="163">
        <f t="shared" si="19"/>
        <v>891207.49496157211</v>
      </c>
      <c r="I121" s="253">
        <f t="shared" si="20"/>
        <v>891207.49496157211</v>
      </c>
      <c r="J121" s="158">
        <f t="shared" si="15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5586561.3048172649</v>
      </c>
      <c r="E122" s="160">
        <f t="shared" si="16"/>
        <v>286132.54761904763</v>
      </c>
      <c r="F122" s="159">
        <f t="shared" si="17"/>
        <v>5300428.7571982173</v>
      </c>
      <c r="G122" s="159">
        <f t="shared" si="18"/>
        <v>5443495.0310077406</v>
      </c>
      <c r="H122" s="163">
        <f t="shared" si="19"/>
        <v>860990.58578070137</v>
      </c>
      <c r="I122" s="253">
        <f t="shared" si="20"/>
        <v>860990.58578070137</v>
      </c>
      <c r="J122" s="158">
        <f t="shared" si="15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5300428.7571982173</v>
      </c>
      <c r="E123" s="160">
        <f t="shared" si="16"/>
        <v>286132.54761904763</v>
      </c>
      <c r="F123" s="159">
        <f t="shared" si="17"/>
        <v>5014296.2095791698</v>
      </c>
      <c r="G123" s="159">
        <f t="shared" si="18"/>
        <v>5157362.483388694</v>
      </c>
      <c r="H123" s="163">
        <f t="shared" si="19"/>
        <v>830773.67659983085</v>
      </c>
      <c r="I123" s="253">
        <f t="shared" si="20"/>
        <v>830773.67659983085</v>
      </c>
      <c r="J123" s="158">
        <f t="shared" si="15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5014296.2095791698</v>
      </c>
      <c r="E124" s="160">
        <f t="shared" si="16"/>
        <v>286132.54761904763</v>
      </c>
      <c r="F124" s="159">
        <f t="shared" si="17"/>
        <v>4728163.6619601222</v>
      </c>
      <c r="G124" s="159">
        <f t="shared" si="18"/>
        <v>4871229.9357696455</v>
      </c>
      <c r="H124" s="163">
        <f t="shared" si="19"/>
        <v>800556.76741895999</v>
      </c>
      <c r="I124" s="253">
        <f t="shared" si="20"/>
        <v>800556.76741895999</v>
      </c>
      <c r="J124" s="158">
        <f t="shared" si="15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4728163.6619601222</v>
      </c>
      <c r="E125" s="160">
        <f t="shared" si="16"/>
        <v>286132.54761904763</v>
      </c>
      <c r="F125" s="159">
        <f t="shared" si="17"/>
        <v>4442031.1143410746</v>
      </c>
      <c r="G125" s="159">
        <f t="shared" si="18"/>
        <v>4585097.3881505989</v>
      </c>
      <c r="H125" s="163">
        <f t="shared" si="19"/>
        <v>770339.85823808936</v>
      </c>
      <c r="I125" s="253">
        <f t="shared" si="20"/>
        <v>770339.85823808936</v>
      </c>
      <c r="J125" s="158">
        <f t="shared" si="15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4442031.1143410746</v>
      </c>
      <c r="E126" s="160">
        <f t="shared" si="16"/>
        <v>286132.54761904763</v>
      </c>
      <c r="F126" s="159">
        <f t="shared" si="17"/>
        <v>4155898.566722027</v>
      </c>
      <c r="G126" s="159">
        <f t="shared" si="18"/>
        <v>4298964.8405315503</v>
      </c>
      <c r="H126" s="163">
        <f t="shared" si="19"/>
        <v>740122.94905721862</v>
      </c>
      <c r="I126" s="253">
        <f t="shared" si="20"/>
        <v>740122.94905721862</v>
      </c>
      <c r="J126" s="158">
        <f t="shared" si="15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4155898.566722027</v>
      </c>
      <c r="E127" s="160">
        <f t="shared" si="16"/>
        <v>286132.54761904763</v>
      </c>
      <c r="F127" s="159">
        <f t="shared" si="17"/>
        <v>3869766.0191029795</v>
      </c>
      <c r="G127" s="159">
        <f t="shared" si="18"/>
        <v>4012832.2929125032</v>
      </c>
      <c r="H127" s="163">
        <f t="shared" si="19"/>
        <v>709906.03987634811</v>
      </c>
      <c r="I127" s="253">
        <f t="shared" si="20"/>
        <v>709906.03987634811</v>
      </c>
      <c r="J127" s="158">
        <f t="shared" si="15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3869766.0191029795</v>
      </c>
      <c r="E128" s="160">
        <f t="shared" si="16"/>
        <v>286132.54761904763</v>
      </c>
      <c r="F128" s="159">
        <f t="shared" si="17"/>
        <v>3583633.4714839319</v>
      </c>
      <c r="G128" s="159">
        <f t="shared" si="18"/>
        <v>3726699.7452934557</v>
      </c>
      <c r="H128" s="163">
        <f t="shared" si="19"/>
        <v>679689.13069547736</v>
      </c>
      <c r="I128" s="253">
        <f t="shared" si="20"/>
        <v>679689.13069547736</v>
      </c>
      <c r="J128" s="158">
        <f t="shared" si="15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3583633.4714839319</v>
      </c>
      <c r="E129" s="160">
        <f t="shared" si="16"/>
        <v>286132.54761904763</v>
      </c>
      <c r="F129" s="159">
        <f t="shared" si="17"/>
        <v>3297500.9238648843</v>
      </c>
      <c r="G129" s="159">
        <f t="shared" si="18"/>
        <v>3440567.1976744081</v>
      </c>
      <c r="H129" s="163">
        <f t="shared" si="19"/>
        <v>649472.22151460673</v>
      </c>
      <c r="I129" s="253">
        <f t="shared" si="20"/>
        <v>649472.22151460673</v>
      </c>
      <c r="J129" s="158">
        <f t="shared" si="15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3297500.9238648843</v>
      </c>
      <c r="E130" s="160">
        <f t="shared" si="16"/>
        <v>286132.54761904763</v>
      </c>
      <c r="F130" s="159">
        <f t="shared" si="17"/>
        <v>3011368.3762458367</v>
      </c>
      <c r="G130" s="159">
        <f t="shared" si="18"/>
        <v>3154434.6500553605</v>
      </c>
      <c r="H130" s="163">
        <f t="shared" si="19"/>
        <v>619255.3123337361</v>
      </c>
      <c r="I130" s="253">
        <f t="shared" si="20"/>
        <v>619255.3123337361</v>
      </c>
      <c r="J130" s="158">
        <f t="shared" si="15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3011368.3762458367</v>
      </c>
      <c r="E131" s="160">
        <f t="shared" si="16"/>
        <v>286132.54761904763</v>
      </c>
      <c r="F131" s="159">
        <f t="shared" si="17"/>
        <v>2725235.8286267892</v>
      </c>
      <c r="G131" s="159">
        <f t="shared" si="18"/>
        <v>2868302.1024363129</v>
      </c>
      <c r="H131" s="163">
        <f t="shared" si="19"/>
        <v>589038.40315286536</v>
      </c>
      <c r="I131" s="253">
        <f t="shared" si="20"/>
        <v>589038.40315286536</v>
      </c>
      <c r="J131" s="158">
        <f t="shared" si="15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2725235.8286267892</v>
      </c>
      <c r="E132" s="160">
        <f t="shared" si="16"/>
        <v>286132.54761904763</v>
      </c>
      <c r="F132" s="159">
        <f t="shared" si="17"/>
        <v>2439103.2810077416</v>
      </c>
      <c r="G132" s="159">
        <f t="shared" si="18"/>
        <v>2582169.5548172654</v>
      </c>
      <c r="H132" s="163">
        <f t="shared" si="19"/>
        <v>558821.49397199473</v>
      </c>
      <c r="I132" s="253">
        <f t="shared" si="20"/>
        <v>558821.49397199473</v>
      </c>
      <c r="J132" s="158">
        <f t="shared" si="15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2439103.2810077416</v>
      </c>
      <c r="E133" s="160">
        <f t="shared" si="16"/>
        <v>286132.54761904763</v>
      </c>
      <c r="F133" s="159">
        <f t="shared" si="17"/>
        <v>2152970.733388694</v>
      </c>
      <c r="G133" s="159">
        <f t="shared" si="18"/>
        <v>2296037.0071982178</v>
      </c>
      <c r="H133" s="163">
        <f t="shared" si="19"/>
        <v>528604.5847911241</v>
      </c>
      <c r="I133" s="253">
        <f t="shared" si="20"/>
        <v>528604.5847911241</v>
      </c>
      <c r="J133" s="158">
        <f t="shared" si="15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2152970.733388694</v>
      </c>
      <c r="E134" s="160">
        <f t="shared" si="16"/>
        <v>286132.54761904763</v>
      </c>
      <c r="F134" s="159">
        <f t="shared" si="17"/>
        <v>1866838.1857696464</v>
      </c>
      <c r="G134" s="159">
        <f t="shared" si="18"/>
        <v>2009904.4595791702</v>
      </c>
      <c r="H134" s="163">
        <f t="shared" si="19"/>
        <v>498387.67561025335</v>
      </c>
      <c r="I134" s="253">
        <f t="shared" si="20"/>
        <v>498387.67561025335</v>
      </c>
      <c r="J134" s="158">
        <f t="shared" si="15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1866838.1857696464</v>
      </c>
      <c r="E135" s="160">
        <f t="shared" si="16"/>
        <v>286132.54761904763</v>
      </c>
      <c r="F135" s="159">
        <f t="shared" si="17"/>
        <v>1580705.6381505989</v>
      </c>
      <c r="G135" s="159">
        <f t="shared" si="18"/>
        <v>1723771.9119601226</v>
      </c>
      <c r="H135" s="163">
        <f t="shared" si="19"/>
        <v>468170.76642938273</v>
      </c>
      <c r="I135" s="253">
        <f t="shared" si="20"/>
        <v>468170.76642938273</v>
      </c>
      <c r="J135" s="158">
        <f t="shared" si="15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1580705.6381505989</v>
      </c>
      <c r="E136" s="160">
        <f t="shared" si="16"/>
        <v>286132.54761904763</v>
      </c>
      <c r="F136" s="159">
        <f t="shared" si="17"/>
        <v>1294573.0905315513</v>
      </c>
      <c r="G136" s="159">
        <f t="shared" si="18"/>
        <v>1437639.3643410751</v>
      </c>
      <c r="H136" s="163">
        <f t="shared" si="19"/>
        <v>437953.8572485121</v>
      </c>
      <c r="I136" s="253">
        <f t="shared" si="20"/>
        <v>437953.8572485121</v>
      </c>
      <c r="J136" s="158">
        <f t="shared" si="15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1294573.0905315513</v>
      </c>
      <c r="E137" s="160">
        <f t="shared" si="16"/>
        <v>286132.54761904763</v>
      </c>
      <c r="F137" s="159">
        <f t="shared" si="17"/>
        <v>1008440.5429125037</v>
      </c>
      <c r="G137" s="159">
        <f t="shared" si="18"/>
        <v>1151506.8167220275</v>
      </c>
      <c r="H137" s="163">
        <f t="shared" si="19"/>
        <v>407736.94806764141</v>
      </c>
      <c r="I137" s="253">
        <f t="shared" si="20"/>
        <v>407736.94806764141</v>
      </c>
      <c r="J137" s="158">
        <f t="shared" si="15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1008440.5429125037</v>
      </c>
      <c r="E138" s="160">
        <f t="shared" si="16"/>
        <v>286132.54761904763</v>
      </c>
      <c r="F138" s="159">
        <f t="shared" si="17"/>
        <v>722307.99529345613</v>
      </c>
      <c r="G138" s="159">
        <f t="shared" si="18"/>
        <v>865374.26910297992</v>
      </c>
      <c r="H138" s="163">
        <f t="shared" si="19"/>
        <v>377520.03888677072</v>
      </c>
      <c r="I138" s="253">
        <f t="shared" si="20"/>
        <v>377520.03888677072</v>
      </c>
      <c r="J138" s="158">
        <f t="shared" si="15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722307.99529345613</v>
      </c>
      <c r="E139" s="160">
        <f t="shared" si="16"/>
        <v>286132.54761904763</v>
      </c>
      <c r="F139" s="159">
        <f t="shared" si="17"/>
        <v>436175.4476744085</v>
      </c>
      <c r="G139" s="159">
        <f t="shared" si="18"/>
        <v>579241.72148393234</v>
      </c>
      <c r="H139" s="163">
        <f t="shared" si="19"/>
        <v>347303.12970590009</v>
      </c>
      <c r="I139" s="253">
        <f t="shared" si="20"/>
        <v>347303.12970590009</v>
      </c>
      <c r="J139" s="158">
        <f t="shared" si="15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436175.4476744085</v>
      </c>
      <c r="E140" s="160">
        <f t="shared" si="16"/>
        <v>286132.54761904763</v>
      </c>
      <c r="F140" s="159">
        <f t="shared" si="17"/>
        <v>150042.90005536086</v>
      </c>
      <c r="G140" s="159">
        <f t="shared" si="18"/>
        <v>293109.17386488465</v>
      </c>
      <c r="H140" s="163">
        <f t="shared" si="19"/>
        <v>317086.22052502941</v>
      </c>
      <c r="I140" s="253">
        <f t="shared" si="20"/>
        <v>317086.22052502941</v>
      </c>
      <c r="J140" s="158">
        <f t="shared" si="15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150042.90005536086</v>
      </c>
      <c r="E141" s="160">
        <f t="shared" si="16"/>
        <v>150042.90005536086</v>
      </c>
      <c r="F141" s="159">
        <f t="shared" si="17"/>
        <v>0</v>
      </c>
      <c r="G141" s="159">
        <f t="shared" si="18"/>
        <v>75021.450027680432</v>
      </c>
      <c r="H141" s="163">
        <f t="shared" si="19"/>
        <v>157965.50921313406</v>
      </c>
      <c r="I141" s="253">
        <f t="shared" si="20"/>
        <v>157965.50921313406</v>
      </c>
      <c r="J141" s="158">
        <f t="shared" si="15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6"/>
        <v>0</v>
      </c>
      <c r="F142" s="159">
        <f t="shared" si="17"/>
        <v>0</v>
      </c>
      <c r="G142" s="159">
        <f t="shared" si="18"/>
        <v>0</v>
      </c>
      <c r="H142" s="163">
        <f t="shared" si="19"/>
        <v>0</v>
      </c>
      <c r="I142" s="253">
        <f t="shared" si="20"/>
        <v>0</v>
      </c>
      <c r="J142" s="158">
        <f t="shared" si="15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6"/>
        <v>0</v>
      </c>
      <c r="F143" s="159">
        <f t="shared" si="17"/>
        <v>0</v>
      </c>
      <c r="G143" s="159">
        <f t="shared" si="18"/>
        <v>0</v>
      </c>
      <c r="H143" s="163">
        <f t="shared" si="19"/>
        <v>0</v>
      </c>
      <c r="I143" s="253">
        <f t="shared" si="20"/>
        <v>0</v>
      </c>
      <c r="J143" s="158">
        <f t="shared" si="15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6"/>
        <v>0</v>
      </c>
      <c r="F144" s="159">
        <f t="shared" si="17"/>
        <v>0</v>
      </c>
      <c r="G144" s="159">
        <f t="shared" si="18"/>
        <v>0</v>
      </c>
      <c r="H144" s="163">
        <f t="shared" si="19"/>
        <v>0</v>
      </c>
      <c r="I144" s="253">
        <f t="shared" si="20"/>
        <v>0</v>
      </c>
      <c r="J144" s="158">
        <f t="shared" si="15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6"/>
        <v>0</v>
      </c>
      <c r="F145" s="159">
        <f t="shared" si="17"/>
        <v>0</v>
      </c>
      <c r="G145" s="159">
        <f t="shared" si="18"/>
        <v>0</v>
      </c>
      <c r="H145" s="163">
        <f t="shared" si="19"/>
        <v>0</v>
      </c>
      <c r="I145" s="253">
        <f t="shared" si="20"/>
        <v>0</v>
      </c>
      <c r="J145" s="158">
        <f t="shared" si="15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6"/>
        <v>0</v>
      </c>
      <c r="F146" s="159">
        <f t="shared" si="17"/>
        <v>0</v>
      </c>
      <c r="G146" s="159">
        <f t="shared" si="18"/>
        <v>0</v>
      </c>
      <c r="H146" s="163">
        <f t="shared" si="19"/>
        <v>0</v>
      </c>
      <c r="I146" s="253">
        <f t="shared" si="20"/>
        <v>0</v>
      </c>
      <c r="J146" s="158">
        <f t="shared" si="15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6"/>
        <v>0</v>
      </c>
      <c r="F147" s="159">
        <f t="shared" si="17"/>
        <v>0</v>
      </c>
      <c r="G147" s="159">
        <f t="shared" si="18"/>
        <v>0</v>
      </c>
      <c r="H147" s="163">
        <f t="shared" si="19"/>
        <v>0</v>
      </c>
      <c r="I147" s="253">
        <f t="shared" si="20"/>
        <v>0</v>
      </c>
      <c r="J147" s="158">
        <f t="shared" si="15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6"/>
        <v>0</v>
      </c>
      <c r="F148" s="159">
        <f t="shared" si="17"/>
        <v>0</v>
      </c>
      <c r="G148" s="159">
        <f t="shared" si="18"/>
        <v>0</v>
      </c>
      <c r="H148" s="163">
        <f t="shared" si="19"/>
        <v>0</v>
      </c>
      <c r="I148" s="253">
        <f t="shared" si="20"/>
        <v>0</v>
      </c>
      <c r="J148" s="158">
        <f t="shared" si="15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6"/>
        <v>0</v>
      </c>
      <c r="F149" s="159">
        <f t="shared" si="17"/>
        <v>0</v>
      </c>
      <c r="G149" s="159">
        <f t="shared" si="18"/>
        <v>0</v>
      </c>
      <c r="H149" s="163">
        <f t="shared" si="19"/>
        <v>0</v>
      </c>
      <c r="I149" s="253">
        <f t="shared" si="20"/>
        <v>0</v>
      </c>
      <c r="J149" s="158">
        <f t="shared" si="15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6"/>
        <v>0</v>
      </c>
      <c r="F150" s="159">
        <f t="shared" si="17"/>
        <v>0</v>
      </c>
      <c r="G150" s="159">
        <f t="shared" si="18"/>
        <v>0</v>
      </c>
      <c r="H150" s="163">
        <f t="shared" si="19"/>
        <v>0</v>
      </c>
      <c r="I150" s="253">
        <f t="shared" si="20"/>
        <v>0</v>
      </c>
      <c r="J150" s="158">
        <f t="shared" si="15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6"/>
        <v>0</v>
      </c>
      <c r="F151" s="159">
        <f t="shared" si="17"/>
        <v>0</v>
      </c>
      <c r="G151" s="159">
        <f t="shared" si="18"/>
        <v>0</v>
      </c>
      <c r="H151" s="163">
        <f t="shared" si="19"/>
        <v>0</v>
      </c>
      <c r="I151" s="253">
        <f t="shared" si="20"/>
        <v>0</v>
      </c>
      <c r="J151" s="158">
        <f t="shared" si="15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6"/>
        <v>0</v>
      </c>
      <c r="F152" s="159">
        <f t="shared" si="17"/>
        <v>0</v>
      </c>
      <c r="G152" s="159">
        <f t="shared" si="18"/>
        <v>0</v>
      </c>
      <c r="H152" s="163">
        <f t="shared" si="19"/>
        <v>0</v>
      </c>
      <c r="I152" s="253">
        <f t="shared" si="20"/>
        <v>0</v>
      </c>
      <c r="J152" s="158">
        <f t="shared" si="15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6"/>
        <v>0</v>
      </c>
      <c r="F153" s="159">
        <f t="shared" si="17"/>
        <v>0</v>
      </c>
      <c r="G153" s="159">
        <f t="shared" si="18"/>
        <v>0</v>
      </c>
      <c r="H153" s="163">
        <f t="shared" si="19"/>
        <v>0</v>
      </c>
      <c r="I153" s="253">
        <f t="shared" si="20"/>
        <v>0</v>
      </c>
      <c r="J153" s="158">
        <f t="shared" si="15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6"/>
        <v>0</v>
      </c>
      <c r="F154" s="159">
        <f t="shared" si="17"/>
        <v>0</v>
      </c>
      <c r="G154" s="159">
        <f t="shared" si="18"/>
        <v>0</v>
      </c>
      <c r="H154" s="163">
        <f t="shared" si="19"/>
        <v>0</v>
      </c>
      <c r="I154" s="253">
        <f t="shared" si="20"/>
        <v>0</v>
      </c>
      <c r="J154" s="158">
        <f t="shared" si="15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12017567</v>
      </c>
      <c r="F155" s="111"/>
      <c r="G155" s="111"/>
      <c r="H155" s="111">
        <f>SUM(H99:H154)</f>
        <v>39284888.200544998</v>
      </c>
      <c r="I155" s="111">
        <f>SUM(I99:I154)</f>
        <v>39284888.200544998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3" priority="1" stopIfTrue="1" operator="equal">
      <formula>$I$10</formula>
    </cfRule>
  </conditionalFormatting>
  <conditionalFormatting sqref="C99:C154">
    <cfRule type="cellIs" dxfId="6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P162"/>
  <sheetViews>
    <sheetView view="pageBreakPreview" topLeftCell="A58" zoomScale="82" zoomScaleNormal="100" zoomScaleSheetLayoutView="82" workbookViewId="0">
      <selection activeCell="D17" sqref="D17:H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53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662546.66149504599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662546.66149504599</v>
      </c>
      <c r="O6" s="1"/>
      <c r="P6" s="1"/>
    </row>
    <row r="7" spans="1:16" ht="13.5" thickBot="1">
      <c r="C7" s="121" t="s">
        <v>44</v>
      </c>
      <c r="D7" s="386" t="s">
        <v>331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324</v>
      </c>
      <c r="E9" s="401" t="s">
        <v>439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5738013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139951.53658536586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5900000</v>
      </c>
      <c r="E17" s="415">
        <v>11706.349206349207</v>
      </c>
      <c r="F17" s="409">
        <v>5888293.6507936511</v>
      </c>
      <c r="G17" s="415">
        <v>787222.89256713865</v>
      </c>
      <c r="H17" s="416">
        <v>787222.89256713865</v>
      </c>
      <c r="I17" s="156">
        <v>0</v>
      </c>
      <c r="J17" s="156"/>
      <c r="K17" s="258">
        <f>G17</f>
        <v>787222.89256713865</v>
      </c>
      <c r="L17" s="257">
        <f>IF(K17&lt;&gt;0,+G17-K17,0)</f>
        <v>0</v>
      </c>
      <c r="M17" s="258">
        <f>H17</f>
        <v>787222.89256713865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5712842.6507936511</v>
      </c>
      <c r="E18" s="410">
        <v>136298.78571428571</v>
      </c>
      <c r="F18" s="411">
        <v>5576543.8650793657</v>
      </c>
      <c r="G18" s="410">
        <v>861695.47237571224</v>
      </c>
      <c r="H18" s="416">
        <v>861695.47237571224</v>
      </c>
      <c r="I18" s="156">
        <f>H18-G18</f>
        <v>0</v>
      </c>
      <c r="J18" s="156"/>
      <c r="K18" s="258">
        <f>G18</f>
        <v>861695.47237571224</v>
      </c>
      <c r="L18" s="257">
        <f>IF(K18&lt;&gt;0,+G18-K18,0)</f>
        <v>0</v>
      </c>
      <c r="M18" s="258">
        <f>H18</f>
        <v>861695.47237571224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5590007.8650793647</v>
      </c>
      <c r="E19" s="410">
        <v>133442.16279069768</v>
      </c>
      <c r="F19" s="411">
        <v>5456565.7022886667</v>
      </c>
      <c r="G19" s="410">
        <v>817736.15631136962</v>
      </c>
      <c r="H19" s="416">
        <v>817736.15631136962</v>
      </c>
      <c r="I19" s="156">
        <v>0</v>
      </c>
      <c r="J19" s="156"/>
      <c r="K19" s="258">
        <f>G19</f>
        <v>817736.15631136962</v>
      </c>
      <c r="L19" s="257">
        <f>IF(K19&lt;&gt;0,+G19-K19,0)</f>
        <v>0</v>
      </c>
      <c r="M19" s="258">
        <f>H19</f>
        <v>817736.15631136962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5456565.7022886667</v>
      </c>
      <c r="E20" s="410">
        <v>139951.53658536586</v>
      </c>
      <c r="F20" s="411">
        <v>5316614.1657033013</v>
      </c>
      <c r="G20" s="410">
        <v>824555.33054261771</v>
      </c>
      <c r="H20" s="416">
        <v>824555.33054261771</v>
      </c>
      <c r="I20" s="156">
        <f t="shared" ref="I20:I72" si="1">H20-G20</f>
        <v>0</v>
      </c>
      <c r="J20" s="156"/>
      <c r="K20" s="258">
        <f>G20</f>
        <v>824555.33054261771</v>
      </c>
      <c r="L20" s="257">
        <f>IF(K20&lt;&gt;0,+G20-K20,0)</f>
        <v>0</v>
      </c>
      <c r="M20" s="258">
        <f>H20</f>
        <v>824555.33054261771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411">
        <v>5316614.1657033013</v>
      </c>
      <c r="E21" s="410">
        <v>139951.53658536586</v>
      </c>
      <c r="F21" s="411">
        <v>5176662.6291179359</v>
      </c>
      <c r="G21" s="410">
        <v>806768.31610667519</v>
      </c>
      <c r="H21" s="416">
        <v>806768.31610667519</v>
      </c>
      <c r="I21" s="156">
        <f t="shared" si="1"/>
        <v>0</v>
      </c>
      <c r="J21" s="156"/>
      <c r="K21" s="258">
        <f>G21</f>
        <v>806768.31610667519</v>
      </c>
      <c r="L21" s="257">
        <f>IF(K21&lt;&gt;0,+G21-K21,0)</f>
        <v>0</v>
      </c>
      <c r="M21" s="258">
        <f>H21</f>
        <v>806768.31610667519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5176662.6291179359</v>
      </c>
      <c r="E22" s="160">
        <f t="shared" ref="E22:E72" si="2">IF(+$I$14&lt;F21,$I$14,D22)</f>
        <v>139951.53658536586</v>
      </c>
      <c r="F22" s="159">
        <f t="shared" ref="F22:F72" si="3">+D22-E22</f>
        <v>5036711.0925325705</v>
      </c>
      <c r="G22" s="161">
        <f t="shared" ref="G22:G50" si="4">+I$12*((D22+F22)/2)+E22</f>
        <v>662546.66149504599</v>
      </c>
      <c r="H22" s="142">
        <f t="shared" ref="H22:H50" si="5">+I$13*((D22+F22)/2)+E22</f>
        <v>662546.66149504599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5036711.0925325705</v>
      </c>
      <c r="E23" s="160">
        <f t="shared" si="2"/>
        <v>139951.53658536586</v>
      </c>
      <c r="F23" s="159">
        <f t="shared" si="3"/>
        <v>4896759.5559472051</v>
      </c>
      <c r="G23" s="161">
        <f t="shared" si="4"/>
        <v>648224.65728049504</v>
      </c>
      <c r="H23" s="142">
        <f t="shared" si="5"/>
        <v>648224.65728049504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4896759.5559472051</v>
      </c>
      <c r="E24" s="160">
        <f t="shared" si="2"/>
        <v>139951.53658536586</v>
      </c>
      <c r="F24" s="159">
        <f t="shared" si="3"/>
        <v>4756808.0193618396</v>
      </c>
      <c r="G24" s="161">
        <f t="shared" si="4"/>
        <v>633902.65306594432</v>
      </c>
      <c r="H24" s="142">
        <f t="shared" si="5"/>
        <v>633902.65306594432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4756808.0193618396</v>
      </c>
      <c r="E25" s="160">
        <f t="shared" si="2"/>
        <v>139951.53658536586</v>
      </c>
      <c r="F25" s="159">
        <f t="shared" si="3"/>
        <v>4616856.4827764742</v>
      </c>
      <c r="G25" s="161">
        <f t="shared" si="4"/>
        <v>619580.64885139337</v>
      </c>
      <c r="H25" s="142">
        <f t="shared" si="5"/>
        <v>619580.64885139337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4616856.4827764742</v>
      </c>
      <c r="E26" s="160">
        <f t="shared" si="2"/>
        <v>139951.53658536586</v>
      </c>
      <c r="F26" s="159">
        <f t="shared" si="3"/>
        <v>4476904.9461911088</v>
      </c>
      <c r="G26" s="161">
        <f t="shared" si="4"/>
        <v>605258.64463684266</v>
      </c>
      <c r="H26" s="142">
        <f t="shared" si="5"/>
        <v>605258.64463684266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4476904.9461911088</v>
      </c>
      <c r="E27" s="160">
        <f t="shared" si="2"/>
        <v>139951.53658536586</v>
      </c>
      <c r="F27" s="159">
        <f t="shared" si="3"/>
        <v>4336953.4096057434</v>
      </c>
      <c r="G27" s="161">
        <f t="shared" si="4"/>
        <v>590936.6404222917</v>
      </c>
      <c r="H27" s="142">
        <f t="shared" si="5"/>
        <v>590936.6404222917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4336953.4096057434</v>
      </c>
      <c r="E28" s="160">
        <f t="shared" si="2"/>
        <v>139951.53658536586</v>
      </c>
      <c r="F28" s="159">
        <f t="shared" si="3"/>
        <v>4197001.8730203779</v>
      </c>
      <c r="G28" s="161">
        <f t="shared" si="4"/>
        <v>576614.63620774087</v>
      </c>
      <c r="H28" s="142">
        <f t="shared" si="5"/>
        <v>576614.63620774087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4197001.8730203779</v>
      </c>
      <c r="E29" s="160">
        <f t="shared" si="2"/>
        <v>139951.53658536586</v>
      </c>
      <c r="F29" s="159">
        <f t="shared" si="3"/>
        <v>4057050.3364350121</v>
      </c>
      <c r="G29" s="161">
        <f t="shared" si="4"/>
        <v>562292.63199318992</v>
      </c>
      <c r="H29" s="142">
        <f t="shared" si="5"/>
        <v>562292.63199318992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4057050.3364350121</v>
      </c>
      <c r="E30" s="160">
        <f t="shared" si="2"/>
        <v>139951.53658536586</v>
      </c>
      <c r="F30" s="159">
        <f t="shared" si="3"/>
        <v>3917098.7998496462</v>
      </c>
      <c r="G30" s="161">
        <f t="shared" si="4"/>
        <v>547970.62777863909</v>
      </c>
      <c r="H30" s="142">
        <f t="shared" si="5"/>
        <v>547970.62777863909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3917098.7998496462</v>
      </c>
      <c r="E31" s="160">
        <f t="shared" si="2"/>
        <v>139951.53658536586</v>
      </c>
      <c r="F31" s="159">
        <f t="shared" si="3"/>
        <v>3777147.2632642803</v>
      </c>
      <c r="G31" s="161">
        <f t="shared" si="4"/>
        <v>533648.62356408814</v>
      </c>
      <c r="H31" s="142">
        <f t="shared" si="5"/>
        <v>533648.62356408814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3777147.2632642803</v>
      </c>
      <c r="E32" s="160">
        <f t="shared" si="2"/>
        <v>139951.53658536586</v>
      </c>
      <c r="F32" s="159">
        <f t="shared" si="3"/>
        <v>3637195.7266789144</v>
      </c>
      <c r="G32" s="161">
        <f t="shared" si="4"/>
        <v>519326.6193495373</v>
      </c>
      <c r="H32" s="142">
        <f t="shared" si="5"/>
        <v>519326.6193495373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3637195.7266789144</v>
      </c>
      <c r="E33" s="160">
        <f t="shared" si="2"/>
        <v>139951.53658536586</v>
      </c>
      <c r="F33" s="159">
        <f t="shared" si="3"/>
        <v>3497244.1900935485</v>
      </c>
      <c r="G33" s="161">
        <f t="shared" si="4"/>
        <v>505004.61513498635</v>
      </c>
      <c r="H33" s="142">
        <f t="shared" si="5"/>
        <v>505004.61513498635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3497244.1900935485</v>
      </c>
      <c r="E34" s="160">
        <f t="shared" si="2"/>
        <v>139951.53658536586</v>
      </c>
      <c r="F34" s="159">
        <f t="shared" si="3"/>
        <v>3357292.6535081826</v>
      </c>
      <c r="G34" s="161">
        <f t="shared" si="4"/>
        <v>490682.61092043552</v>
      </c>
      <c r="H34" s="142">
        <f t="shared" si="5"/>
        <v>490682.61092043552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3357292.6535081826</v>
      </c>
      <c r="E35" s="160">
        <f t="shared" si="2"/>
        <v>139951.53658536586</v>
      </c>
      <c r="F35" s="159">
        <f t="shared" si="3"/>
        <v>3217341.1169228167</v>
      </c>
      <c r="G35" s="161">
        <f t="shared" si="4"/>
        <v>476360.60670588457</v>
      </c>
      <c r="H35" s="142">
        <f t="shared" si="5"/>
        <v>476360.60670588457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3217341.1169228167</v>
      </c>
      <c r="E36" s="160">
        <f t="shared" si="2"/>
        <v>139951.53658536586</v>
      </c>
      <c r="F36" s="159">
        <f t="shared" si="3"/>
        <v>3077389.5803374508</v>
      </c>
      <c r="G36" s="161">
        <f t="shared" si="4"/>
        <v>462038.60249133373</v>
      </c>
      <c r="H36" s="142">
        <f t="shared" si="5"/>
        <v>462038.60249133373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3077389.5803374508</v>
      </c>
      <c r="E37" s="160">
        <f t="shared" si="2"/>
        <v>139951.53658536586</v>
      </c>
      <c r="F37" s="159">
        <f t="shared" si="3"/>
        <v>2937438.043752085</v>
      </c>
      <c r="G37" s="161">
        <f t="shared" si="4"/>
        <v>447716.59827678278</v>
      </c>
      <c r="H37" s="142">
        <f t="shared" si="5"/>
        <v>447716.59827678278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2937438.043752085</v>
      </c>
      <c r="E38" s="160">
        <f t="shared" si="2"/>
        <v>139951.53658536586</v>
      </c>
      <c r="F38" s="159">
        <f t="shared" si="3"/>
        <v>2797486.5071667191</v>
      </c>
      <c r="G38" s="161">
        <f t="shared" si="4"/>
        <v>433394.59406223195</v>
      </c>
      <c r="H38" s="142">
        <f t="shared" si="5"/>
        <v>433394.59406223195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2797486.5071667191</v>
      </c>
      <c r="E39" s="160">
        <f t="shared" si="2"/>
        <v>139951.53658536586</v>
      </c>
      <c r="F39" s="159">
        <f t="shared" si="3"/>
        <v>2657534.9705813532</v>
      </c>
      <c r="G39" s="161">
        <f t="shared" si="4"/>
        <v>419072.589847681</v>
      </c>
      <c r="H39" s="142">
        <f t="shared" si="5"/>
        <v>419072.589847681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2657534.9705813532</v>
      </c>
      <c r="E40" s="160">
        <f t="shared" si="2"/>
        <v>139951.53658536586</v>
      </c>
      <c r="F40" s="159">
        <f t="shared" si="3"/>
        <v>2517583.4339959873</v>
      </c>
      <c r="G40" s="161">
        <f t="shared" si="4"/>
        <v>404750.58563313016</v>
      </c>
      <c r="H40" s="142">
        <f t="shared" si="5"/>
        <v>404750.58563313016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2517583.4339959873</v>
      </c>
      <c r="E41" s="160">
        <f t="shared" si="2"/>
        <v>139951.53658536586</v>
      </c>
      <c r="F41" s="159">
        <f t="shared" si="3"/>
        <v>2377631.8974106214</v>
      </c>
      <c r="G41" s="161">
        <f t="shared" si="4"/>
        <v>390428.58141857921</v>
      </c>
      <c r="H41" s="142">
        <f t="shared" si="5"/>
        <v>390428.58141857921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2377631.8974106214</v>
      </c>
      <c r="E42" s="160">
        <f t="shared" si="2"/>
        <v>139951.53658536586</v>
      </c>
      <c r="F42" s="159">
        <f t="shared" si="3"/>
        <v>2237680.3608252555</v>
      </c>
      <c r="G42" s="161">
        <f t="shared" si="4"/>
        <v>376106.57720402838</v>
      </c>
      <c r="H42" s="142">
        <f t="shared" si="5"/>
        <v>376106.57720402838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2237680.3608252555</v>
      </c>
      <c r="E43" s="160">
        <f t="shared" si="2"/>
        <v>139951.53658536586</v>
      </c>
      <c r="F43" s="159">
        <f t="shared" si="3"/>
        <v>2097728.8242398896</v>
      </c>
      <c r="G43" s="161">
        <f t="shared" si="4"/>
        <v>361784.57298947743</v>
      </c>
      <c r="H43" s="142">
        <f t="shared" si="5"/>
        <v>361784.57298947743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2097728.8242398896</v>
      </c>
      <c r="E44" s="160">
        <f t="shared" si="2"/>
        <v>139951.53658536586</v>
      </c>
      <c r="F44" s="159">
        <f t="shared" si="3"/>
        <v>1957777.2876545237</v>
      </c>
      <c r="G44" s="161">
        <f t="shared" si="4"/>
        <v>347462.56877492659</v>
      </c>
      <c r="H44" s="142">
        <f t="shared" si="5"/>
        <v>347462.56877492659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1957777.2876545237</v>
      </c>
      <c r="E45" s="160">
        <f t="shared" si="2"/>
        <v>139951.53658536586</v>
      </c>
      <c r="F45" s="159">
        <f t="shared" si="3"/>
        <v>1817825.7510691578</v>
      </c>
      <c r="G45" s="161">
        <f t="shared" si="4"/>
        <v>333140.5645603757</v>
      </c>
      <c r="H45" s="142">
        <f t="shared" si="5"/>
        <v>333140.5645603757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1817825.7510691578</v>
      </c>
      <c r="E46" s="160">
        <f t="shared" si="2"/>
        <v>139951.53658536586</v>
      </c>
      <c r="F46" s="159">
        <f t="shared" si="3"/>
        <v>1677874.214483792</v>
      </c>
      <c r="G46" s="161">
        <f t="shared" si="4"/>
        <v>318818.56034582481</v>
      </c>
      <c r="H46" s="142">
        <f t="shared" si="5"/>
        <v>318818.56034582481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1677874.214483792</v>
      </c>
      <c r="E47" s="160">
        <f t="shared" si="2"/>
        <v>139951.53658536586</v>
      </c>
      <c r="F47" s="159">
        <f t="shared" si="3"/>
        <v>1537922.6778984261</v>
      </c>
      <c r="G47" s="161">
        <f t="shared" si="4"/>
        <v>304496.55613127392</v>
      </c>
      <c r="H47" s="142">
        <f t="shared" si="5"/>
        <v>304496.55613127392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1537922.6778984261</v>
      </c>
      <c r="E48" s="160">
        <f t="shared" si="2"/>
        <v>139951.53658536586</v>
      </c>
      <c r="F48" s="159">
        <f t="shared" si="3"/>
        <v>1397971.1413130602</v>
      </c>
      <c r="G48" s="161">
        <f t="shared" si="4"/>
        <v>290174.55191672302</v>
      </c>
      <c r="H48" s="142">
        <f t="shared" si="5"/>
        <v>290174.55191672302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1397971.1413130602</v>
      </c>
      <c r="E49" s="160">
        <f t="shared" si="2"/>
        <v>139951.53658536586</v>
      </c>
      <c r="F49" s="159">
        <f t="shared" si="3"/>
        <v>1258019.6047276943</v>
      </c>
      <c r="G49" s="161">
        <f t="shared" si="4"/>
        <v>275852.54770217213</v>
      </c>
      <c r="H49" s="142">
        <f t="shared" si="5"/>
        <v>275852.54770217213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1258019.6047276943</v>
      </c>
      <c r="E50" s="160">
        <f t="shared" si="2"/>
        <v>139951.53658536586</v>
      </c>
      <c r="F50" s="159">
        <f t="shared" si="3"/>
        <v>1118068.0681423284</v>
      </c>
      <c r="G50" s="161">
        <f t="shared" si="4"/>
        <v>261530.54348762124</v>
      </c>
      <c r="H50" s="142">
        <f t="shared" si="5"/>
        <v>261530.54348762124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1118068.0681423284</v>
      </c>
      <c r="E51" s="160">
        <f t="shared" si="2"/>
        <v>139951.53658536586</v>
      </c>
      <c r="F51" s="159">
        <f t="shared" si="3"/>
        <v>978116.53155696252</v>
      </c>
      <c r="G51" s="161">
        <f t="shared" ref="G51:G72" si="9">+I$12*((D51+F51)/2)+E51</f>
        <v>247208.53927307035</v>
      </c>
      <c r="H51" s="142">
        <f t="shared" ref="H51:H72" si="10">+I$13*((D51+F51)/2)+E51</f>
        <v>247208.53927307035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978116.53155696252</v>
      </c>
      <c r="E52" s="160">
        <f t="shared" si="2"/>
        <v>139951.53658536586</v>
      </c>
      <c r="F52" s="159">
        <f t="shared" si="3"/>
        <v>838164.99497159664</v>
      </c>
      <c r="G52" s="161">
        <f t="shared" si="9"/>
        <v>232886.53505851945</v>
      </c>
      <c r="H52" s="142">
        <f t="shared" si="10"/>
        <v>232886.53505851945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838164.99497159664</v>
      </c>
      <c r="E53" s="160">
        <f t="shared" si="2"/>
        <v>139951.53658536586</v>
      </c>
      <c r="F53" s="159">
        <f t="shared" si="3"/>
        <v>698213.45838623075</v>
      </c>
      <c r="G53" s="161">
        <f t="shared" si="9"/>
        <v>218564.53084396856</v>
      </c>
      <c r="H53" s="142">
        <f t="shared" si="10"/>
        <v>218564.53084396856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698213.45838623075</v>
      </c>
      <c r="E54" s="160">
        <f t="shared" si="2"/>
        <v>139951.53658536586</v>
      </c>
      <c r="F54" s="159">
        <f t="shared" si="3"/>
        <v>558261.92180086486</v>
      </c>
      <c r="G54" s="161">
        <f t="shared" si="9"/>
        <v>204242.52662941767</v>
      </c>
      <c r="H54" s="142">
        <f t="shared" si="10"/>
        <v>204242.52662941767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558261.92180086486</v>
      </c>
      <c r="E55" s="160">
        <f t="shared" si="2"/>
        <v>139951.53658536586</v>
      </c>
      <c r="F55" s="159">
        <f t="shared" si="3"/>
        <v>418310.38521549897</v>
      </c>
      <c r="G55" s="161">
        <f t="shared" si="9"/>
        <v>189920.52241486678</v>
      </c>
      <c r="H55" s="142">
        <f t="shared" si="10"/>
        <v>189920.52241486678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418310.38521549897</v>
      </c>
      <c r="E56" s="160">
        <f t="shared" si="2"/>
        <v>139951.53658536586</v>
      </c>
      <c r="F56" s="159">
        <f t="shared" si="3"/>
        <v>278358.84863013308</v>
      </c>
      <c r="G56" s="161">
        <f t="shared" si="9"/>
        <v>175598.51820031588</v>
      </c>
      <c r="H56" s="142">
        <f t="shared" si="10"/>
        <v>175598.51820031588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278358.84863013308</v>
      </c>
      <c r="E57" s="160">
        <f t="shared" si="2"/>
        <v>139951.53658536586</v>
      </c>
      <c r="F57" s="159">
        <f t="shared" si="3"/>
        <v>138407.31204476723</v>
      </c>
      <c r="G57" s="161">
        <f t="shared" si="9"/>
        <v>161276.51398576499</v>
      </c>
      <c r="H57" s="142">
        <f t="shared" si="10"/>
        <v>161276.51398576499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138407.31204476723</v>
      </c>
      <c r="E58" s="160">
        <f t="shared" si="2"/>
        <v>138407.31204476723</v>
      </c>
      <c r="F58" s="159">
        <f t="shared" si="3"/>
        <v>0</v>
      </c>
      <c r="G58" s="161">
        <f t="shared" si="9"/>
        <v>145489.29969132907</v>
      </c>
      <c r="H58" s="142">
        <f t="shared" si="10"/>
        <v>145489.29969132907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0</v>
      </c>
      <c r="E59" s="160">
        <f t="shared" si="2"/>
        <v>0</v>
      </c>
      <c r="F59" s="159">
        <f t="shared" si="3"/>
        <v>0</v>
      </c>
      <c r="G59" s="161">
        <f t="shared" si="9"/>
        <v>0</v>
      </c>
      <c r="H59" s="142">
        <f t="shared" si="10"/>
        <v>0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0</v>
      </c>
      <c r="E60" s="160">
        <f t="shared" si="2"/>
        <v>0</v>
      </c>
      <c r="F60" s="159">
        <f t="shared" si="3"/>
        <v>0</v>
      </c>
      <c r="G60" s="161">
        <f t="shared" si="9"/>
        <v>0</v>
      </c>
      <c r="H60" s="142">
        <f t="shared" si="10"/>
        <v>0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5738012.9999999991</v>
      </c>
      <c r="F73" s="111"/>
      <c r="G73" s="111">
        <f>SUM(G17:G72)</f>
        <v>19072284.626249444</v>
      </c>
      <c r="H73" s="111">
        <f>SUM(H17:H72)</f>
        <v>19072284.626249444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53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824555.33054261771</v>
      </c>
      <c r="N87" s="198">
        <f>IF(J92&lt;D11,0,VLOOKUP(J92,C17:O72,11))</f>
        <v>824555.33054261771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705646.81176386797</v>
      </c>
      <c r="N88" s="200">
        <f>IF(J92&lt;D11,0,VLOOKUP(J92,C99:P154,7))</f>
        <v>705646.81176386797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Mt. Pleasant - West Mt. Pleasant 69 kV Ckt 1)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-118908.51877874974</v>
      </c>
      <c r="N89" s="203">
        <f>+N88-N87</f>
        <v>-118908.51877874974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TP2007166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5738013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136619.35714285713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2015</v>
      </c>
      <c r="D99" s="409">
        <v>0</v>
      </c>
      <c r="E99" s="410">
        <v>11358.232142857143</v>
      </c>
      <c r="F99" s="411">
        <v>5713190.7678571427</v>
      </c>
      <c r="G99" s="412">
        <v>2856595.3839285714</v>
      </c>
      <c r="H99" s="413">
        <v>387768.60042600508</v>
      </c>
      <c r="I99" s="414">
        <v>387768.60042600508</v>
      </c>
      <c r="J99" s="158">
        <f>+I99-H99</f>
        <v>0</v>
      </c>
      <c r="K99" s="158"/>
      <c r="L99" s="256">
        <f>+H99</f>
        <v>387768.60042600508</v>
      </c>
      <c r="M99" s="157">
        <f t="shared" ref="M99:M130" si="11">IF(L99&lt;&gt;0,+H99-L99,0)</f>
        <v>0</v>
      </c>
      <c r="N99" s="256">
        <f>+I99</f>
        <v>387768.60042600508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5726654.7678571427</v>
      </c>
      <c r="E100" s="410">
        <v>133442.16279069768</v>
      </c>
      <c r="F100" s="411">
        <v>5593212.6050664447</v>
      </c>
      <c r="G100" s="411">
        <v>5659933.6864617933</v>
      </c>
      <c r="H100" s="413">
        <v>851970.67799992743</v>
      </c>
      <c r="I100" s="414">
        <v>851970.67799992743</v>
      </c>
      <c r="J100" s="158">
        <v>0</v>
      </c>
      <c r="K100" s="158"/>
      <c r="L100" s="258">
        <f>+H100</f>
        <v>851970.67799992743</v>
      </c>
      <c r="M100" s="158">
        <f>IF(L100&lt;&gt;0,+H100-L100,0)</f>
        <v>0</v>
      </c>
      <c r="N100" s="258">
        <f>+I100</f>
        <v>851970.67799992743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2017</v>
      </c>
      <c r="D101" s="409">
        <v>5593212.6050664447</v>
      </c>
      <c r="E101" s="410">
        <v>136619.35714285713</v>
      </c>
      <c r="F101" s="411">
        <v>5456593.2479235874</v>
      </c>
      <c r="G101" s="411">
        <v>5524902.9264950156</v>
      </c>
      <c r="H101" s="413">
        <v>807737.36918670509</v>
      </c>
      <c r="I101" s="414">
        <v>807737.36918670509</v>
      </c>
      <c r="J101" s="158">
        <f t="shared" ref="J101:J154" si="15">+I101-H101</f>
        <v>0</v>
      </c>
      <c r="K101" s="158"/>
      <c r="L101" s="258">
        <f>+H101</f>
        <v>807737.36918670509</v>
      </c>
      <c r="M101" s="158">
        <f>IF(L101&lt;&gt;0,+H101-L101,0)</f>
        <v>0</v>
      </c>
      <c r="N101" s="258">
        <f>+I101</f>
        <v>807737.36918670509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5456593.2479235874</v>
      </c>
      <c r="E102" s="160">
        <f t="shared" ref="E102:E154" si="16">IF(+$J$96&lt;F101,$J$96,D102)</f>
        <v>136619.35714285713</v>
      </c>
      <c r="F102" s="159">
        <f t="shared" ref="F102:F154" si="17">+D102-E102</f>
        <v>5319973.8907807302</v>
      </c>
      <c r="G102" s="159">
        <f t="shared" ref="G102:G154" si="18">+(F102+D102)/2</f>
        <v>5388283.5693521593</v>
      </c>
      <c r="H102" s="163">
        <f t="shared" ref="H102:H154" si="19">+J$94*G102+E102</f>
        <v>705646.81176386797</v>
      </c>
      <c r="I102" s="253">
        <f t="shared" ref="I102:I154" si="20">+J$95*G102+E102</f>
        <v>705646.81176386797</v>
      </c>
      <c r="J102" s="158">
        <f t="shared" si="15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5319973.8907807302</v>
      </c>
      <c r="E103" s="160">
        <f t="shared" si="16"/>
        <v>136619.35714285713</v>
      </c>
      <c r="F103" s="159">
        <f t="shared" si="17"/>
        <v>5183354.5336378729</v>
      </c>
      <c r="G103" s="159">
        <f t="shared" si="18"/>
        <v>5251664.2122093011</v>
      </c>
      <c r="H103" s="163">
        <f t="shared" si="19"/>
        <v>691219.1811378306</v>
      </c>
      <c r="I103" s="253">
        <f t="shared" si="20"/>
        <v>691219.1811378306</v>
      </c>
      <c r="J103" s="158">
        <f t="shared" si="15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5183354.5336378729</v>
      </c>
      <c r="E104" s="160">
        <f t="shared" si="16"/>
        <v>136619.35714285713</v>
      </c>
      <c r="F104" s="159">
        <f t="shared" si="17"/>
        <v>5046735.1764950156</v>
      </c>
      <c r="G104" s="159">
        <f t="shared" si="18"/>
        <v>5115044.8550664447</v>
      </c>
      <c r="H104" s="163">
        <f t="shared" si="19"/>
        <v>676791.55051179335</v>
      </c>
      <c r="I104" s="253">
        <f t="shared" si="20"/>
        <v>676791.55051179335</v>
      </c>
      <c r="J104" s="158">
        <f t="shared" si="15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5046735.1764950156</v>
      </c>
      <c r="E105" s="160">
        <f t="shared" si="16"/>
        <v>136619.35714285713</v>
      </c>
      <c r="F105" s="159">
        <f t="shared" si="17"/>
        <v>4910115.8193521583</v>
      </c>
      <c r="G105" s="159">
        <f t="shared" si="18"/>
        <v>4978425.4979235865</v>
      </c>
      <c r="H105" s="163">
        <f t="shared" si="19"/>
        <v>662363.91988575598</v>
      </c>
      <c r="I105" s="253">
        <f t="shared" si="20"/>
        <v>662363.91988575598</v>
      </c>
      <c r="J105" s="158">
        <f t="shared" si="15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4910115.8193521583</v>
      </c>
      <c r="E106" s="160">
        <f t="shared" si="16"/>
        <v>136619.35714285713</v>
      </c>
      <c r="F106" s="159">
        <f t="shared" si="17"/>
        <v>4773496.4622093011</v>
      </c>
      <c r="G106" s="159">
        <f t="shared" si="18"/>
        <v>4841806.1407807302</v>
      </c>
      <c r="H106" s="163">
        <f t="shared" si="19"/>
        <v>647936.28925971873</v>
      </c>
      <c r="I106" s="253">
        <f t="shared" si="20"/>
        <v>647936.28925971873</v>
      </c>
      <c r="J106" s="158">
        <f t="shared" si="15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4773496.4622093011</v>
      </c>
      <c r="E107" s="160">
        <f t="shared" si="16"/>
        <v>136619.35714285713</v>
      </c>
      <c r="F107" s="159">
        <f t="shared" si="17"/>
        <v>4636877.1050664438</v>
      </c>
      <c r="G107" s="159">
        <f t="shared" si="18"/>
        <v>4705186.783637872</v>
      </c>
      <c r="H107" s="163">
        <f t="shared" si="19"/>
        <v>633508.65863368125</v>
      </c>
      <c r="I107" s="253">
        <f t="shared" si="20"/>
        <v>633508.65863368125</v>
      </c>
      <c r="J107" s="158">
        <f t="shared" si="15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4636877.1050664438</v>
      </c>
      <c r="E108" s="160">
        <f t="shared" si="16"/>
        <v>136619.35714285713</v>
      </c>
      <c r="F108" s="159">
        <f t="shared" si="17"/>
        <v>4500257.7479235865</v>
      </c>
      <c r="G108" s="159">
        <f t="shared" si="18"/>
        <v>4568567.4264950156</v>
      </c>
      <c r="H108" s="163">
        <f t="shared" si="19"/>
        <v>619081.028007644</v>
      </c>
      <c r="I108" s="253">
        <f t="shared" si="20"/>
        <v>619081.028007644</v>
      </c>
      <c r="J108" s="158">
        <f t="shared" si="15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4500257.7479235865</v>
      </c>
      <c r="E109" s="160">
        <f t="shared" si="16"/>
        <v>136619.35714285713</v>
      </c>
      <c r="F109" s="159">
        <f t="shared" si="17"/>
        <v>4363638.3907807292</v>
      </c>
      <c r="G109" s="159">
        <f t="shared" si="18"/>
        <v>4431948.0693521574</v>
      </c>
      <c r="H109" s="163">
        <f t="shared" si="19"/>
        <v>604653.39738160663</v>
      </c>
      <c r="I109" s="253">
        <f t="shared" si="20"/>
        <v>604653.39738160663</v>
      </c>
      <c r="J109" s="158">
        <f t="shared" si="15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4363638.3907807292</v>
      </c>
      <c r="E110" s="160">
        <f t="shared" si="16"/>
        <v>136619.35714285713</v>
      </c>
      <c r="F110" s="159">
        <f t="shared" si="17"/>
        <v>4227019.033637872</v>
      </c>
      <c r="G110" s="159">
        <f t="shared" si="18"/>
        <v>4295328.7122093011</v>
      </c>
      <c r="H110" s="163">
        <f t="shared" si="19"/>
        <v>590225.76675556938</v>
      </c>
      <c r="I110" s="253">
        <f t="shared" si="20"/>
        <v>590225.76675556938</v>
      </c>
      <c r="J110" s="158">
        <f t="shared" si="15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4227019.033637872</v>
      </c>
      <c r="E111" s="160">
        <f t="shared" si="16"/>
        <v>136619.35714285713</v>
      </c>
      <c r="F111" s="159">
        <f t="shared" si="17"/>
        <v>4090399.6764950147</v>
      </c>
      <c r="G111" s="159">
        <f t="shared" si="18"/>
        <v>4158709.3550664433</v>
      </c>
      <c r="H111" s="163">
        <f t="shared" si="19"/>
        <v>575798.13612953201</v>
      </c>
      <c r="I111" s="253">
        <f t="shared" si="20"/>
        <v>575798.13612953201</v>
      </c>
      <c r="J111" s="158">
        <f t="shared" si="15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4090399.6764950147</v>
      </c>
      <c r="E112" s="160">
        <f t="shared" si="16"/>
        <v>136619.35714285713</v>
      </c>
      <c r="F112" s="159">
        <f t="shared" si="17"/>
        <v>3953780.3193521574</v>
      </c>
      <c r="G112" s="159">
        <f t="shared" si="18"/>
        <v>4022089.9979235861</v>
      </c>
      <c r="H112" s="163">
        <f t="shared" si="19"/>
        <v>561370.50550349476</v>
      </c>
      <c r="I112" s="253">
        <f t="shared" si="20"/>
        <v>561370.50550349476</v>
      </c>
      <c r="J112" s="158">
        <f t="shared" si="15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3953780.3193521574</v>
      </c>
      <c r="E113" s="160">
        <f t="shared" si="16"/>
        <v>136619.35714285713</v>
      </c>
      <c r="F113" s="159">
        <f t="shared" si="17"/>
        <v>3817160.9622093001</v>
      </c>
      <c r="G113" s="159">
        <f t="shared" si="18"/>
        <v>3885470.6407807288</v>
      </c>
      <c r="H113" s="163">
        <f t="shared" si="19"/>
        <v>546942.87487745739</v>
      </c>
      <c r="I113" s="253">
        <f t="shared" si="20"/>
        <v>546942.87487745739</v>
      </c>
      <c r="J113" s="158">
        <f t="shared" si="15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3817160.9622093001</v>
      </c>
      <c r="E114" s="160">
        <f t="shared" si="16"/>
        <v>136619.35714285713</v>
      </c>
      <c r="F114" s="159">
        <f t="shared" si="17"/>
        <v>3680541.6050664429</v>
      </c>
      <c r="G114" s="159">
        <f t="shared" si="18"/>
        <v>3748851.2836378715</v>
      </c>
      <c r="H114" s="163">
        <f t="shared" si="19"/>
        <v>532515.24425142014</v>
      </c>
      <c r="I114" s="253">
        <f t="shared" si="20"/>
        <v>532515.24425142014</v>
      </c>
      <c r="J114" s="158">
        <f t="shared" si="15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3680541.6050664429</v>
      </c>
      <c r="E115" s="160">
        <f t="shared" si="16"/>
        <v>136619.35714285713</v>
      </c>
      <c r="F115" s="159">
        <f t="shared" si="17"/>
        <v>3543922.2479235856</v>
      </c>
      <c r="G115" s="159">
        <f t="shared" si="18"/>
        <v>3612231.9264950142</v>
      </c>
      <c r="H115" s="163">
        <f t="shared" si="19"/>
        <v>518087.61362538277</v>
      </c>
      <c r="I115" s="253">
        <f t="shared" si="20"/>
        <v>518087.61362538277</v>
      </c>
      <c r="J115" s="158">
        <f t="shared" si="15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3543922.2479235856</v>
      </c>
      <c r="E116" s="160">
        <f t="shared" si="16"/>
        <v>136619.35714285713</v>
      </c>
      <c r="F116" s="159">
        <f t="shared" si="17"/>
        <v>3407302.8907807283</v>
      </c>
      <c r="G116" s="159">
        <f t="shared" si="18"/>
        <v>3475612.5693521569</v>
      </c>
      <c r="H116" s="163">
        <f t="shared" si="19"/>
        <v>503659.9829993454</v>
      </c>
      <c r="I116" s="253">
        <f t="shared" si="20"/>
        <v>503659.9829993454</v>
      </c>
      <c r="J116" s="158">
        <f t="shared" si="15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3407302.8907807283</v>
      </c>
      <c r="E117" s="160">
        <f t="shared" si="16"/>
        <v>136619.35714285713</v>
      </c>
      <c r="F117" s="159">
        <f t="shared" si="17"/>
        <v>3270683.533637871</v>
      </c>
      <c r="G117" s="159">
        <f t="shared" si="18"/>
        <v>3338993.2122092997</v>
      </c>
      <c r="H117" s="163">
        <f t="shared" si="19"/>
        <v>489232.35237330815</v>
      </c>
      <c r="I117" s="253">
        <f t="shared" si="20"/>
        <v>489232.35237330815</v>
      </c>
      <c r="J117" s="158">
        <f t="shared" si="15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3270683.533637871</v>
      </c>
      <c r="E118" s="160">
        <f t="shared" si="16"/>
        <v>136619.35714285713</v>
      </c>
      <c r="F118" s="159">
        <f t="shared" si="17"/>
        <v>3134064.1764950138</v>
      </c>
      <c r="G118" s="159">
        <f t="shared" si="18"/>
        <v>3202373.8550664424</v>
      </c>
      <c r="H118" s="163">
        <f t="shared" si="19"/>
        <v>474804.72174727079</v>
      </c>
      <c r="I118" s="253">
        <f t="shared" si="20"/>
        <v>474804.72174727079</v>
      </c>
      <c r="J118" s="158">
        <f t="shared" si="15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3134064.1764950138</v>
      </c>
      <c r="E119" s="160">
        <f t="shared" si="16"/>
        <v>136619.35714285713</v>
      </c>
      <c r="F119" s="159">
        <f t="shared" si="17"/>
        <v>2997444.8193521565</v>
      </c>
      <c r="G119" s="159">
        <f t="shared" si="18"/>
        <v>3065754.4979235851</v>
      </c>
      <c r="H119" s="163">
        <f t="shared" si="19"/>
        <v>460377.09112123353</v>
      </c>
      <c r="I119" s="253">
        <f t="shared" si="20"/>
        <v>460377.09112123353</v>
      </c>
      <c r="J119" s="158">
        <f t="shared" si="15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2997444.8193521565</v>
      </c>
      <c r="E120" s="160">
        <f t="shared" si="16"/>
        <v>136619.35714285713</v>
      </c>
      <c r="F120" s="159">
        <f t="shared" si="17"/>
        <v>2860825.4622092992</v>
      </c>
      <c r="G120" s="159">
        <f t="shared" si="18"/>
        <v>2929135.1407807278</v>
      </c>
      <c r="H120" s="163">
        <f t="shared" si="19"/>
        <v>445949.46049519617</v>
      </c>
      <c r="I120" s="253">
        <f t="shared" si="20"/>
        <v>445949.46049519617</v>
      </c>
      <c r="J120" s="158">
        <f t="shared" si="15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2860825.4622092992</v>
      </c>
      <c r="E121" s="160">
        <f t="shared" si="16"/>
        <v>136619.35714285713</v>
      </c>
      <c r="F121" s="159">
        <f t="shared" si="17"/>
        <v>2724206.1050664419</v>
      </c>
      <c r="G121" s="159">
        <f t="shared" si="18"/>
        <v>2792515.7836378706</v>
      </c>
      <c r="H121" s="163">
        <f t="shared" si="19"/>
        <v>431521.82986915892</v>
      </c>
      <c r="I121" s="253">
        <f t="shared" si="20"/>
        <v>431521.82986915892</v>
      </c>
      <c r="J121" s="158">
        <f t="shared" si="15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2724206.1050664419</v>
      </c>
      <c r="E122" s="160">
        <f t="shared" si="16"/>
        <v>136619.35714285713</v>
      </c>
      <c r="F122" s="159">
        <f t="shared" si="17"/>
        <v>2587586.7479235847</v>
      </c>
      <c r="G122" s="159">
        <f t="shared" si="18"/>
        <v>2655896.4264950133</v>
      </c>
      <c r="H122" s="163">
        <f t="shared" si="19"/>
        <v>417094.19924312155</v>
      </c>
      <c r="I122" s="253">
        <f t="shared" si="20"/>
        <v>417094.19924312155</v>
      </c>
      <c r="J122" s="158">
        <f t="shared" si="15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2587586.7479235847</v>
      </c>
      <c r="E123" s="160">
        <f t="shared" si="16"/>
        <v>136619.35714285713</v>
      </c>
      <c r="F123" s="159">
        <f t="shared" si="17"/>
        <v>2450967.3907807274</v>
      </c>
      <c r="G123" s="159">
        <f t="shared" si="18"/>
        <v>2519277.069352156</v>
      </c>
      <c r="H123" s="163">
        <f t="shared" si="19"/>
        <v>402666.56861708418</v>
      </c>
      <c r="I123" s="253">
        <f t="shared" si="20"/>
        <v>402666.56861708418</v>
      </c>
      <c r="J123" s="158">
        <f t="shared" si="15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2450967.3907807274</v>
      </c>
      <c r="E124" s="160">
        <f t="shared" si="16"/>
        <v>136619.35714285713</v>
      </c>
      <c r="F124" s="159">
        <f t="shared" si="17"/>
        <v>2314348.0336378701</v>
      </c>
      <c r="G124" s="159">
        <f t="shared" si="18"/>
        <v>2382657.7122092987</v>
      </c>
      <c r="H124" s="163">
        <f t="shared" si="19"/>
        <v>388238.93799104693</v>
      </c>
      <c r="I124" s="253">
        <f t="shared" si="20"/>
        <v>388238.93799104693</v>
      </c>
      <c r="J124" s="158">
        <f t="shared" si="15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2314348.0336378701</v>
      </c>
      <c r="E125" s="160">
        <f t="shared" si="16"/>
        <v>136619.35714285713</v>
      </c>
      <c r="F125" s="159">
        <f t="shared" si="17"/>
        <v>2177728.6764950128</v>
      </c>
      <c r="G125" s="159">
        <f t="shared" si="18"/>
        <v>2246038.3550664415</v>
      </c>
      <c r="H125" s="163">
        <f t="shared" si="19"/>
        <v>373811.30736500956</v>
      </c>
      <c r="I125" s="253">
        <f t="shared" si="20"/>
        <v>373811.30736500956</v>
      </c>
      <c r="J125" s="158">
        <f t="shared" si="15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2177728.6764950128</v>
      </c>
      <c r="E126" s="160">
        <f t="shared" si="16"/>
        <v>136619.35714285713</v>
      </c>
      <c r="F126" s="159">
        <f t="shared" si="17"/>
        <v>2041109.3193521558</v>
      </c>
      <c r="G126" s="159">
        <f t="shared" si="18"/>
        <v>2109418.9979235842</v>
      </c>
      <c r="H126" s="163">
        <f t="shared" si="19"/>
        <v>359383.67673897231</v>
      </c>
      <c r="I126" s="253">
        <f t="shared" si="20"/>
        <v>359383.67673897231</v>
      </c>
      <c r="J126" s="158">
        <f t="shared" si="15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2041109.3193521558</v>
      </c>
      <c r="E127" s="160">
        <f t="shared" si="16"/>
        <v>136619.35714285713</v>
      </c>
      <c r="F127" s="159">
        <f t="shared" si="17"/>
        <v>1904489.9622092987</v>
      </c>
      <c r="G127" s="159">
        <f t="shared" si="18"/>
        <v>1972799.6407807274</v>
      </c>
      <c r="H127" s="163">
        <f t="shared" si="19"/>
        <v>344956.046112935</v>
      </c>
      <c r="I127" s="253">
        <f t="shared" si="20"/>
        <v>344956.046112935</v>
      </c>
      <c r="J127" s="158">
        <f t="shared" si="15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1904489.9622092987</v>
      </c>
      <c r="E128" s="160">
        <f t="shared" si="16"/>
        <v>136619.35714285713</v>
      </c>
      <c r="F128" s="159">
        <f t="shared" si="17"/>
        <v>1767870.6050664417</v>
      </c>
      <c r="G128" s="159">
        <f t="shared" si="18"/>
        <v>1836180.2836378701</v>
      </c>
      <c r="H128" s="163">
        <f t="shared" si="19"/>
        <v>330528.41548689769</v>
      </c>
      <c r="I128" s="253">
        <f t="shared" si="20"/>
        <v>330528.41548689769</v>
      </c>
      <c r="J128" s="158">
        <f t="shared" si="15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1767870.6050664417</v>
      </c>
      <c r="E129" s="160">
        <f t="shared" si="16"/>
        <v>136619.35714285713</v>
      </c>
      <c r="F129" s="159">
        <f t="shared" si="17"/>
        <v>1631251.2479235847</v>
      </c>
      <c r="G129" s="159">
        <f t="shared" si="18"/>
        <v>1699560.9264950133</v>
      </c>
      <c r="H129" s="163">
        <f t="shared" si="19"/>
        <v>316100.78486086044</v>
      </c>
      <c r="I129" s="253">
        <f t="shared" si="20"/>
        <v>316100.78486086044</v>
      </c>
      <c r="J129" s="158">
        <f t="shared" si="15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1631251.2479235847</v>
      </c>
      <c r="E130" s="160">
        <f t="shared" si="16"/>
        <v>136619.35714285713</v>
      </c>
      <c r="F130" s="159">
        <f t="shared" si="17"/>
        <v>1494631.8907807276</v>
      </c>
      <c r="G130" s="159">
        <f t="shared" si="18"/>
        <v>1562941.569352156</v>
      </c>
      <c r="H130" s="163">
        <f t="shared" si="19"/>
        <v>301673.15423482307</v>
      </c>
      <c r="I130" s="253">
        <f t="shared" si="20"/>
        <v>301673.15423482307</v>
      </c>
      <c r="J130" s="158">
        <f t="shared" si="15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1494631.8907807276</v>
      </c>
      <c r="E131" s="160">
        <f t="shared" si="16"/>
        <v>136619.35714285713</v>
      </c>
      <c r="F131" s="159">
        <f t="shared" si="17"/>
        <v>1358012.5336378706</v>
      </c>
      <c r="G131" s="159">
        <f t="shared" si="18"/>
        <v>1426322.2122092992</v>
      </c>
      <c r="H131" s="163">
        <f t="shared" si="19"/>
        <v>287245.52360878582</v>
      </c>
      <c r="I131" s="253">
        <f t="shared" si="20"/>
        <v>287245.52360878582</v>
      </c>
      <c r="J131" s="158">
        <f t="shared" si="15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1358012.5336378706</v>
      </c>
      <c r="E132" s="160">
        <f t="shared" si="16"/>
        <v>136619.35714285713</v>
      </c>
      <c r="F132" s="159">
        <f t="shared" si="17"/>
        <v>1221393.1764950135</v>
      </c>
      <c r="G132" s="159">
        <f t="shared" si="18"/>
        <v>1289702.8550664419</v>
      </c>
      <c r="H132" s="163">
        <f t="shared" si="19"/>
        <v>272817.89298274851</v>
      </c>
      <c r="I132" s="253">
        <f t="shared" si="20"/>
        <v>272817.89298274851</v>
      </c>
      <c r="J132" s="158">
        <f t="shared" si="15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1221393.1764950135</v>
      </c>
      <c r="E133" s="160">
        <f t="shared" si="16"/>
        <v>136619.35714285713</v>
      </c>
      <c r="F133" s="159">
        <f t="shared" si="17"/>
        <v>1084773.8193521565</v>
      </c>
      <c r="G133" s="159">
        <f t="shared" si="18"/>
        <v>1153083.4979235851</v>
      </c>
      <c r="H133" s="163">
        <f t="shared" si="19"/>
        <v>258390.26235671123</v>
      </c>
      <c r="I133" s="253">
        <f t="shared" si="20"/>
        <v>258390.26235671123</v>
      </c>
      <c r="J133" s="158">
        <f t="shared" si="15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1084773.8193521565</v>
      </c>
      <c r="E134" s="160">
        <f t="shared" si="16"/>
        <v>136619.35714285713</v>
      </c>
      <c r="F134" s="159">
        <f t="shared" si="17"/>
        <v>948154.46220929932</v>
      </c>
      <c r="G134" s="159">
        <f t="shared" si="18"/>
        <v>1016464.1407807278</v>
      </c>
      <c r="H134" s="163">
        <f t="shared" si="19"/>
        <v>243962.63173067392</v>
      </c>
      <c r="I134" s="253">
        <f t="shared" si="20"/>
        <v>243962.63173067392</v>
      </c>
      <c r="J134" s="158">
        <f t="shared" si="15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948154.46220929932</v>
      </c>
      <c r="E135" s="160">
        <f t="shared" si="16"/>
        <v>136619.35714285713</v>
      </c>
      <c r="F135" s="159">
        <f t="shared" si="17"/>
        <v>811535.10506644216</v>
      </c>
      <c r="G135" s="159">
        <f t="shared" si="18"/>
        <v>879844.7836378708</v>
      </c>
      <c r="H135" s="163">
        <f t="shared" si="19"/>
        <v>229535.00110463664</v>
      </c>
      <c r="I135" s="253">
        <f t="shared" si="20"/>
        <v>229535.00110463664</v>
      </c>
      <c r="J135" s="158">
        <f t="shared" si="15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811535.10506644216</v>
      </c>
      <c r="E136" s="160">
        <f t="shared" si="16"/>
        <v>136619.35714285713</v>
      </c>
      <c r="F136" s="159">
        <f t="shared" si="17"/>
        <v>674915.747923585</v>
      </c>
      <c r="G136" s="159">
        <f t="shared" si="18"/>
        <v>743225.42649501353</v>
      </c>
      <c r="H136" s="163">
        <f t="shared" si="19"/>
        <v>215107.3704785993</v>
      </c>
      <c r="I136" s="253">
        <f t="shared" si="20"/>
        <v>215107.3704785993</v>
      </c>
      <c r="J136" s="158">
        <f t="shared" si="15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674915.747923585</v>
      </c>
      <c r="E137" s="160">
        <f t="shared" si="16"/>
        <v>136619.35714285713</v>
      </c>
      <c r="F137" s="159">
        <f t="shared" si="17"/>
        <v>538296.39078072784</v>
      </c>
      <c r="G137" s="159">
        <f t="shared" si="18"/>
        <v>606606.06935215648</v>
      </c>
      <c r="H137" s="163">
        <f t="shared" si="19"/>
        <v>200679.73985256202</v>
      </c>
      <c r="I137" s="253">
        <f t="shared" si="20"/>
        <v>200679.73985256202</v>
      </c>
      <c r="J137" s="158">
        <f t="shared" si="15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538296.39078072784</v>
      </c>
      <c r="E138" s="160">
        <f t="shared" si="16"/>
        <v>136619.35714285713</v>
      </c>
      <c r="F138" s="159">
        <f t="shared" si="17"/>
        <v>401677.03363787069</v>
      </c>
      <c r="G138" s="159">
        <f t="shared" si="18"/>
        <v>469986.71220929926</v>
      </c>
      <c r="H138" s="163">
        <f t="shared" si="19"/>
        <v>186252.10922652471</v>
      </c>
      <c r="I138" s="253">
        <f t="shared" si="20"/>
        <v>186252.10922652471</v>
      </c>
      <c r="J138" s="158">
        <f t="shared" si="15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401677.03363787069</v>
      </c>
      <c r="E139" s="160">
        <f t="shared" si="16"/>
        <v>136619.35714285713</v>
      </c>
      <c r="F139" s="159">
        <f t="shared" si="17"/>
        <v>265057.67649501353</v>
      </c>
      <c r="G139" s="159">
        <f t="shared" si="18"/>
        <v>333367.35506644211</v>
      </c>
      <c r="H139" s="163">
        <f t="shared" si="19"/>
        <v>171824.4786004874</v>
      </c>
      <c r="I139" s="253">
        <f t="shared" si="20"/>
        <v>171824.4786004874</v>
      </c>
      <c r="J139" s="158">
        <f t="shared" si="15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265057.67649501353</v>
      </c>
      <c r="E140" s="160">
        <f t="shared" si="16"/>
        <v>136619.35714285713</v>
      </c>
      <c r="F140" s="159">
        <f t="shared" si="17"/>
        <v>128438.3193521564</v>
      </c>
      <c r="G140" s="159">
        <f t="shared" si="18"/>
        <v>196747.99792358495</v>
      </c>
      <c r="H140" s="163">
        <f t="shared" si="19"/>
        <v>157396.84797445009</v>
      </c>
      <c r="I140" s="253">
        <f t="shared" si="20"/>
        <v>157396.84797445009</v>
      </c>
      <c r="J140" s="158">
        <f t="shared" si="15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128438.3193521564</v>
      </c>
      <c r="E141" s="160">
        <f t="shared" si="16"/>
        <v>128438.3193521564</v>
      </c>
      <c r="F141" s="159">
        <f t="shared" si="17"/>
        <v>0</v>
      </c>
      <c r="G141" s="159">
        <f t="shared" si="18"/>
        <v>64219.159676078198</v>
      </c>
      <c r="H141" s="163">
        <f t="shared" si="19"/>
        <v>135220.15711144355</v>
      </c>
      <c r="I141" s="253">
        <f t="shared" si="20"/>
        <v>135220.15711144355</v>
      </c>
      <c r="J141" s="158">
        <f t="shared" si="15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6"/>
        <v>0</v>
      </c>
      <c r="F142" s="159">
        <f t="shared" si="17"/>
        <v>0</v>
      </c>
      <c r="G142" s="159">
        <f t="shared" si="18"/>
        <v>0</v>
      </c>
      <c r="H142" s="163">
        <f t="shared" si="19"/>
        <v>0</v>
      </c>
      <c r="I142" s="253">
        <f t="shared" si="20"/>
        <v>0</v>
      </c>
      <c r="J142" s="158">
        <f t="shared" si="15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6"/>
        <v>0</v>
      </c>
      <c r="F143" s="159">
        <f t="shared" si="17"/>
        <v>0</v>
      </c>
      <c r="G143" s="159">
        <f t="shared" si="18"/>
        <v>0</v>
      </c>
      <c r="H143" s="163">
        <f t="shared" si="19"/>
        <v>0</v>
      </c>
      <c r="I143" s="253">
        <f t="shared" si="20"/>
        <v>0</v>
      </c>
      <c r="J143" s="158">
        <f t="shared" si="15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6"/>
        <v>0</v>
      </c>
      <c r="F144" s="159">
        <f t="shared" si="17"/>
        <v>0</v>
      </c>
      <c r="G144" s="159">
        <f t="shared" si="18"/>
        <v>0</v>
      </c>
      <c r="H144" s="163">
        <f t="shared" si="19"/>
        <v>0</v>
      </c>
      <c r="I144" s="253">
        <f t="shared" si="20"/>
        <v>0</v>
      </c>
      <c r="J144" s="158">
        <f t="shared" si="15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6"/>
        <v>0</v>
      </c>
      <c r="F145" s="159">
        <f t="shared" si="17"/>
        <v>0</v>
      </c>
      <c r="G145" s="159">
        <f t="shared" si="18"/>
        <v>0</v>
      </c>
      <c r="H145" s="163">
        <f t="shared" si="19"/>
        <v>0</v>
      </c>
      <c r="I145" s="253">
        <f t="shared" si="20"/>
        <v>0</v>
      </c>
      <c r="J145" s="158">
        <f t="shared" si="15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6"/>
        <v>0</v>
      </c>
      <c r="F146" s="159">
        <f t="shared" si="17"/>
        <v>0</v>
      </c>
      <c r="G146" s="159">
        <f t="shared" si="18"/>
        <v>0</v>
      </c>
      <c r="H146" s="163">
        <f t="shared" si="19"/>
        <v>0</v>
      </c>
      <c r="I146" s="253">
        <f t="shared" si="20"/>
        <v>0</v>
      </c>
      <c r="J146" s="158">
        <f t="shared" si="15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6"/>
        <v>0</v>
      </c>
      <c r="F147" s="159">
        <f t="shared" si="17"/>
        <v>0</v>
      </c>
      <c r="G147" s="159">
        <f t="shared" si="18"/>
        <v>0</v>
      </c>
      <c r="H147" s="163">
        <f t="shared" si="19"/>
        <v>0</v>
      </c>
      <c r="I147" s="253">
        <f t="shared" si="20"/>
        <v>0</v>
      </c>
      <c r="J147" s="158">
        <f t="shared" si="15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6"/>
        <v>0</v>
      </c>
      <c r="F148" s="159">
        <f t="shared" si="17"/>
        <v>0</v>
      </c>
      <c r="G148" s="159">
        <f t="shared" si="18"/>
        <v>0</v>
      </c>
      <c r="H148" s="163">
        <f t="shared" si="19"/>
        <v>0</v>
      </c>
      <c r="I148" s="253">
        <f t="shared" si="20"/>
        <v>0</v>
      </c>
      <c r="J148" s="158">
        <f t="shared" si="15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6"/>
        <v>0</v>
      </c>
      <c r="F149" s="159">
        <f t="shared" si="17"/>
        <v>0</v>
      </c>
      <c r="G149" s="159">
        <f t="shared" si="18"/>
        <v>0</v>
      </c>
      <c r="H149" s="163">
        <f t="shared" si="19"/>
        <v>0</v>
      </c>
      <c r="I149" s="253">
        <f t="shared" si="20"/>
        <v>0</v>
      </c>
      <c r="J149" s="158">
        <f t="shared" si="15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6"/>
        <v>0</v>
      </c>
      <c r="F150" s="159">
        <f t="shared" si="17"/>
        <v>0</v>
      </c>
      <c r="G150" s="159">
        <f t="shared" si="18"/>
        <v>0</v>
      </c>
      <c r="H150" s="163">
        <f t="shared" si="19"/>
        <v>0</v>
      </c>
      <c r="I150" s="253">
        <f t="shared" si="20"/>
        <v>0</v>
      </c>
      <c r="J150" s="158">
        <f t="shared" si="15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6"/>
        <v>0</v>
      </c>
      <c r="F151" s="159">
        <f t="shared" si="17"/>
        <v>0</v>
      </c>
      <c r="G151" s="159">
        <f t="shared" si="18"/>
        <v>0</v>
      </c>
      <c r="H151" s="163">
        <f t="shared" si="19"/>
        <v>0</v>
      </c>
      <c r="I151" s="253">
        <f t="shared" si="20"/>
        <v>0</v>
      </c>
      <c r="J151" s="158">
        <f t="shared" si="15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6"/>
        <v>0</v>
      </c>
      <c r="F152" s="159">
        <f t="shared" si="17"/>
        <v>0</v>
      </c>
      <c r="G152" s="159">
        <f t="shared" si="18"/>
        <v>0</v>
      </c>
      <c r="H152" s="163">
        <f t="shared" si="19"/>
        <v>0</v>
      </c>
      <c r="I152" s="253">
        <f t="shared" si="20"/>
        <v>0</v>
      </c>
      <c r="J152" s="158">
        <f t="shared" si="15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6"/>
        <v>0</v>
      </c>
      <c r="F153" s="159">
        <f t="shared" si="17"/>
        <v>0</v>
      </c>
      <c r="G153" s="159">
        <f t="shared" si="18"/>
        <v>0</v>
      </c>
      <c r="H153" s="163">
        <f t="shared" si="19"/>
        <v>0</v>
      </c>
      <c r="I153" s="253">
        <f t="shared" si="20"/>
        <v>0</v>
      </c>
      <c r="J153" s="158">
        <f t="shared" si="15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6"/>
        <v>0</v>
      </c>
      <c r="F154" s="159">
        <f t="shared" si="17"/>
        <v>0</v>
      </c>
      <c r="G154" s="159">
        <f t="shared" si="18"/>
        <v>0</v>
      </c>
      <c r="H154" s="163">
        <f t="shared" si="19"/>
        <v>0</v>
      </c>
      <c r="I154" s="253">
        <f t="shared" si="20"/>
        <v>0</v>
      </c>
      <c r="J154" s="158">
        <f t="shared" si="15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5738012.9999999991</v>
      </c>
      <c r="F155" s="111"/>
      <c r="G155" s="111"/>
      <c r="H155" s="111">
        <f>SUM(H99:H154)</f>
        <v>19012048.169621281</v>
      </c>
      <c r="I155" s="111">
        <f>SUM(I99:I154)</f>
        <v>19012048.169621281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1" priority="1" stopIfTrue="1" operator="equal">
      <formula>$I$10</formula>
    </cfRule>
  </conditionalFormatting>
  <conditionalFormatting sqref="C99:C154">
    <cfRule type="cellIs" dxfId="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P162"/>
  <sheetViews>
    <sheetView view="pageBreakPreview" topLeftCell="A58" zoomScale="82" zoomScaleNormal="100" zoomScaleSheetLayoutView="82" workbookViewId="0">
      <selection activeCell="D17" sqref="D17:H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54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1599366.8553044961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1599366.8553044961</v>
      </c>
      <c r="O6" s="1"/>
      <c r="P6" s="1"/>
    </row>
    <row r="7" spans="1:16" ht="13.5" thickBot="1">
      <c r="C7" s="121" t="s">
        <v>44</v>
      </c>
      <c r="D7" s="386" t="s">
        <v>332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/>
      <c r="E9" s="401" t="s">
        <v>440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13851900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337851.21951219509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13860000</v>
      </c>
      <c r="E17" s="415">
        <v>27500</v>
      </c>
      <c r="F17" s="409">
        <v>13832500</v>
      </c>
      <c r="G17" s="415">
        <v>1849306.6594882272</v>
      </c>
      <c r="H17" s="416">
        <v>1849306.6594882272</v>
      </c>
      <c r="I17" s="156">
        <v>0</v>
      </c>
      <c r="J17" s="156"/>
      <c r="K17" s="258">
        <f>G17</f>
        <v>1849306.6594882272</v>
      </c>
      <c r="L17" s="257">
        <f>IF(K17&lt;&gt;0,+G17-K17,0)</f>
        <v>0</v>
      </c>
      <c r="M17" s="258">
        <f>H17</f>
        <v>1849306.6594882272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13848292</v>
      </c>
      <c r="E18" s="410">
        <v>330376</v>
      </c>
      <c r="F18" s="411">
        <v>13517916</v>
      </c>
      <c r="G18" s="410">
        <v>2088786.1755878374</v>
      </c>
      <c r="H18" s="416">
        <v>2088786.1755878374</v>
      </c>
      <c r="I18" s="156">
        <f>H18-G18</f>
        <v>0</v>
      </c>
      <c r="J18" s="156"/>
      <c r="K18" s="258">
        <f>G18</f>
        <v>2088786.1755878374</v>
      </c>
      <c r="L18" s="257">
        <f>IF(K18&lt;&gt;0,+G18-K18,0)</f>
        <v>0</v>
      </c>
      <c r="M18" s="258">
        <f>H18</f>
        <v>2088786.1755878374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13494024</v>
      </c>
      <c r="E19" s="410">
        <v>322137.20930232556</v>
      </c>
      <c r="F19" s="411">
        <v>13171886.790697675</v>
      </c>
      <c r="G19" s="410">
        <v>1973990.8338267417</v>
      </c>
      <c r="H19" s="416">
        <v>1973990.8338267417</v>
      </c>
      <c r="I19" s="156">
        <v>0</v>
      </c>
      <c r="J19" s="156"/>
      <c r="K19" s="258">
        <f>G19</f>
        <v>1973990.8338267417</v>
      </c>
      <c r="L19" s="257">
        <f>IF(K19&lt;&gt;0,+G19-K19,0)</f>
        <v>0</v>
      </c>
      <c r="M19" s="258">
        <f>H19</f>
        <v>1973990.8338267417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13171886.790697675</v>
      </c>
      <c r="E20" s="410">
        <v>337851.21951219509</v>
      </c>
      <c r="F20" s="411">
        <v>12834035.571185481</v>
      </c>
      <c r="G20" s="410">
        <v>1990450.8542031003</v>
      </c>
      <c r="H20" s="416">
        <v>1990450.8542031003</v>
      </c>
      <c r="I20" s="156">
        <f t="shared" ref="I20:I72" si="1">H20-G20</f>
        <v>0</v>
      </c>
      <c r="J20" s="156"/>
      <c r="K20" s="258">
        <f>G20</f>
        <v>1990450.8542031003</v>
      </c>
      <c r="L20" s="257">
        <f>IF(K20&lt;&gt;0,+G20-K20,0)</f>
        <v>0</v>
      </c>
      <c r="M20" s="258">
        <f>H20</f>
        <v>1990450.8542031003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411">
        <v>12834035.571185481</v>
      </c>
      <c r="E21" s="410">
        <v>337851.21951219509</v>
      </c>
      <c r="F21" s="411">
        <v>12496184.351673286</v>
      </c>
      <c r="G21" s="410">
        <v>1947511.9578873843</v>
      </c>
      <c r="H21" s="416">
        <v>1947511.9578873843</v>
      </c>
      <c r="I21" s="156">
        <f t="shared" si="1"/>
        <v>0</v>
      </c>
      <c r="J21" s="156"/>
      <c r="K21" s="258">
        <f>G21</f>
        <v>1947511.9578873843</v>
      </c>
      <c r="L21" s="257">
        <f>IF(K21&lt;&gt;0,+G21-K21,0)</f>
        <v>0</v>
      </c>
      <c r="M21" s="258">
        <f>H21</f>
        <v>1947511.9578873843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12496184.351673286</v>
      </c>
      <c r="E22" s="160">
        <f t="shared" ref="E22:E72" si="2">IF(+$I$14&lt;F21,$I$14,D22)</f>
        <v>337851.21951219509</v>
      </c>
      <c r="F22" s="159">
        <f t="shared" ref="F22:F72" si="3">+D22-E22</f>
        <v>12158333.132161092</v>
      </c>
      <c r="G22" s="161">
        <f t="shared" ref="G22:G50" si="4">+I$12*((D22+F22)/2)+E22</f>
        <v>1599366.8553044961</v>
      </c>
      <c r="H22" s="142">
        <f t="shared" ref="H22:H50" si="5">+I$13*((D22+F22)/2)+E22</f>
        <v>1599366.8553044961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12158333.132161092</v>
      </c>
      <c r="E23" s="160">
        <f t="shared" si="2"/>
        <v>337851.21951219509</v>
      </c>
      <c r="F23" s="159">
        <f t="shared" si="3"/>
        <v>11820481.912648898</v>
      </c>
      <c r="G23" s="161">
        <f t="shared" si="4"/>
        <v>1564792.6969365145</v>
      </c>
      <c r="H23" s="142">
        <f t="shared" si="5"/>
        <v>1564792.6969365145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11820481.912648898</v>
      </c>
      <c r="E24" s="160">
        <f t="shared" si="2"/>
        <v>337851.21951219509</v>
      </c>
      <c r="F24" s="159">
        <f t="shared" si="3"/>
        <v>11482630.693136703</v>
      </c>
      <c r="G24" s="161">
        <f t="shared" si="4"/>
        <v>1530218.538568533</v>
      </c>
      <c r="H24" s="142">
        <f t="shared" si="5"/>
        <v>1530218.538568533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11482630.693136703</v>
      </c>
      <c r="E25" s="160">
        <f t="shared" si="2"/>
        <v>337851.21951219509</v>
      </c>
      <c r="F25" s="159">
        <f t="shared" si="3"/>
        <v>11144779.473624509</v>
      </c>
      <c r="G25" s="161">
        <f t="shared" si="4"/>
        <v>1495644.3802005514</v>
      </c>
      <c r="H25" s="142">
        <f t="shared" si="5"/>
        <v>1495644.3802005514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11144779.473624509</v>
      </c>
      <c r="E26" s="160">
        <f t="shared" si="2"/>
        <v>337851.21951219509</v>
      </c>
      <c r="F26" s="159">
        <f t="shared" si="3"/>
        <v>10806928.254112314</v>
      </c>
      <c r="G26" s="161">
        <f t="shared" si="4"/>
        <v>1461070.2218325699</v>
      </c>
      <c r="H26" s="142">
        <f t="shared" si="5"/>
        <v>1461070.2218325699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10806928.254112314</v>
      </c>
      <c r="E27" s="160">
        <f t="shared" si="2"/>
        <v>337851.21951219509</v>
      </c>
      <c r="F27" s="159">
        <f t="shared" si="3"/>
        <v>10469077.03460012</v>
      </c>
      <c r="G27" s="161">
        <f t="shared" si="4"/>
        <v>1426496.0634645883</v>
      </c>
      <c r="H27" s="142">
        <f t="shared" si="5"/>
        <v>1426496.0634645883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10469077.03460012</v>
      </c>
      <c r="E28" s="160">
        <f t="shared" si="2"/>
        <v>337851.21951219509</v>
      </c>
      <c r="F28" s="159">
        <f t="shared" si="3"/>
        <v>10131225.815087926</v>
      </c>
      <c r="G28" s="161">
        <f t="shared" si="4"/>
        <v>1391921.9050966066</v>
      </c>
      <c r="H28" s="142">
        <f t="shared" si="5"/>
        <v>1391921.9050966066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10131225.815087926</v>
      </c>
      <c r="E29" s="160">
        <f t="shared" si="2"/>
        <v>337851.21951219509</v>
      </c>
      <c r="F29" s="159">
        <f t="shared" si="3"/>
        <v>9793374.5955757312</v>
      </c>
      <c r="G29" s="161">
        <f t="shared" si="4"/>
        <v>1357347.7467286251</v>
      </c>
      <c r="H29" s="142">
        <f t="shared" si="5"/>
        <v>1357347.7467286251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9793374.5955757312</v>
      </c>
      <c r="E30" s="160">
        <f t="shared" si="2"/>
        <v>337851.21951219509</v>
      </c>
      <c r="F30" s="159">
        <f t="shared" si="3"/>
        <v>9455523.3760635369</v>
      </c>
      <c r="G30" s="161">
        <f t="shared" si="4"/>
        <v>1322773.5883606435</v>
      </c>
      <c r="H30" s="142">
        <f t="shared" si="5"/>
        <v>1322773.5883606435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9455523.3760635369</v>
      </c>
      <c r="E31" s="160">
        <f t="shared" si="2"/>
        <v>337851.21951219509</v>
      </c>
      <c r="F31" s="159">
        <f t="shared" si="3"/>
        <v>9117672.1565513425</v>
      </c>
      <c r="G31" s="161">
        <f t="shared" si="4"/>
        <v>1288199.4299926618</v>
      </c>
      <c r="H31" s="142">
        <f t="shared" si="5"/>
        <v>1288199.4299926618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9117672.1565513425</v>
      </c>
      <c r="E32" s="160">
        <f t="shared" si="2"/>
        <v>337851.21951219509</v>
      </c>
      <c r="F32" s="159">
        <f t="shared" si="3"/>
        <v>8779820.9370391481</v>
      </c>
      <c r="G32" s="161">
        <f t="shared" si="4"/>
        <v>1253625.2716246804</v>
      </c>
      <c r="H32" s="142">
        <f t="shared" si="5"/>
        <v>1253625.2716246804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8779820.9370391481</v>
      </c>
      <c r="E33" s="160">
        <f t="shared" si="2"/>
        <v>337851.21951219509</v>
      </c>
      <c r="F33" s="159">
        <f t="shared" si="3"/>
        <v>8441969.7175269537</v>
      </c>
      <c r="G33" s="161">
        <f t="shared" si="4"/>
        <v>1219051.1132566989</v>
      </c>
      <c r="H33" s="142">
        <f t="shared" si="5"/>
        <v>1219051.1132566989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8441969.7175269537</v>
      </c>
      <c r="E34" s="160">
        <f t="shared" si="2"/>
        <v>337851.21951219509</v>
      </c>
      <c r="F34" s="159">
        <f t="shared" si="3"/>
        <v>8104118.4980147583</v>
      </c>
      <c r="G34" s="161">
        <f t="shared" si="4"/>
        <v>1184476.9548887173</v>
      </c>
      <c r="H34" s="142">
        <f t="shared" si="5"/>
        <v>1184476.9548887173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8104118.4980147583</v>
      </c>
      <c r="E35" s="160">
        <f t="shared" si="2"/>
        <v>337851.21951219509</v>
      </c>
      <c r="F35" s="159">
        <f t="shared" si="3"/>
        <v>7766267.278502563</v>
      </c>
      <c r="G35" s="161">
        <f t="shared" si="4"/>
        <v>1149902.7965207356</v>
      </c>
      <c r="H35" s="142">
        <f t="shared" si="5"/>
        <v>1149902.7965207356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7766267.278502563</v>
      </c>
      <c r="E36" s="160">
        <f t="shared" si="2"/>
        <v>337851.21951219509</v>
      </c>
      <c r="F36" s="159">
        <f t="shared" si="3"/>
        <v>7428416.0589903677</v>
      </c>
      <c r="G36" s="161">
        <f t="shared" si="4"/>
        <v>1115328.6381527539</v>
      </c>
      <c r="H36" s="142">
        <f t="shared" si="5"/>
        <v>1115328.6381527539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7428416.0589903677</v>
      </c>
      <c r="E37" s="160">
        <f t="shared" si="2"/>
        <v>337851.21951219509</v>
      </c>
      <c r="F37" s="159">
        <f t="shared" si="3"/>
        <v>7090564.8394781724</v>
      </c>
      <c r="G37" s="161">
        <f t="shared" si="4"/>
        <v>1080754.4797847723</v>
      </c>
      <c r="H37" s="142">
        <f t="shared" si="5"/>
        <v>1080754.4797847723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7090564.8394781724</v>
      </c>
      <c r="E38" s="160">
        <f t="shared" si="2"/>
        <v>337851.21951219509</v>
      </c>
      <c r="F38" s="159">
        <f t="shared" si="3"/>
        <v>6752713.619965977</v>
      </c>
      <c r="G38" s="161">
        <f t="shared" si="4"/>
        <v>1046180.3214167906</v>
      </c>
      <c r="H38" s="142">
        <f t="shared" si="5"/>
        <v>1046180.3214167906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6752713.619965977</v>
      </c>
      <c r="E39" s="160">
        <f t="shared" si="2"/>
        <v>337851.21951219509</v>
      </c>
      <c r="F39" s="159">
        <f t="shared" si="3"/>
        <v>6414862.4004537817</v>
      </c>
      <c r="G39" s="161">
        <f t="shared" si="4"/>
        <v>1011606.1630488088</v>
      </c>
      <c r="H39" s="142">
        <f t="shared" si="5"/>
        <v>1011606.1630488088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6414862.4004537817</v>
      </c>
      <c r="E40" s="160">
        <f t="shared" si="2"/>
        <v>337851.21951219509</v>
      </c>
      <c r="F40" s="159">
        <f t="shared" si="3"/>
        <v>6077011.1809415864</v>
      </c>
      <c r="G40" s="161">
        <f t="shared" si="4"/>
        <v>977032.00468082726</v>
      </c>
      <c r="H40" s="142">
        <f t="shared" si="5"/>
        <v>977032.00468082726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6077011.1809415864</v>
      </c>
      <c r="E41" s="160">
        <f t="shared" si="2"/>
        <v>337851.21951219509</v>
      </c>
      <c r="F41" s="159">
        <f t="shared" si="3"/>
        <v>5739159.9614293911</v>
      </c>
      <c r="G41" s="161">
        <f t="shared" si="4"/>
        <v>942457.84631284548</v>
      </c>
      <c r="H41" s="142">
        <f t="shared" si="5"/>
        <v>942457.84631284548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5739159.9614293911</v>
      </c>
      <c r="E42" s="160">
        <f t="shared" si="2"/>
        <v>337851.21951219509</v>
      </c>
      <c r="F42" s="159">
        <f t="shared" si="3"/>
        <v>5401308.7419171957</v>
      </c>
      <c r="G42" s="161">
        <f t="shared" si="4"/>
        <v>907883.68794486392</v>
      </c>
      <c r="H42" s="142">
        <f t="shared" si="5"/>
        <v>907883.68794486392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5401308.7419171957</v>
      </c>
      <c r="E43" s="160">
        <f t="shared" si="2"/>
        <v>337851.21951219509</v>
      </c>
      <c r="F43" s="159">
        <f t="shared" si="3"/>
        <v>5063457.5224050004</v>
      </c>
      <c r="G43" s="161">
        <f t="shared" si="4"/>
        <v>873309.52957688214</v>
      </c>
      <c r="H43" s="142">
        <f t="shared" si="5"/>
        <v>873309.52957688214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5063457.5224050004</v>
      </c>
      <c r="E44" s="160">
        <f t="shared" si="2"/>
        <v>337851.21951219509</v>
      </c>
      <c r="F44" s="159">
        <f t="shared" si="3"/>
        <v>4725606.3028928051</v>
      </c>
      <c r="G44" s="161">
        <f t="shared" si="4"/>
        <v>838735.37120890059</v>
      </c>
      <c r="H44" s="142">
        <f t="shared" si="5"/>
        <v>838735.37120890059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4725606.3028928051</v>
      </c>
      <c r="E45" s="160">
        <f t="shared" si="2"/>
        <v>337851.21951219509</v>
      </c>
      <c r="F45" s="159">
        <f t="shared" si="3"/>
        <v>4387755.0833806098</v>
      </c>
      <c r="G45" s="161">
        <f t="shared" si="4"/>
        <v>804161.2128409188</v>
      </c>
      <c r="H45" s="142">
        <f t="shared" si="5"/>
        <v>804161.2128409188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4387755.0833806098</v>
      </c>
      <c r="E46" s="160">
        <f t="shared" si="2"/>
        <v>337851.21951219509</v>
      </c>
      <c r="F46" s="159">
        <f t="shared" si="3"/>
        <v>4049903.8638684144</v>
      </c>
      <c r="G46" s="161">
        <f t="shared" si="4"/>
        <v>769587.05447293725</v>
      </c>
      <c r="H46" s="142">
        <f t="shared" si="5"/>
        <v>769587.05447293725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4049903.8638684144</v>
      </c>
      <c r="E47" s="160">
        <f t="shared" si="2"/>
        <v>337851.21951219509</v>
      </c>
      <c r="F47" s="159">
        <f t="shared" si="3"/>
        <v>3712052.6443562191</v>
      </c>
      <c r="G47" s="161">
        <f t="shared" si="4"/>
        <v>735012.89610495558</v>
      </c>
      <c r="H47" s="142">
        <f t="shared" si="5"/>
        <v>735012.89610495558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3712052.6443562191</v>
      </c>
      <c r="E48" s="160">
        <f t="shared" si="2"/>
        <v>337851.21951219509</v>
      </c>
      <c r="F48" s="159">
        <f t="shared" si="3"/>
        <v>3374201.4248440238</v>
      </c>
      <c r="G48" s="161">
        <f t="shared" si="4"/>
        <v>700438.73773697391</v>
      </c>
      <c r="H48" s="142">
        <f t="shared" si="5"/>
        <v>700438.73773697391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3374201.4248440238</v>
      </c>
      <c r="E49" s="160">
        <f t="shared" si="2"/>
        <v>337851.21951219509</v>
      </c>
      <c r="F49" s="159">
        <f t="shared" si="3"/>
        <v>3036350.2053318284</v>
      </c>
      <c r="G49" s="161">
        <f t="shared" si="4"/>
        <v>665864.57936899224</v>
      </c>
      <c r="H49" s="142">
        <f t="shared" si="5"/>
        <v>665864.57936899224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3036350.2053318284</v>
      </c>
      <c r="E50" s="160">
        <f t="shared" si="2"/>
        <v>337851.21951219509</v>
      </c>
      <c r="F50" s="159">
        <f t="shared" si="3"/>
        <v>2698498.9858196331</v>
      </c>
      <c r="G50" s="161">
        <f t="shared" si="4"/>
        <v>631290.42100101057</v>
      </c>
      <c r="H50" s="142">
        <f t="shared" si="5"/>
        <v>631290.42100101057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2698498.9858196331</v>
      </c>
      <c r="E51" s="160">
        <f t="shared" si="2"/>
        <v>337851.21951219509</v>
      </c>
      <c r="F51" s="159">
        <f t="shared" si="3"/>
        <v>2360647.7663074378</v>
      </c>
      <c r="G51" s="161">
        <f t="shared" ref="G51:G72" si="9">+I$12*((D51+F51)/2)+E51</f>
        <v>596716.26263302891</v>
      </c>
      <c r="H51" s="142">
        <f t="shared" ref="H51:H72" si="10">+I$13*((D51+F51)/2)+E51</f>
        <v>596716.26263302891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2360647.7663074378</v>
      </c>
      <c r="E52" s="160">
        <f t="shared" si="2"/>
        <v>337851.21951219509</v>
      </c>
      <c r="F52" s="159">
        <f t="shared" si="3"/>
        <v>2022796.5467952427</v>
      </c>
      <c r="G52" s="161">
        <f t="shared" si="9"/>
        <v>562142.10426504724</v>
      </c>
      <c r="H52" s="142">
        <f t="shared" si="10"/>
        <v>562142.10426504724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2022796.5467952427</v>
      </c>
      <c r="E53" s="160">
        <f t="shared" si="2"/>
        <v>337851.21951219509</v>
      </c>
      <c r="F53" s="159">
        <f t="shared" si="3"/>
        <v>1684945.3272830476</v>
      </c>
      <c r="G53" s="161">
        <f t="shared" si="9"/>
        <v>527567.94589706557</v>
      </c>
      <c r="H53" s="142">
        <f t="shared" si="10"/>
        <v>527567.94589706557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1684945.3272830476</v>
      </c>
      <c r="E54" s="160">
        <f t="shared" si="2"/>
        <v>337851.21951219509</v>
      </c>
      <c r="F54" s="159">
        <f t="shared" si="3"/>
        <v>1347094.1077708525</v>
      </c>
      <c r="G54" s="161">
        <f t="shared" si="9"/>
        <v>492993.7875290839</v>
      </c>
      <c r="H54" s="142">
        <f t="shared" si="10"/>
        <v>492993.7875290839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1347094.1077708525</v>
      </c>
      <c r="E55" s="160">
        <f t="shared" si="2"/>
        <v>337851.21951219509</v>
      </c>
      <c r="F55" s="159">
        <f t="shared" si="3"/>
        <v>1009242.8882586574</v>
      </c>
      <c r="G55" s="161">
        <f t="shared" si="9"/>
        <v>458419.62916110229</v>
      </c>
      <c r="H55" s="142">
        <f t="shared" si="10"/>
        <v>458419.62916110229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1009242.8882586574</v>
      </c>
      <c r="E56" s="160">
        <f t="shared" si="2"/>
        <v>337851.21951219509</v>
      </c>
      <c r="F56" s="159">
        <f t="shared" si="3"/>
        <v>671391.66874646232</v>
      </c>
      <c r="G56" s="161">
        <f t="shared" si="9"/>
        <v>423845.47079312062</v>
      </c>
      <c r="H56" s="142">
        <f t="shared" si="10"/>
        <v>423845.47079312062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671391.66874646232</v>
      </c>
      <c r="E57" s="160">
        <f t="shared" si="2"/>
        <v>337851.21951219509</v>
      </c>
      <c r="F57" s="159">
        <f t="shared" si="3"/>
        <v>333540.44923426723</v>
      </c>
      <c r="G57" s="161">
        <f t="shared" si="9"/>
        <v>389271.31242513901</v>
      </c>
      <c r="H57" s="142">
        <f t="shared" si="10"/>
        <v>389271.31242513901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333540.44923426723</v>
      </c>
      <c r="E58" s="160">
        <f t="shared" si="2"/>
        <v>333540.44923426723</v>
      </c>
      <c r="F58" s="159">
        <f t="shared" si="3"/>
        <v>0</v>
      </c>
      <c r="G58" s="161">
        <f t="shared" si="9"/>
        <v>350606.95609874377</v>
      </c>
      <c r="H58" s="142">
        <f t="shared" si="10"/>
        <v>350606.95609874377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0</v>
      </c>
      <c r="E59" s="160">
        <f t="shared" si="2"/>
        <v>0</v>
      </c>
      <c r="F59" s="159">
        <f t="shared" si="3"/>
        <v>0</v>
      </c>
      <c r="G59" s="161">
        <f t="shared" si="9"/>
        <v>0</v>
      </c>
      <c r="H59" s="142">
        <f t="shared" si="10"/>
        <v>0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0</v>
      </c>
      <c r="E60" s="160">
        <f t="shared" si="2"/>
        <v>0</v>
      </c>
      <c r="F60" s="159">
        <f t="shared" si="3"/>
        <v>0</v>
      </c>
      <c r="G60" s="161">
        <f t="shared" si="9"/>
        <v>0</v>
      </c>
      <c r="H60" s="142">
        <f t="shared" si="10"/>
        <v>0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13851900</v>
      </c>
      <c r="F73" s="111"/>
      <c r="G73" s="111">
        <f>SUM(G17:G72)</f>
        <v>45996140.456225485</v>
      </c>
      <c r="H73" s="111">
        <f>SUM(H17:H72)</f>
        <v>45996140.456225485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54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1990450.8542031003</v>
      </c>
      <c r="N87" s="198">
        <f>IF(J92&lt;D11,0,VLOOKUP(J92,C17:O72,11))</f>
        <v>1990450.8542031003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1703460.9834722793</v>
      </c>
      <c r="N88" s="200">
        <f>IF(J92&lt;D11,0,VLOOKUP(J92,C99:P154,7))</f>
        <v>1703460.9834722793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Benteler - Port Robson 138 kV Ckt 1 and 2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-286989.87073082104</v>
      </c>
      <c r="N89" s="203">
        <f>+N88-N87</f>
        <v>-286989.87073082104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13851900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329807.14285714284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2015</v>
      </c>
      <c r="D99" s="409">
        <v>0</v>
      </c>
      <c r="E99" s="410">
        <v>27531.333333333332</v>
      </c>
      <c r="F99" s="411">
        <v>13848260.666666666</v>
      </c>
      <c r="G99" s="412">
        <v>6924130.333333333</v>
      </c>
      <c r="H99" s="413">
        <v>939916.21761685633</v>
      </c>
      <c r="I99" s="414">
        <v>939916.21761685633</v>
      </c>
      <c r="J99" s="158">
        <f>+I99-H99</f>
        <v>0</v>
      </c>
      <c r="K99" s="158"/>
      <c r="L99" s="256">
        <f>+H99</f>
        <v>939916.21761685633</v>
      </c>
      <c r="M99" s="157">
        <f t="shared" ref="M99:M130" si="11">IF(L99&lt;&gt;0,+H99-L99,0)</f>
        <v>0</v>
      </c>
      <c r="N99" s="256">
        <f>+I99</f>
        <v>939916.21761685633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13824368.666666666</v>
      </c>
      <c r="E100" s="410">
        <v>322137.20930232556</v>
      </c>
      <c r="F100" s="411">
        <v>13502231.457364341</v>
      </c>
      <c r="G100" s="411">
        <v>13663300.062015504</v>
      </c>
      <c r="H100" s="413">
        <v>2056692.9921555684</v>
      </c>
      <c r="I100" s="414">
        <v>2056692.9921555684</v>
      </c>
      <c r="J100" s="158">
        <f>+I100-H100</f>
        <v>0</v>
      </c>
      <c r="K100" s="158"/>
      <c r="L100" s="258">
        <f>+H100</f>
        <v>2056692.9921555684</v>
      </c>
      <c r="M100" s="158">
        <f>IF(L100&lt;&gt;0,+H100-L100,0)</f>
        <v>0</v>
      </c>
      <c r="N100" s="258">
        <f>+I100</f>
        <v>2056692.9921555684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2017</v>
      </c>
      <c r="D101" s="409">
        <v>13502231.457364341</v>
      </c>
      <c r="E101" s="410">
        <v>329807.14285714284</v>
      </c>
      <c r="F101" s="411">
        <v>13172424.314507198</v>
      </c>
      <c r="G101" s="411">
        <v>13337327.885935768</v>
      </c>
      <c r="H101" s="413">
        <v>1949911.8027709834</v>
      </c>
      <c r="I101" s="414">
        <v>1949911.8027709834</v>
      </c>
      <c r="J101" s="158">
        <f t="shared" ref="J101:J154" si="15">+I101-H101</f>
        <v>0</v>
      </c>
      <c r="K101" s="158"/>
      <c r="L101" s="258">
        <f>+H101</f>
        <v>1949911.8027709834</v>
      </c>
      <c r="M101" s="158">
        <f>IF(L101&lt;&gt;0,+H101-L101,0)</f>
        <v>0</v>
      </c>
      <c r="N101" s="258">
        <f>+I101</f>
        <v>1949911.8027709834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13172424.314507198</v>
      </c>
      <c r="E102" s="160">
        <f t="shared" ref="E102:E154" si="16">IF(+$J$96&lt;F101,$J$96,D102)</f>
        <v>329807.14285714284</v>
      </c>
      <c r="F102" s="159">
        <f t="shared" ref="F102:F154" si="17">+D102-E102</f>
        <v>12842617.171650054</v>
      </c>
      <c r="G102" s="159">
        <f t="shared" ref="G102:G154" si="18">+(F102+D102)/2</f>
        <v>13007520.743078627</v>
      </c>
      <c r="H102" s="163">
        <f t="shared" ref="H102:H154" si="19">+J$94*G102+E102</f>
        <v>1703460.9834722793</v>
      </c>
      <c r="I102" s="253">
        <f t="shared" ref="I102:I154" si="20">+J$95*G102+E102</f>
        <v>1703460.9834722793</v>
      </c>
      <c r="J102" s="158">
        <f t="shared" si="15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12842617.171650054</v>
      </c>
      <c r="E103" s="160">
        <f t="shared" si="16"/>
        <v>329807.14285714284</v>
      </c>
      <c r="F103" s="159">
        <f t="shared" si="17"/>
        <v>12512810.02879291</v>
      </c>
      <c r="G103" s="159">
        <f t="shared" si="18"/>
        <v>12677713.600221481</v>
      </c>
      <c r="H103" s="163">
        <f t="shared" si="19"/>
        <v>1668631.8367504426</v>
      </c>
      <c r="I103" s="253">
        <f t="shared" si="20"/>
        <v>1668631.8367504426</v>
      </c>
      <c r="J103" s="158">
        <f t="shared" si="15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12512810.02879291</v>
      </c>
      <c r="E104" s="160">
        <f t="shared" si="16"/>
        <v>329807.14285714284</v>
      </c>
      <c r="F104" s="159">
        <f t="shared" si="17"/>
        <v>12183002.885935767</v>
      </c>
      <c r="G104" s="159">
        <f t="shared" si="18"/>
        <v>12347906.457364339</v>
      </c>
      <c r="H104" s="163">
        <f t="shared" si="19"/>
        <v>1633802.690028606</v>
      </c>
      <c r="I104" s="253">
        <f t="shared" si="20"/>
        <v>1633802.690028606</v>
      </c>
      <c r="J104" s="158">
        <f t="shared" si="15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12183002.885935767</v>
      </c>
      <c r="E105" s="160">
        <f t="shared" si="16"/>
        <v>329807.14285714284</v>
      </c>
      <c r="F105" s="159">
        <f t="shared" si="17"/>
        <v>11853195.743078623</v>
      </c>
      <c r="G105" s="159">
        <f t="shared" si="18"/>
        <v>12018099.314507194</v>
      </c>
      <c r="H105" s="163">
        <f t="shared" si="19"/>
        <v>1598973.5433067689</v>
      </c>
      <c r="I105" s="253">
        <f t="shared" si="20"/>
        <v>1598973.5433067689</v>
      </c>
      <c r="J105" s="158">
        <f t="shared" si="15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11853195.743078623</v>
      </c>
      <c r="E106" s="160">
        <f t="shared" si="16"/>
        <v>329807.14285714284</v>
      </c>
      <c r="F106" s="159">
        <f t="shared" si="17"/>
        <v>11523388.600221479</v>
      </c>
      <c r="G106" s="159">
        <f t="shared" si="18"/>
        <v>11688292.171650052</v>
      </c>
      <c r="H106" s="163">
        <f t="shared" si="19"/>
        <v>1564144.3965849322</v>
      </c>
      <c r="I106" s="253">
        <f t="shared" si="20"/>
        <v>1564144.3965849322</v>
      </c>
      <c r="J106" s="158">
        <f t="shared" si="15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11523388.600221479</v>
      </c>
      <c r="E107" s="160">
        <f t="shared" si="16"/>
        <v>329807.14285714284</v>
      </c>
      <c r="F107" s="159">
        <f t="shared" si="17"/>
        <v>11193581.457364336</v>
      </c>
      <c r="G107" s="159">
        <f t="shared" si="18"/>
        <v>11358485.028792907</v>
      </c>
      <c r="H107" s="163">
        <f t="shared" si="19"/>
        <v>1529315.2498630956</v>
      </c>
      <c r="I107" s="253">
        <f t="shared" si="20"/>
        <v>1529315.2498630956</v>
      </c>
      <c r="J107" s="158">
        <f t="shared" si="15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11193581.457364336</v>
      </c>
      <c r="E108" s="160">
        <f t="shared" si="16"/>
        <v>329807.14285714284</v>
      </c>
      <c r="F108" s="159">
        <f t="shared" si="17"/>
        <v>10863774.314507192</v>
      </c>
      <c r="G108" s="159">
        <f t="shared" si="18"/>
        <v>11028677.885935765</v>
      </c>
      <c r="H108" s="163">
        <f t="shared" si="19"/>
        <v>1494486.1031412589</v>
      </c>
      <c r="I108" s="253">
        <f t="shared" si="20"/>
        <v>1494486.1031412589</v>
      </c>
      <c r="J108" s="158">
        <f t="shared" si="15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10863774.314507192</v>
      </c>
      <c r="E109" s="160">
        <f t="shared" si="16"/>
        <v>329807.14285714284</v>
      </c>
      <c r="F109" s="159">
        <f t="shared" si="17"/>
        <v>10533967.171650048</v>
      </c>
      <c r="G109" s="159">
        <f t="shared" si="18"/>
        <v>10698870.743078619</v>
      </c>
      <c r="H109" s="163">
        <f t="shared" si="19"/>
        <v>1459656.9564194218</v>
      </c>
      <c r="I109" s="253">
        <f t="shared" si="20"/>
        <v>1459656.9564194218</v>
      </c>
      <c r="J109" s="158">
        <f t="shared" si="15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10533967.171650048</v>
      </c>
      <c r="E110" s="160">
        <f t="shared" si="16"/>
        <v>329807.14285714284</v>
      </c>
      <c r="F110" s="159">
        <f t="shared" si="17"/>
        <v>10204160.028792905</v>
      </c>
      <c r="G110" s="159">
        <f t="shared" si="18"/>
        <v>10369063.600221477</v>
      </c>
      <c r="H110" s="163">
        <f t="shared" si="19"/>
        <v>1424827.8096975856</v>
      </c>
      <c r="I110" s="253">
        <f t="shared" si="20"/>
        <v>1424827.8096975856</v>
      </c>
      <c r="J110" s="158">
        <f t="shared" si="15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10204160.028792905</v>
      </c>
      <c r="E111" s="160">
        <f t="shared" si="16"/>
        <v>329807.14285714284</v>
      </c>
      <c r="F111" s="159">
        <f t="shared" si="17"/>
        <v>9874352.885935761</v>
      </c>
      <c r="G111" s="159">
        <f t="shared" si="18"/>
        <v>10039256.457364332</v>
      </c>
      <c r="H111" s="163">
        <f t="shared" si="19"/>
        <v>1389998.6629757485</v>
      </c>
      <c r="I111" s="253">
        <f t="shared" si="20"/>
        <v>1389998.6629757485</v>
      </c>
      <c r="J111" s="158">
        <f t="shared" si="15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9874352.885935761</v>
      </c>
      <c r="E112" s="160">
        <f t="shared" si="16"/>
        <v>329807.14285714284</v>
      </c>
      <c r="F112" s="159">
        <f t="shared" si="17"/>
        <v>9544545.7430786174</v>
      </c>
      <c r="G112" s="159">
        <f t="shared" si="18"/>
        <v>9709449.3145071901</v>
      </c>
      <c r="H112" s="163">
        <f t="shared" si="19"/>
        <v>1355169.5162539119</v>
      </c>
      <c r="I112" s="253">
        <f t="shared" si="20"/>
        <v>1355169.5162539119</v>
      </c>
      <c r="J112" s="158">
        <f t="shared" si="15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9544545.7430786174</v>
      </c>
      <c r="E113" s="160">
        <f t="shared" si="16"/>
        <v>329807.14285714284</v>
      </c>
      <c r="F113" s="159">
        <f t="shared" si="17"/>
        <v>9214738.6002214737</v>
      </c>
      <c r="G113" s="159">
        <f t="shared" si="18"/>
        <v>9379642.1716500446</v>
      </c>
      <c r="H113" s="163">
        <f t="shared" si="19"/>
        <v>1320340.369532075</v>
      </c>
      <c r="I113" s="253">
        <f t="shared" si="20"/>
        <v>1320340.369532075</v>
      </c>
      <c r="J113" s="158">
        <f t="shared" si="15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9214738.6002214737</v>
      </c>
      <c r="E114" s="160">
        <f t="shared" si="16"/>
        <v>329807.14285714284</v>
      </c>
      <c r="F114" s="159">
        <f t="shared" si="17"/>
        <v>8884931.4573643301</v>
      </c>
      <c r="G114" s="159">
        <f t="shared" si="18"/>
        <v>9049835.0287929028</v>
      </c>
      <c r="H114" s="163">
        <f t="shared" si="19"/>
        <v>1285511.2228102386</v>
      </c>
      <c r="I114" s="253">
        <f t="shared" si="20"/>
        <v>1285511.2228102386</v>
      </c>
      <c r="J114" s="158">
        <f t="shared" si="15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8884931.4573643301</v>
      </c>
      <c r="E115" s="160">
        <f t="shared" si="16"/>
        <v>329807.14285714284</v>
      </c>
      <c r="F115" s="159">
        <f t="shared" si="17"/>
        <v>8555124.3145071864</v>
      </c>
      <c r="G115" s="159">
        <f t="shared" si="18"/>
        <v>8720027.8859357573</v>
      </c>
      <c r="H115" s="163">
        <f t="shared" si="19"/>
        <v>1250682.0760884015</v>
      </c>
      <c r="I115" s="253">
        <f t="shared" si="20"/>
        <v>1250682.0760884015</v>
      </c>
      <c r="J115" s="158">
        <f t="shared" si="15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8555124.3145071864</v>
      </c>
      <c r="E116" s="160">
        <f t="shared" si="16"/>
        <v>329807.14285714284</v>
      </c>
      <c r="F116" s="159">
        <f t="shared" si="17"/>
        <v>8225317.1716500437</v>
      </c>
      <c r="G116" s="159">
        <f t="shared" si="18"/>
        <v>8390220.7430786155</v>
      </c>
      <c r="H116" s="163">
        <f t="shared" si="19"/>
        <v>1215852.9293665648</v>
      </c>
      <c r="I116" s="253">
        <f t="shared" si="20"/>
        <v>1215852.9293665648</v>
      </c>
      <c r="J116" s="158">
        <f t="shared" si="15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8225317.1716500437</v>
      </c>
      <c r="E117" s="160">
        <f t="shared" si="16"/>
        <v>329807.14285714284</v>
      </c>
      <c r="F117" s="159">
        <f t="shared" si="17"/>
        <v>7895510.028792901</v>
      </c>
      <c r="G117" s="159">
        <f t="shared" si="18"/>
        <v>8060413.6002214719</v>
      </c>
      <c r="H117" s="163">
        <f t="shared" si="19"/>
        <v>1181023.7826447282</v>
      </c>
      <c r="I117" s="253">
        <f t="shared" si="20"/>
        <v>1181023.7826447282</v>
      </c>
      <c r="J117" s="158">
        <f t="shared" si="15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7895510.028792901</v>
      </c>
      <c r="E118" s="160">
        <f t="shared" si="16"/>
        <v>329807.14285714284</v>
      </c>
      <c r="F118" s="159">
        <f t="shared" si="17"/>
        <v>7565702.8859357582</v>
      </c>
      <c r="G118" s="159">
        <f t="shared" si="18"/>
        <v>7730606.4573643301</v>
      </c>
      <c r="H118" s="163">
        <f t="shared" si="19"/>
        <v>1146194.6359228916</v>
      </c>
      <c r="I118" s="253">
        <f t="shared" si="20"/>
        <v>1146194.6359228916</v>
      </c>
      <c r="J118" s="158">
        <f t="shared" si="15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7565702.8859357582</v>
      </c>
      <c r="E119" s="160">
        <f t="shared" si="16"/>
        <v>329807.14285714284</v>
      </c>
      <c r="F119" s="159">
        <f t="shared" si="17"/>
        <v>7235895.7430786155</v>
      </c>
      <c r="G119" s="159">
        <f t="shared" si="18"/>
        <v>7400799.3145071864</v>
      </c>
      <c r="H119" s="163">
        <f t="shared" si="19"/>
        <v>1111365.4892010549</v>
      </c>
      <c r="I119" s="253">
        <f t="shared" si="20"/>
        <v>1111365.4892010549</v>
      </c>
      <c r="J119" s="158">
        <f t="shared" si="15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7235895.7430786155</v>
      </c>
      <c r="E120" s="160">
        <f t="shared" si="16"/>
        <v>329807.14285714284</v>
      </c>
      <c r="F120" s="159">
        <f t="shared" si="17"/>
        <v>6906088.6002214728</v>
      </c>
      <c r="G120" s="159">
        <f t="shared" si="18"/>
        <v>7070992.1716500446</v>
      </c>
      <c r="H120" s="163">
        <f t="shared" si="19"/>
        <v>1076536.3424792183</v>
      </c>
      <c r="I120" s="253">
        <f t="shared" si="20"/>
        <v>1076536.3424792183</v>
      </c>
      <c r="J120" s="158">
        <f t="shared" si="15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6906088.6002214728</v>
      </c>
      <c r="E121" s="160">
        <f t="shared" si="16"/>
        <v>329807.14285714284</v>
      </c>
      <c r="F121" s="159">
        <f t="shared" si="17"/>
        <v>6576281.4573643301</v>
      </c>
      <c r="G121" s="159">
        <f t="shared" si="18"/>
        <v>6741185.028792901</v>
      </c>
      <c r="H121" s="163">
        <f t="shared" si="19"/>
        <v>1041707.1957573817</v>
      </c>
      <c r="I121" s="253">
        <f t="shared" si="20"/>
        <v>1041707.1957573817</v>
      </c>
      <c r="J121" s="158">
        <f t="shared" si="15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6576281.4573643301</v>
      </c>
      <c r="E122" s="160">
        <f t="shared" si="16"/>
        <v>329807.14285714284</v>
      </c>
      <c r="F122" s="159">
        <f t="shared" si="17"/>
        <v>6246474.3145071873</v>
      </c>
      <c r="G122" s="159">
        <f t="shared" si="18"/>
        <v>6411377.8859357592</v>
      </c>
      <c r="H122" s="163">
        <f t="shared" si="19"/>
        <v>1006878.0490355451</v>
      </c>
      <c r="I122" s="253">
        <f t="shared" si="20"/>
        <v>1006878.0490355451</v>
      </c>
      <c r="J122" s="158">
        <f t="shared" si="15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6246474.3145071873</v>
      </c>
      <c r="E123" s="160">
        <f t="shared" si="16"/>
        <v>329807.14285714284</v>
      </c>
      <c r="F123" s="159">
        <f t="shared" si="17"/>
        <v>5916667.1716500446</v>
      </c>
      <c r="G123" s="159">
        <f t="shared" si="18"/>
        <v>6081570.7430786155</v>
      </c>
      <c r="H123" s="163">
        <f t="shared" si="19"/>
        <v>972048.90231370844</v>
      </c>
      <c r="I123" s="253">
        <f t="shared" si="20"/>
        <v>972048.90231370844</v>
      </c>
      <c r="J123" s="158">
        <f t="shared" si="15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5916667.1716500446</v>
      </c>
      <c r="E124" s="160">
        <f t="shared" si="16"/>
        <v>329807.14285714284</v>
      </c>
      <c r="F124" s="159">
        <f t="shared" si="17"/>
        <v>5586860.0287929019</v>
      </c>
      <c r="G124" s="159">
        <f t="shared" si="18"/>
        <v>5751763.6002214737</v>
      </c>
      <c r="H124" s="163">
        <f t="shared" si="19"/>
        <v>937219.7555918718</v>
      </c>
      <c r="I124" s="253">
        <f t="shared" si="20"/>
        <v>937219.7555918718</v>
      </c>
      <c r="J124" s="158">
        <f t="shared" si="15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5586860.0287929019</v>
      </c>
      <c r="E125" s="160">
        <f t="shared" si="16"/>
        <v>329807.14285714284</v>
      </c>
      <c r="F125" s="159">
        <f t="shared" si="17"/>
        <v>5257052.8859357592</v>
      </c>
      <c r="G125" s="159">
        <f t="shared" si="18"/>
        <v>5421956.4573643301</v>
      </c>
      <c r="H125" s="163">
        <f t="shared" si="19"/>
        <v>902390.60887003515</v>
      </c>
      <c r="I125" s="253">
        <f t="shared" si="20"/>
        <v>902390.60887003515</v>
      </c>
      <c r="J125" s="158">
        <f t="shared" si="15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5257052.8859357592</v>
      </c>
      <c r="E126" s="160">
        <f t="shared" si="16"/>
        <v>329807.14285714284</v>
      </c>
      <c r="F126" s="159">
        <f t="shared" si="17"/>
        <v>4927245.7430786164</v>
      </c>
      <c r="G126" s="159">
        <f t="shared" si="18"/>
        <v>5092149.3145071883</v>
      </c>
      <c r="H126" s="163">
        <f t="shared" si="19"/>
        <v>867561.46214819851</v>
      </c>
      <c r="I126" s="253">
        <f t="shared" si="20"/>
        <v>867561.46214819851</v>
      </c>
      <c r="J126" s="158">
        <f t="shared" si="15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4927245.7430786164</v>
      </c>
      <c r="E127" s="160">
        <f t="shared" si="16"/>
        <v>329807.14285714284</v>
      </c>
      <c r="F127" s="159">
        <f t="shared" si="17"/>
        <v>4597438.6002214737</v>
      </c>
      <c r="G127" s="159">
        <f t="shared" si="18"/>
        <v>4762342.1716500446</v>
      </c>
      <c r="H127" s="163">
        <f t="shared" si="19"/>
        <v>832732.31542636175</v>
      </c>
      <c r="I127" s="253">
        <f t="shared" si="20"/>
        <v>832732.31542636175</v>
      </c>
      <c r="J127" s="158">
        <f t="shared" si="15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4597438.6002214737</v>
      </c>
      <c r="E128" s="160">
        <f t="shared" si="16"/>
        <v>329807.14285714284</v>
      </c>
      <c r="F128" s="159">
        <f t="shared" si="17"/>
        <v>4267631.457364331</v>
      </c>
      <c r="G128" s="159">
        <f t="shared" si="18"/>
        <v>4432535.0287929028</v>
      </c>
      <c r="H128" s="163">
        <f t="shared" si="19"/>
        <v>797903.16870452533</v>
      </c>
      <c r="I128" s="253">
        <f t="shared" si="20"/>
        <v>797903.16870452533</v>
      </c>
      <c r="J128" s="158">
        <f t="shared" si="15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4267631.457364331</v>
      </c>
      <c r="E129" s="160">
        <f t="shared" si="16"/>
        <v>329807.14285714284</v>
      </c>
      <c r="F129" s="159">
        <f t="shared" si="17"/>
        <v>3937824.3145071883</v>
      </c>
      <c r="G129" s="159">
        <f t="shared" si="18"/>
        <v>4102727.8859357596</v>
      </c>
      <c r="H129" s="163">
        <f t="shared" si="19"/>
        <v>763074.02198268857</v>
      </c>
      <c r="I129" s="253">
        <f t="shared" si="20"/>
        <v>763074.02198268857</v>
      </c>
      <c r="J129" s="158">
        <f t="shared" si="15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3937824.3145071883</v>
      </c>
      <c r="E130" s="160">
        <f t="shared" si="16"/>
        <v>329807.14285714284</v>
      </c>
      <c r="F130" s="159">
        <f t="shared" si="17"/>
        <v>3608017.1716500456</v>
      </c>
      <c r="G130" s="159">
        <f t="shared" si="18"/>
        <v>3772920.7430786169</v>
      </c>
      <c r="H130" s="163">
        <f t="shared" si="19"/>
        <v>728244.87526085193</v>
      </c>
      <c r="I130" s="253">
        <f t="shared" si="20"/>
        <v>728244.87526085193</v>
      </c>
      <c r="J130" s="158">
        <f t="shared" si="15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3608017.1716500456</v>
      </c>
      <c r="E131" s="160">
        <f t="shared" si="16"/>
        <v>329807.14285714284</v>
      </c>
      <c r="F131" s="159">
        <f t="shared" si="17"/>
        <v>3278210.0287929028</v>
      </c>
      <c r="G131" s="159">
        <f t="shared" si="18"/>
        <v>3443113.6002214742</v>
      </c>
      <c r="H131" s="163">
        <f t="shared" si="19"/>
        <v>693415.72853901528</v>
      </c>
      <c r="I131" s="253">
        <f t="shared" si="20"/>
        <v>693415.72853901528</v>
      </c>
      <c r="J131" s="158">
        <f t="shared" si="15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3278210.0287929028</v>
      </c>
      <c r="E132" s="160">
        <f t="shared" si="16"/>
        <v>329807.14285714284</v>
      </c>
      <c r="F132" s="159">
        <f t="shared" si="17"/>
        <v>2948402.8859357601</v>
      </c>
      <c r="G132" s="159">
        <f t="shared" si="18"/>
        <v>3113306.4573643315</v>
      </c>
      <c r="H132" s="163">
        <f t="shared" si="19"/>
        <v>658586.58181717864</v>
      </c>
      <c r="I132" s="253">
        <f t="shared" si="20"/>
        <v>658586.58181717864</v>
      </c>
      <c r="J132" s="158">
        <f t="shared" si="15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2948402.8859357601</v>
      </c>
      <c r="E133" s="160">
        <f t="shared" si="16"/>
        <v>329807.14285714284</v>
      </c>
      <c r="F133" s="159">
        <f t="shared" si="17"/>
        <v>2618595.7430786174</v>
      </c>
      <c r="G133" s="159">
        <f t="shared" si="18"/>
        <v>2783499.3145071887</v>
      </c>
      <c r="H133" s="163">
        <f t="shared" si="19"/>
        <v>623757.43509534199</v>
      </c>
      <c r="I133" s="253">
        <f t="shared" si="20"/>
        <v>623757.43509534199</v>
      </c>
      <c r="J133" s="158">
        <f t="shared" si="15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2618595.7430786174</v>
      </c>
      <c r="E134" s="160">
        <f t="shared" si="16"/>
        <v>329807.14285714284</v>
      </c>
      <c r="F134" s="159">
        <f t="shared" si="17"/>
        <v>2288788.6002214747</v>
      </c>
      <c r="G134" s="159">
        <f t="shared" si="18"/>
        <v>2453692.171650046</v>
      </c>
      <c r="H134" s="163">
        <f t="shared" si="19"/>
        <v>588928.28837350535</v>
      </c>
      <c r="I134" s="253">
        <f t="shared" si="20"/>
        <v>588928.28837350535</v>
      </c>
      <c r="J134" s="158">
        <f t="shared" si="15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2288788.6002214747</v>
      </c>
      <c r="E135" s="160">
        <f t="shared" si="16"/>
        <v>329807.14285714284</v>
      </c>
      <c r="F135" s="159">
        <f t="shared" si="17"/>
        <v>1958981.4573643319</v>
      </c>
      <c r="G135" s="159">
        <f t="shared" si="18"/>
        <v>2123885.0287929033</v>
      </c>
      <c r="H135" s="163">
        <f t="shared" si="19"/>
        <v>554099.1416516687</v>
      </c>
      <c r="I135" s="253">
        <f t="shared" si="20"/>
        <v>554099.1416516687</v>
      </c>
      <c r="J135" s="158">
        <f t="shared" si="15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1958981.4573643319</v>
      </c>
      <c r="E136" s="160">
        <f t="shared" si="16"/>
        <v>329807.14285714284</v>
      </c>
      <c r="F136" s="159">
        <f t="shared" si="17"/>
        <v>1629174.3145071892</v>
      </c>
      <c r="G136" s="159">
        <f t="shared" si="18"/>
        <v>1794077.8859357606</v>
      </c>
      <c r="H136" s="163">
        <f t="shared" si="19"/>
        <v>519269.99492983206</v>
      </c>
      <c r="I136" s="253">
        <f t="shared" si="20"/>
        <v>519269.99492983206</v>
      </c>
      <c r="J136" s="158">
        <f t="shared" si="15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1629174.3145071892</v>
      </c>
      <c r="E137" s="160">
        <f t="shared" si="16"/>
        <v>329807.14285714284</v>
      </c>
      <c r="F137" s="159">
        <f t="shared" si="17"/>
        <v>1299367.1716500465</v>
      </c>
      <c r="G137" s="159">
        <f t="shared" si="18"/>
        <v>1464270.7430786178</v>
      </c>
      <c r="H137" s="163">
        <f t="shared" si="19"/>
        <v>484440.84820799541</v>
      </c>
      <c r="I137" s="253">
        <f t="shared" si="20"/>
        <v>484440.84820799541</v>
      </c>
      <c r="J137" s="158">
        <f t="shared" si="15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1299367.1716500465</v>
      </c>
      <c r="E138" s="160">
        <f t="shared" si="16"/>
        <v>329807.14285714284</v>
      </c>
      <c r="F138" s="159">
        <f t="shared" si="17"/>
        <v>969560.02879290364</v>
      </c>
      <c r="G138" s="159">
        <f t="shared" si="18"/>
        <v>1134463.6002214751</v>
      </c>
      <c r="H138" s="163">
        <f t="shared" si="19"/>
        <v>449611.70148615877</v>
      </c>
      <c r="I138" s="253">
        <f t="shared" si="20"/>
        <v>449611.70148615877</v>
      </c>
      <c r="J138" s="158">
        <f t="shared" si="15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969560.02879290364</v>
      </c>
      <c r="E139" s="160">
        <f t="shared" si="16"/>
        <v>329807.14285714284</v>
      </c>
      <c r="F139" s="159">
        <f t="shared" si="17"/>
        <v>639752.8859357608</v>
      </c>
      <c r="G139" s="159">
        <f t="shared" si="18"/>
        <v>804656.45736433216</v>
      </c>
      <c r="H139" s="163">
        <f t="shared" si="19"/>
        <v>414782.55476432212</v>
      </c>
      <c r="I139" s="253">
        <f t="shared" si="20"/>
        <v>414782.55476432212</v>
      </c>
      <c r="J139" s="158">
        <f t="shared" si="15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639752.8859357608</v>
      </c>
      <c r="E140" s="160">
        <f t="shared" si="16"/>
        <v>329807.14285714284</v>
      </c>
      <c r="F140" s="159">
        <f t="shared" si="17"/>
        <v>309945.74307861796</v>
      </c>
      <c r="G140" s="159">
        <f t="shared" si="18"/>
        <v>474849.31450718938</v>
      </c>
      <c r="H140" s="163">
        <f t="shared" si="19"/>
        <v>379953.40804248548</v>
      </c>
      <c r="I140" s="253">
        <f t="shared" si="20"/>
        <v>379953.40804248548</v>
      </c>
      <c r="J140" s="158">
        <f t="shared" si="15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309945.74307861796</v>
      </c>
      <c r="E141" s="160">
        <f t="shared" si="16"/>
        <v>309945.74307861796</v>
      </c>
      <c r="F141" s="159">
        <f t="shared" si="17"/>
        <v>0</v>
      </c>
      <c r="G141" s="159">
        <f t="shared" si="18"/>
        <v>154972.87153930898</v>
      </c>
      <c r="H141" s="163">
        <f t="shared" si="19"/>
        <v>326311.58899083012</v>
      </c>
      <c r="I141" s="253">
        <f t="shared" si="20"/>
        <v>326311.58899083012</v>
      </c>
      <c r="J141" s="158">
        <f t="shared" si="15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6"/>
        <v>0</v>
      </c>
      <c r="F142" s="159">
        <f t="shared" si="17"/>
        <v>0</v>
      </c>
      <c r="G142" s="159">
        <f t="shared" si="18"/>
        <v>0</v>
      </c>
      <c r="H142" s="163">
        <f t="shared" si="19"/>
        <v>0</v>
      </c>
      <c r="I142" s="253">
        <f t="shared" si="20"/>
        <v>0</v>
      </c>
      <c r="J142" s="158">
        <f t="shared" si="15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6"/>
        <v>0</v>
      </c>
      <c r="F143" s="159">
        <f t="shared" si="17"/>
        <v>0</v>
      </c>
      <c r="G143" s="159">
        <f t="shared" si="18"/>
        <v>0</v>
      </c>
      <c r="H143" s="163">
        <f t="shared" si="19"/>
        <v>0</v>
      </c>
      <c r="I143" s="253">
        <f t="shared" si="20"/>
        <v>0</v>
      </c>
      <c r="J143" s="158">
        <f t="shared" si="15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6"/>
        <v>0</v>
      </c>
      <c r="F144" s="159">
        <f t="shared" si="17"/>
        <v>0</v>
      </c>
      <c r="G144" s="159">
        <f t="shared" si="18"/>
        <v>0</v>
      </c>
      <c r="H144" s="163">
        <f t="shared" si="19"/>
        <v>0</v>
      </c>
      <c r="I144" s="253">
        <f t="shared" si="20"/>
        <v>0</v>
      </c>
      <c r="J144" s="158">
        <f t="shared" si="15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6"/>
        <v>0</v>
      </c>
      <c r="F145" s="159">
        <f t="shared" si="17"/>
        <v>0</v>
      </c>
      <c r="G145" s="159">
        <f t="shared" si="18"/>
        <v>0</v>
      </c>
      <c r="H145" s="163">
        <f t="shared" si="19"/>
        <v>0</v>
      </c>
      <c r="I145" s="253">
        <f t="shared" si="20"/>
        <v>0</v>
      </c>
      <c r="J145" s="158">
        <f t="shared" si="15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6"/>
        <v>0</v>
      </c>
      <c r="F146" s="159">
        <f t="shared" si="17"/>
        <v>0</v>
      </c>
      <c r="G146" s="159">
        <f t="shared" si="18"/>
        <v>0</v>
      </c>
      <c r="H146" s="163">
        <f t="shared" si="19"/>
        <v>0</v>
      </c>
      <c r="I146" s="253">
        <f t="shared" si="20"/>
        <v>0</v>
      </c>
      <c r="J146" s="158">
        <f t="shared" si="15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6"/>
        <v>0</v>
      </c>
      <c r="F147" s="159">
        <f t="shared" si="17"/>
        <v>0</v>
      </c>
      <c r="G147" s="159">
        <f t="shared" si="18"/>
        <v>0</v>
      </c>
      <c r="H147" s="163">
        <f t="shared" si="19"/>
        <v>0</v>
      </c>
      <c r="I147" s="253">
        <f t="shared" si="20"/>
        <v>0</v>
      </c>
      <c r="J147" s="158">
        <f t="shared" si="15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6"/>
        <v>0</v>
      </c>
      <c r="F148" s="159">
        <f t="shared" si="17"/>
        <v>0</v>
      </c>
      <c r="G148" s="159">
        <f t="shared" si="18"/>
        <v>0</v>
      </c>
      <c r="H148" s="163">
        <f t="shared" si="19"/>
        <v>0</v>
      </c>
      <c r="I148" s="253">
        <f t="shared" si="20"/>
        <v>0</v>
      </c>
      <c r="J148" s="158">
        <f t="shared" si="15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6"/>
        <v>0</v>
      </c>
      <c r="F149" s="159">
        <f t="shared" si="17"/>
        <v>0</v>
      </c>
      <c r="G149" s="159">
        <f t="shared" si="18"/>
        <v>0</v>
      </c>
      <c r="H149" s="163">
        <f t="shared" si="19"/>
        <v>0</v>
      </c>
      <c r="I149" s="253">
        <f t="shared" si="20"/>
        <v>0</v>
      </c>
      <c r="J149" s="158">
        <f t="shared" si="15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6"/>
        <v>0</v>
      </c>
      <c r="F150" s="159">
        <f t="shared" si="17"/>
        <v>0</v>
      </c>
      <c r="G150" s="159">
        <f t="shared" si="18"/>
        <v>0</v>
      </c>
      <c r="H150" s="163">
        <f t="shared" si="19"/>
        <v>0</v>
      </c>
      <c r="I150" s="253">
        <f t="shared" si="20"/>
        <v>0</v>
      </c>
      <c r="J150" s="158">
        <f t="shared" si="15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6"/>
        <v>0</v>
      </c>
      <c r="F151" s="159">
        <f t="shared" si="17"/>
        <v>0</v>
      </c>
      <c r="G151" s="159">
        <f t="shared" si="18"/>
        <v>0</v>
      </c>
      <c r="H151" s="163">
        <f t="shared" si="19"/>
        <v>0</v>
      </c>
      <c r="I151" s="253">
        <f t="shared" si="20"/>
        <v>0</v>
      </c>
      <c r="J151" s="158">
        <f t="shared" si="15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6"/>
        <v>0</v>
      </c>
      <c r="F152" s="159">
        <f t="shared" si="17"/>
        <v>0</v>
      </c>
      <c r="G152" s="159">
        <f t="shared" si="18"/>
        <v>0</v>
      </c>
      <c r="H152" s="163">
        <f t="shared" si="19"/>
        <v>0</v>
      </c>
      <c r="I152" s="253">
        <f t="shared" si="20"/>
        <v>0</v>
      </c>
      <c r="J152" s="158">
        <f t="shared" si="15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6"/>
        <v>0</v>
      </c>
      <c r="F153" s="159">
        <f t="shared" si="17"/>
        <v>0</v>
      </c>
      <c r="G153" s="159">
        <f t="shared" si="18"/>
        <v>0</v>
      </c>
      <c r="H153" s="163">
        <f t="shared" si="19"/>
        <v>0</v>
      </c>
      <c r="I153" s="253">
        <f t="shared" si="20"/>
        <v>0</v>
      </c>
      <c r="J153" s="158">
        <f t="shared" si="15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215">
        <f>IF(F153+SUM(E$99:E153)=D$92,F153,D$92-SUM(E$99:E153))</f>
        <v>0</v>
      </c>
      <c r="E154" s="166">
        <f t="shared" si="16"/>
        <v>0</v>
      </c>
      <c r="F154" s="165">
        <f t="shared" si="17"/>
        <v>0</v>
      </c>
      <c r="G154" s="165">
        <f t="shared" si="18"/>
        <v>0</v>
      </c>
      <c r="H154" s="167">
        <f t="shared" si="19"/>
        <v>0</v>
      </c>
      <c r="I154" s="254">
        <f t="shared" si="20"/>
        <v>0</v>
      </c>
      <c r="J154" s="169">
        <f t="shared" si="15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13851900</v>
      </c>
      <c r="F155" s="111"/>
      <c r="G155" s="111"/>
      <c r="H155" s="111">
        <f>SUM(H99:H154)</f>
        <v>45899413.236072131</v>
      </c>
      <c r="I155" s="111">
        <f>SUM(I99:I154)</f>
        <v>45899413.236072131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9" priority="3" stopIfTrue="1" operator="equal">
      <formula>$I$10</formula>
    </cfRule>
  </conditionalFormatting>
  <conditionalFormatting sqref="C99:C153">
    <cfRule type="cellIs" dxfId="58" priority="4" stopIfTrue="1" operator="equal">
      <formula>$J$92</formula>
    </cfRule>
  </conditionalFormatting>
  <conditionalFormatting sqref="C154">
    <cfRule type="cellIs" dxfId="57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P162"/>
  <sheetViews>
    <sheetView view="pageBreakPreview" topLeftCell="A76" zoomScale="80" zoomScaleNormal="100" zoomScaleSheetLayoutView="80" workbookViewId="0">
      <selection activeCell="K97" sqref="K9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32.5703125" customWidth="1"/>
    <col min="17" max="17" width="9.140625" customWidth="1"/>
    <col min="19" max="21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55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1096539.9309391833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1096539.9309391833</v>
      </c>
      <c r="O6" s="1"/>
      <c r="P6" s="1"/>
    </row>
    <row r="7" spans="1:16" ht="13.5" thickBot="1">
      <c r="C7" s="121" t="s">
        <v>44</v>
      </c>
      <c r="D7" s="223" t="s">
        <v>345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346</v>
      </c>
      <c r="E9" s="401" t="s">
        <v>441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9375483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228670.31707317074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8831593</v>
      </c>
      <c r="E17" s="410">
        <v>105138.01190476192</v>
      </c>
      <c r="F17" s="411">
        <v>8726454.9880952388</v>
      </c>
      <c r="G17" s="410">
        <v>1240275.0587599066</v>
      </c>
      <c r="H17" s="416">
        <v>1240275.0587599066</v>
      </c>
      <c r="I17" s="156">
        <f t="shared" ref="I17:I72" si="0">H17-G17</f>
        <v>0</v>
      </c>
      <c r="J17" s="156"/>
      <c r="K17" s="258">
        <f>+G17</f>
        <v>1240275.0587599066</v>
      </c>
      <c r="L17" s="257">
        <f t="shared" ref="L17:L72" si="1">IF(K17&lt;&gt;0,+G17-K17,0)</f>
        <v>0</v>
      </c>
      <c r="M17" s="258">
        <f>+H17</f>
        <v>1240275.0587599066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9270344.9880952388</v>
      </c>
      <c r="E18" s="410">
        <v>218034.48837209304</v>
      </c>
      <c r="F18" s="411">
        <v>9052310.4997231457</v>
      </c>
      <c r="G18" s="410">
        <v>1353054.593855357</v>
      </c>
      <c r="H18" s="416">
        <v>1353054.593855357</v>
      </c>
      <c r="I18" s="156">
        <v>0</v>
      </c>
      <c r="J18" s="156"/>
      <c r="K18" s="258">
        <f>+G18</f>
        <v>1353054.593855357</v>
      </c>
      <c r="L18" s="257">
        <f>IF(K18&lt;&gt;0,+G18-K18,0)</f>
        <v>0</v>
      </c>
      <c r="M18" s="258">
        <f>+H18</f>
        <v>1353054.593855357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9052310.4997231457</v>
      </c>
      <c r="E19" s="410">
        <v>228670.31707317074</v>
      </c>
      <c r="F19" s="411">
        <v>8823640.1826499756</v>
      </c>
      <c r="G19" s="410">
        <v>1364634.2393042783</v>
      </c>
      <c r="H19" s="416">
        <v>1364634.2393042783</v>
      </c>
      <c r="I19" s="156">
        <f t="shared" si="0"/>
        <v>0</v>
      </c>
      <c r="J19" s="156"/>
      <c r="K19" s="258">
        <f>+G19</f>
        <v>1364634.2393042783</v>
      </c>
      <c r="L19" s="257">
        <f>IF(K19&lt;&gt;0,+G19-K19,0)</f>
        <v>0</v>
      </c>
      <c r="M19" s="258">
        <f>+H19</f>
        <v>1364634.2393042783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411">
        <v>8823640.1826499756</v>
      </c>
      <c r="E20" s="410">
        <v>228670.31707317074</v>
      </c>
      <c r="F20" s="411">
        <v>8594969.8655768055</v>
      </c>
      <c r="G20" s="410">
        <v>1335571.5914042245</v>
      </c>
      <c r="H20" s="416">
        <v>1335571.5914042245</v>
      </c>
      <c r="I20" s="156">
        <f t="shared" si="0"/>
        <v>0</v>
      </c>
      <c r="J20" s="156"/>
      <c r="K20" s="258">
        <f>+G20</f>
        <v>1335571.5914042245</v>
      </c>
      <c r="L20" s="257">
        <f>IF(K20&lt;&gt;0,+G20-K20,0)</f>
        <v>0</v>
      </c>
      <c r="M20" s="258">
        <f>+H20</f>
        <v>1335571.5914042245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8594969.8655768055</v>
      </c>
      <c r="E21" s="160">
        <f>IF(+I14&lt;F20,I14,D21)</f>
        <v>228670.31707317074</v>
      </c>
      <c r="F21" s="159">
        <f t="shared" ref="F21:F72" si="5">+D21-E21</f>
        <v>8366299.5485036345</v>
      </c>
      <c r="G21" s="161">
        <f t="shared" ref="G21:G49" si="6">+I$12*((D21+F21)/2)+E21</f>
        <v>1096539.9309391833</v>
      </c>
      <c r="H21" s="142">
        <f t="shared" ref="H21:H49" si="7">+I$13*((D21+F21)/2)+E21</f>
        <v>1096539.9309391833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8366299.5485036345</v>
      </c>
      <c r="E22" s="160">
        <f>IF(+I14&lt;F21,I14,D22)</f>
        <v>228670.31707317074</v>
      </c>
      <c r="F22" s="159">
        <f t="shared" si="5"/>
        <v>8137629.2314304635</v>
      </c>
      <c r="G22" s="161">
        <f t="shared" si="6"/>
        <v>1073138.849930923</v>
      </c>
      <c r="H22" s="142">
        <f t="shared" si="7"/>
        <v>1073138.849930923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8137629.2314304635</v>
      </c>
      <c r="E23" s="160">
        <f>IF(+I14&lt;F22,I14,D23)</f>
        <v>228670.31707317074</v>
      </c>
      <c r="F23" s="159">
        <f t="shared" si="5"/>
        <v>7908958.9143572925</v>
      </c>
      <c r="G23" s="161">
        <f t="shared" si="6"/>
        <v>1049737.7689226628</v>
      </c>
      <c r="H23" s="142">
        <f t="shared" si="7"/>
        <v>1049737.7689226628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7908958.9143572925</v>
      </c>
      <c r="E24" s="160">
        <f>IF(+I14&lt;F23,I14,D24)</f>
        <v>228670.31707317074</v>
      </c>
      <c r="F24" s="159">
        <f t="shared" si="5"/>
        <v>7680288.5972841214</v>
      </c>
      <c r="G24" s="161">
        <f t="shared" si="6"/>
        <v>1026336.6879144025</v>
      </c>
      <c r="H24" s="142">
        <f t="shared" si="7"/>
        <v>1026336.6879144025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7680288.5972841214</v>
      </c>
      <c r="E25" s="160">
        <f>IF(+I14&lt;F24,I14,D25)</f>
        <v>228670.31707317074</v>
      </c>
      <c r="F25" s="159">
        <f t="shared" si="5"/>
        <v>7451618.2802109504</v>
      </c>
      <c r="G25" s="161">
        <f t="shared" si="6"/>
        <v>1002935.6069061423</v>
      </c>
      <c r="H25" s="142">
        <f t="shared" si="7"/>
        <v>1002935.6069061423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7451618.2802109504</v>
      </c>
      <c r="E26" s="160">
        <f>IF(+I14&lt;F25,I14,D26)</f>
        <v>228670.31707317074</v>
      </c>
      <c r="F26" s="159">
        <f t="shared" si="5"/>
        <v>7222947.9631377794</v>
      </c>
      <c r="G26" s="161">
        <f t="shared" si="6"/>
        <v>979534.52589788195</v>
      </c>
      <c r="H26" s="142">
        <f t="shared" si="7"/>
        <v>979534.52589788195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7222947.9631377794</v>
      </c>
      <c r="E27" s="160">
        <f>IF(+I14&lt;F26,I14,D27)</f>
        <v>228670.31707317074</v>
      </c>
      <c r="F27" s="159">
        <f t="shared" si="5"/>
        <v>6994277.6460646084</v>
      </c>
      <c r="G27" s="161">
        <f t="shared" si="6"/>
        <v>956133.44488962181</v>
      </c>
      <c r="H27" s="142">
        <f t="shared" si="7"/>
        <v>956133.44488962181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6994277.6460646084</v>
      </c>
      <c r="E28" s="160">
        <f>IF(+I14&lt;F27,I14,D28)</f>
        <v>228670.31707317074</v>
      </c>
      <c r="F28" s="159">
        <f t="shared" si="5"/>
        <v>6765607.3289914373</v>
      </c>
      <c r="G28" s="161">
        <f t="shared" si="6"/>
        <v>932732.36388136144</v>
      </c>
      <c r="H28" s="142">
        <f t="shared" si="7"/>
        <v>932732.36388136144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6765607.3289914373</v>
      </c>
      <c r="E29" s="160">
        <f>IF(+I14&lt;F28,I14,D29)</f>
        <v>228670.31707317074</v>
      </c>
      <c r="F29" s="159">
        <f t="shared" si="5"/>
        <v>6536937.0119182663</v>
      </c>
      <c r="G29" s="161">
        <f t="shared" si="6"/>
        <v>909331.2828731013</v>
      </c>
      <c r="H29" s="142">
        <f t="shared" si="7"/>
        <v>909331.2828731013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6536937.0119182663</v>
      </c>
      <c r="E30" s="160">
        <f>IF(+I14&lt;F29,I14,D30)</f>
        <v>228670.31707317074</v>
      </c>
      <c r="F30" s="159">
        <f t="shared" si="5"/>
        <v>6308266.6948450953</v>
      </c>
      <c r="G30" s="161">
        <f t="shared" si="6"/>
        <v>885930.20186484093</v>
      </c>
      <c r="H30" s="142">
        <f t="shared" si="7"/>
        <v>885930.20186484093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6308266.6948450953</v>
      </c>
      <c r="E31" s="160">
        <f>IF(+I14&lt;F30,I14,D31)</f>
        <v>228670.31707317074</v>
      </c>
      <c r="F31" s="159">
        <f t="shared" si="5"/>
        <v>6079596.3777719242</v>
      </c>
      <c r="G31" s="161">
        <f t="shared" si="6"/>
        <v>862529.12085658079</v>
      </c>
      <c r="H31" s="142">
        <f t="shared" si="7"/>
        <v>862529.12085658079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6079596.3777719242</v>
      </c>
      <c r="E32" s="160">
        <f>IF(+I14&lt;F31,I14,D32)</f>
        <v>228670.31707317074</v>
      </c>
      <c r="F32" s="159">
        <f t="shared" si="5"/>
        <v>5850926.0606987532</v>
      </c>
      <c r="G32" s="161">
        <f t="shared" si="6"/>
        <v>839128.03984832042</v>
      </c>
      <c r="H32" s="142">
        <f t="shared" si="7"/>
        <v>839128.03984832042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5850926.0606987532</v>
      </c>
      <c r="E33" s="160">
        <f>IF(+I14&lt;F32,I14,D33)</f>
        <v>228670.31707317074</v>
      </c>
      <c r="F33" s="159">
        <f t="shared" si="5"/>
        <v>5622255.7436255822</v>
      </c>
      <c r="G33" s="161">
        <f t="shared" si="6"/>
        <v>815726.95884006028</v>
      </c>
      <c r="H33" s="142">
        <f t="shared" si="7"/>
        <v>815726.95884006028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5622255.7436255822</v>
      </c>
      <c r="E34" s="160">
        <f>IF(+I14&lt;F33,I14,D34)</f>
        <v>228670.31707317074</v>
      </c>
      <c r="F34" s="159">
        <f t="shared" si="5"/>
        <v>5393585.4265524112</v>
      </c>
      <c r="G34" s="161">
        <f t="shared" si="6"/>
        <v>792325.87783179991</v>
      </c>
      <c r="H34" s="142">
        <f t="shared" si="7"/>
        <v>792325.87783179991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5393585.4265524112</v>
      </c>
      <c r="E35" s="160">
        <f>IF(+I14&lt;F34,I14,D35)</f>
        <v>228670.31707317074</v>
      </c>
      <c r="F35" s="159">
        <f t="shared" si="5"/>
        <v>5164915.1094792401</v>
      </c>
      <c r="G35" s="161">
        <f t="shared" si="6"/>
        <v>768924.79682353977</v>
      </c>
      <c r="H35" s="142">
        <f t="shared" si="7"/>
        <v>768924.79682353977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5164915.1094792401</v>
      </c>
      <c r="E36" s="160">
        <f>IF(+I14&lt;F35,I14,D36)</f>
        <v>228670.31707317074</v>
      </c>
      <c r="F36" s="159">
        <f t="shared" si="5"/>
        <v>4936244.7924060691</v>
      </c>
      <c r="G36" s="161">
        <f t="shared" si="6"/>
        <v>745523.71581527952</v>
      </c>
      <c r="H36" s="142">
        <f t="shared" si="7"/>
        <v>745523.71581527952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4936244.7924060691</v>
      </c>
      <c r="E37" s="160">
        <f>IF(+I14&lt;F36,I14,D37)</f>
        <v>228670.31707317074</v>
      </c>
      <c r="F37" s="159">
        <f t="shared" si="5"/>
        <v>4707574.4753328981</v>
      </c>
      <c r="G37" s="161">
        <f t="shared" si="6"/>
        <v>722122.63480701926</v>
      </c>
      <c r="H37" s="142">
        <f t="shared" si="7"/>
        <v>722122.63480701926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4707574.4753328981</v>
      </c>
      <c r="E38" s="160">
        <f>IF(+I14&lt;F37,I14,D38)</f>
        <v>228670.31707317074</v>
      </c>
      <c r="F38" s="159">
        <f t="shared" si="5"/>
        <v>4478904.1582597271</v>
      </c>
      <c r="G38" s="161">
        <f t="shared" si="6"/>
        <v>698721.55379875901</v>
      </c>
      <c r="H38" s="142">
        <f t="shared" si="7"/>
        <v>698721.55379875901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4478904.1582597271</v>
      </c>
      <c r="E39" s="160">
        <f>IF(+I14&lt;F38,I14,D39)</f>
        <v>228670.31707317074</v>
      </c>
      <c r="F39" s="159">
        <f t="shared" si="5"/>
        <v>4250233.841186556</v>
      </c>
      <c r="G39" s="161">
        <f t="shared" si="6"/>
        <v>675320.47279049887</v>
      </c>
      <c r="H39" s="142">
        <f t="shared" si="7"/>
        <v>675320.47279049887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4250233.841186556</v>
      </c>
      <c r="E40" s="160">
        <f>IF(+I14&lt;F39,I14,D40)</f>
        <v>228670.31707317074</v>
      </c>
      <c r="F40" s="159">
        <f t="shared" si="5"/>
        <v>4021563.5241133855</v>
      </c>
      <c r="G40" s="161">
        <f t="shared" si="6"/>
        <v>651919.39178223861</v>
      </c>
      <c r="H40" s="142">
        <f t="shared" si="7"/>
        <v>651919.39178223861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4021563.5241133855</v>
      </c>
      <c r="E41" s="160">
        <f>IF(+I14&lt;F40,I14,D41)</f>
        <v>228670.31707317074</v>
      </c>
      <c r="F41" s="159">
        <f t="shared" si="5"/>
        <v>3792893.2070402149</v>
      </c>
      <c r="G41" s="161">
        <f t="shared" si="6"/>
        <v>628518.31077397836</v>
      </c>
      <c r="H41" s="142">
        <f t="shared" si="7"/>
        <v>628518.31077397836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3792893.2070402149</v>
      </c>
      <c r="E42" s="160">
        <f>IF(+I14&lt;F41,I14,D42)</f>
        <v>228670.31707317074</v>
      </c>
      <c r="F42" s="159">
        <f t="shared" si="5"/>
        <v>3564222.8899670443</v>
      </c>
      <c r="G42" s="161">
        <f t="shared" si="6"/>
        <v>605117.22976571822</v>
      </c>
      <c r="H42" s="142">
        <f t="shared" si="7"/>
        <v>605117.22976571822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3564222.8899670443</v>
      </c>
      <c r="E43" s="160">
        <f>IF(+I14&lt;F42,I14,D43)</f>
        <v>228670.31707317074</v>
      </c>
      <c r="F43" s="159">
        <f t="shared" si="5"/>
        <v>3335552.5728938738</v>
      </c>
      <c r="G43" s="161">
        <f t="shared" si="6"/>
        <v>581716.14875745797</v>
      </c>
      <c r="H43" s="142">
        <f t="shared" si="7"/>
        <v>581716.14875745797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3335552.5728938738</v>
      </c>
      <c r="E44" s="160">
        <f>IF(+I14&lt;F43,I14,D44)</f>
        <v>228670.31707317074</v>
      </c>
      <c r="F44" s="159">
        <f t="shared" si="5"/>
        <v>3106882.2558207032</v>
      </c>
      <c r="G44" s="161">
        <f t="shared" si="6"/>
        <v>558315.06774919783</v>
      </c>
      <c r="H44" s="142">
        <f t="shared" si="7"/>
        <v>558315.06774919783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3106882.2558207032</v>
      </c>
      <c r="E45" s="160">
        <f>IF(+I14&lt;F44,I14,D45)</f>
        <v>228670.31707317074</v>
      </c>
      <c r="F45" s="159">
        <f t="shared" si="5"/>
        <v>2878211.9387475327</v>
      </c>
      <c r="G45" s="161">
        <f t="shared" si="6"/>
        <v>534913.98674093757</v>
      </c>
      <c r="H45" s="142">
        <f t="shared" si="7"/>
        <v>534913.98674093757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2878211.9387475327</v>
      </c>
      <c r="E46" s="160">
        <f>IF(+I14&lt;F45,I14,D46)</f>
        <v>228670.31707317074</v>
      </c>
      <c r="F46" s="159">
        <f t="shared" si="5"/>
        <v>2649541.6216743621</v>
      </c>
      <c r="G46" s="161">
        <f t="shared" si="6"/>
        <v>511512.90573267743</v>
      </c>
      <c r="H46" s="142">
        <f t="shared" si="7"/>
        <v>511512.90573267743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2649541.6216743621</v>
      </c>
      <c r="E47" s="160">
        <f>IF(+I14&lt;F46,I14,D47)</f>
        <v>228670.31707317074</v>
      </c>
      <c r="F47" s="159">
        <f t="shared" si="5"/>
        <v>2420871.3046011915</v>
      </c>
      <c r="G47" s="161">
        <f t="shared" si="6"/>
        <v>488111.82472441718</v>
      </c>
      <c r="H47" s="142">
        <f t="shared" si="7"/>
        <v>488111.82472441718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2420871.3046011915</v>
      </c>
      <c r="E48" s="160">
        <f>IF(+I14&lt;F47,I14,D48)</f>
        <v>228670.31707317074</v>
      </c>
      <c r="F48" s="159">
        <f t="shared" si="5"/>
        <v>2192200.987528021</v>
      </c>
      <c r="G48" s="161">
        <f t="shared" si="6"/>
        <v>464710.74371615704</v>
      </c>
      <c r="H48" s="142">
        <f t="shared" si="7"/>
        <v>464710.74371615704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2192200.987528021</v>
      </c>
      <c r="E49" s="160">
        <f>IF(+I14&lt;F48,I14,D49)</f>
        <v>228670.31707317074</v>
      </c>
      <c r="F49" s="159">
        <f t="shared" si="5"/>
        <v>1963530.6704548502</v>
      </c>
      <c r="G49" s="161">
        <f t="shared" si="6"/>
        <v>441309.66270789679</v>
      </c>
      <c r="H49" s="142">
        <f t="shared" si="7"/>
        <v>441309.66270789679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1963530.6704548502</v>
      </c>
      <c r="E50" s="160">
        <f>IF(+I14&lt;F49,I14,D50)</f>
        <v>228670.31707317074</v>
      </c>
      <c r="F50" s="159">
        <f t="shared" si="5"/>
        <v>1734860.3533816794</v>
      </c>
      <c r="G50" s="161">
        <f t="shared" ref="G50:G72" si="8">+I$12*((D50+F50)/2)+E50</f>
        <v>417908.58169963659</v>
      </c>
      <c r="H50" s="142">
        <f t="shared" ref="H50:H72" si="9">+I$13*((D50+F50)/2)+E50</f>
        <v>417908.58169963659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1734860.3533816794</v>
      </c>
      <c r="E51" s="160">
        <f>IF(+I14&lt;F50,I14,D51)</f>
        <v>228670.31707317074</v>
      </c>
      <c r="F51" s="159">
        <f t="shared" si="5"/>
        <v>1506190.0363085086</v>
      </c>
      <c r="G51" s="161">
        <f t="shared" si="8"/>
        <v>394507.50069137634</v>
      </c>
      <c r="H51" s="142">
        <f t="shared" si="9"/>
        <v>394507.50069137634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1506190.0363085086</v>
      </c>
      <c r="E52" s="160">
        <f>IF(+I14&lt;F51,I14,D52)</f>
        <v>228670.31707317074</v>
      </c>
      <c r="F52" s="159">
        <f t="shared" si="5"/>
        <v>1277519.7192353378</v>
      </c>
      <c r="G52" s="161">
        <f t="shared" si="8"/>
        <v>371106.41968311614</v>
      </c>
      <c r="H52" s="142">
        <f t="shared" si="9"/>
        <v>371106.41968311614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1277519.7192353378</v>
      </c>
      <c r="E53" s="160">
        <f>IF(+I14&lt;F52,I14,D53)</f>
        <v>228670.31707317074</v>
      </c>
      <c r="F53" s="159">
        <f t="shared" si="5"/>
        <v>1048849.402162167</v>
      </c>
      <c r="G53" s="161">
        <f t="shared" si="8"/>
        <v>347705.33867485588</v>
      </c>
      <c r="H53" s="142">
        <f t="shared" si="9"/>
        <v>347705.33867485588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1048849.402162167</v>
      </c>
      <c r="E54" s="160">
        <f>IF(+I14&lt;F53,I14,D54)</f>
        <v>228670.31707317074</v>
      </c>
      <c r="F54" s="159">
        <f t="shared" si="5"/>
        <v>820179.08508899622</v>
      </c>
      <c r="G54" s="161">
        <f t="shared" si="8"/>
        <v>324304.25766659569</v>
      </c>
      <c r="H54" s="142">
        <f t="shared" si="9"/>
        <v>324304.25766659569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820179.08508899622</v>
      </c>
      <c r="E55" s="160">
        <f>IF(+I14&lt;F54,I14,D55)</f>
        <v>228670.31707317074</v>
      </c>
      <c r="F55" s="159">
        <f t="shared" si="5"/>
        <v>591508.76801582542</v>
      </c>
      <c r="G55" s="161">
        <f t="shared" si="8"/>
        <v>300903.17665833549</v>
      </c>
      <c r="H55" s="142">
        <f t="shared" si="9"/>
        <v>300903.17665833549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591508.76801582542</v>
      </c>
      <c r="E56" s="160">
        <f>IF(+I14&lt;F55,I14,D56)</f>
        <v>228670.31707317074</v>
      </c>
      <c r="F56" s="159">
        <f t="shared" si="5"/>
        <v>362838.45094265469</v>
      </c>
      <c r="G56" s="161">
        <f t="shared" si="8"/>
        <v>277502.09565007524</v>
      </c>
      <c r="H56" s="142">
        <f t="shared" si="9"/>
        <v>277502.09565007524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362838.45094265469</v>
      </c>
      <c r="E57" s="160">
        <f>IF(+I14&lt;F56,I14,D57)</f>
        <v>228670.31707317074</v>
      </c>
      <c r="F57" s="159">
        <f t="shared" si="5"/>
        <v>134168.13386948395</v>
      </c>
      <c r="G57" s="161">
        <f t="shared" si="8"/>
        <v>254101.01464181504</v>
      </c>
      <c r="H57" s="142">
        <f t="shared" si="9"/>
        <v>254101.01464181504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134168.13386948395</v>
      </c>
      <c r="E58" s="160">
        <f>IF(+I14&lt;F57,I14,D58)</f>
        <v>134168.13386948395</v>
      </c>
      <c r="F58" s="159">
        <f t="shared" si="5"/>
        <v>0</v>
      </c>
      <c r="G58" s="161">
        <f t="shared" si="8"/>
        <v>141033.21240174104</v>
      </c>
      <c r="H58" s="142">
        <f t="shared" si="9"/>
        <v>141033.21240174104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5"/>
        <v>0</v>
      </c>
      <c r="G59" s="161">
        <f t="shared" si="8"/>
        <v>0</v>
      </c>
      <c r="H59" s="142">
        <f t="shared" si="9"/>
        <v>0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5"/>
        <v>0</v>
      </c>
      <c r="G60" s="161">
        <f t="shared" si="8"/>
        <v>0</v>
      </c>
      <c r="H60" s="142">
        <f t="shared" si="9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9375483</v>
      </c>
      <c r="F73" s="111"/>
      <c r="G73" s="111">
        <f>SUM(G17:G72)</f>
        <v>30421426.188973971</v>
      </c>
      <c r="H73" s="111">
        <f>SUM(H17:H72)</f>
        <v>30421426.188973971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55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1364634.2393042783</v>
      </c>
      <c r="N87" s="198">
        <f>IF(J92&lt;D11,0,VLOOKUP(J92,C17:O72,11))</f>
        <v>1364634.2393042783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1163360.3325167969</v>
      </c>
      <c r="N88" s="200">
        <f>IF(J92&lt;D11,0,VLOOKUP(J92,C99:P154,7))</f>
        <v>1163360.3325167969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Ellerbe Rd-S Shreveport 69 kv 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-201273.90678748139</v>
      </c>
      <c r="N89" s="203">
        <f>+N88-N87</f>
        <v>-201273.90678748139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TP201154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9381463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223368.16666666666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145356.32558139536</v>
      </c>
      <c r="F99" s="389">
        <v>9230126.674418604</v>
      </c>
      <c r="G99" s="455">
        <v>4615063.337209302</v>
      </c>
      <c r="H99" s="456">
        <v>731238.56219016481</v>
      </c>
      <c r="I99" s="457">
        <v>731238.56219016481</v>
      </c>
      <c r="J99" s="158">
        <f t="shared" ref="J99:J130" si="10">+I99-H99</f>
        <v>0</v>
      </c>
      <c r="K99" s="158"/>
      <c r="L99" s="256">
        <f>+H99</f>
        <v>731238.56219016481</v>
      </c>
      <c r="M99" s="157">
        <f t="shared" ref="M99" si="11">IF(L99&lt;&gt;0,+H99-L99,0)</f>
        <v>0</v>
      </c>
      <c r="N99" s="256">
        <f>+I99</f>
        <v>731238.56219016481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409">
        <v>9236106.674418604</v>
      </c>
      <c r="E100" s="410">
        <v>223368.16666666666</v>
      </c>
      <c r="F100" s="411">
        <v>9012738.507751938</v>
      </c>
      <c r="G100" s="411">
        <v>9124422.59108527</v>
      </c>
      <c r="H100" s="413">
        <v>1331725.0793304511</v>
      </c>
      <c r="I100" s="414">
        <v>1331725.0793304511</v>
      </c>
      <c r="J100" s="158">
        <f t="shared" si="10"/>
        <v>0</v>
      </c>
      <c r="K100" s="158"/>
      <c r="L100" s="258">
        <f>+H100</f>
        <v>1331725.0793304511</v>
      </c>
      <c r="M100" s="158">
        <f>IF(L100&lt;&gt;0,+H100-L100,0)</f>
        <v>0</v>
      </c>
      <c r="N100" s="258">
        <f>+I100</f>
        <v>1331725.0793304511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2018</v>
      </c>
      <c r="D101" s="154">
        <f>IF(F100+SUM(E$99:E100)=D$92,F100,D$92-SUM(E$99:E100))</f>
        <v>9012738.507751938</v>
      </c>
      <c r="E101" s="160">
        <f>IF(+J96&lt;F100,J96,D101)</f>
        <v>223368.16666666666</v>
      </c>
      <c r="F101" s="159">
        <f t="shared" ref="F101:F130" si="15">+D101-E101</f>
        <v>8789370.3410852719</v>
      </c>
      <c r="G101" s="159">
        <f t="shared" ref="G101:G130" si="16">+(F101+D101)/2</f>
        <v>8901054.4244186059</v>
      </c>
      <c r="H101" s="163">
        <f t="shared" ref="H101:H154" si="17">+J$94*G101+E101</f>
        <v>1163360.3325167969</v>
      </c>
      <c r="I101" s="253">
        <f t="shared" ref="I101:I154" si="18">+J$95*G101+E101</f>
        <v>1163360.3325167969</v>
      </c>
      <c r="J101" s="158">
        <f t="shared" si="10"/>
        <v>0</v>
      </c>
      <c r="K101" s="158"/>
      <c r="L101" s="334"/>
      <c r="M101" s="158">
        <f t="shared" ref="M101:M130" si="19">IF(L101&lt;&gt;0,+H101-L101,0)</f>
        <v>0</v>
      </c>
      <c r="N101" s="334"/>
      <c r="O101" s="158">
        <f t="shared" ref="O101:O130" si="20">IF(N101&lt;&gt;0,+I101-N101,0)</f>
        <v>0</v>
      </c>
      <c r="P101" s="158">
        <f t="shared" ref="P101:P130" si="21">+O101-M101</f>
        <v>0</v>
      </c>
    </row>
    <row r="102" spans="1:16">
      <c r="B102" s="9" t="str">
        <f t="shared" si="14"/>
        <v/>
      </c>
      <c r="C102" s="153">
        <f>IF(D93="","-",+C101+1)</f>
        <v>2019</v>
      </c>
      <c r="D102" s="154">
        <f>IF(F101+SUM(E$99:E101)=D$92,F101,D$92-SUM(E$99:E101))</f>
        <v>8789370.3410852719</v>
      </c>
      <c r="E102" s="160">
        <f>IF(+J96&lt;F101,J96,D102)</f>
        <v>223368.16666666666</v>
      </c>
      <c r="F102" s="159">
        <f t="shared" si="15"/>
        <v>8566002.1744186059</v>
      </c>
      <c r="G102" s="159">
        <f t="shared" si="16"/>
        <v>8677686.257751938</v>
      </c>
      <c r="H102" s="163">
        <f t="shared" si="17"/>
        <v>1139771.6297906376</v>
      </c>
      <c r="I102" s="253">
        <f t="shared" si="18"/>
        <v>1139771.6297906376</v>
      </c>
      <c r="J102" s="158">
        <f t="shared" si="10"/>
        <v>0</v>
      </c>
      <c r="K102" s="158"/>
      <c r="L102" s="334"/>
      <c r="M102" s="158">
        <f t="shared" si="19"/>
        <v>0</v>
      </c>
      <c r="N102" s="334"/>
      <c r="O102" s="158">
        <f t="shared" si="20"/>
        <v>0</v>
      </c>
      <c r="P102" s="158">
        <f t="shared" si="21"/>
        <v>0</v>
      </c>
    </row>
    <row r="103" spans="1:16">
      <c r="B103" s="9" t="str">
        <f t="shared" si="14"/>
        <v/>
      </c>
      <c r="C103" s="153">
        <f>IF(D93="","-",+C102+1)</f>
        <v>2020</v>
      </c>
      <c r="D103" s="154">
        <f>IF(F102+SUM(E$99:E102)=D$92,F102,D$92-SUM(E$99:E102))</f>
        <v>8566002.1744186059</v>
      </c>
      <c r="E103" s="160">
        <f>IF(+J96&lt;F102,J96,D103)</f>
        <v>223368.16666666666</v>
      </c>
      <c r="F103" s="159">
        <f t="shared" si="15"/>
        <v>8342634.0077519389</v>
      </c>
      <c r="G103" s="159">
        <f t="shared" si="16"/>
        <v>8454318.0910852719</v>
      </c>
      <c r="H103" s="163">
        <f t="shared" si="17"/>
        <v>1116182.9270644786</v>
      </c>
      <c r="I103" s="253">
        <f t="shared" si="18"/>
        <v>1116182.9270644786</v>
      </c>
      <c r="J103" s="158">
        <f t="shared" si="10"/>
        <v>0</v>
      </c>
      <c r="K103" s="158"/>
      <c r="L103" s="334"/>
      <c r="M103" s="158">
        <f t="shared" si="19"/>
        <v>0</v>
      </c>
      <c r="N103" s="334"/>
      <c r="O103" s="158">
        <f t="shared" si="20"/>
        <v>0</v>
      </c>
      <c r="P103" s="158">
        <f t="shared" si="21"/>
        <v>0</v>
      </c>
    </row>
    <row r="104" spans="1:16">
      <c r="B104" s="9" t="str">
        <f t="shared" si="14"/>
        <v/>
      </c>
      <c r="C104" s="153">
        <f>IF(D93="","-",+C103+1)</f>
        <v>2021</v>
      </c>
      <c r="D104" s="154">
        <f>IF(F103+SUM(E$99:E103)=D$92,F103,D$92-SUM(E$99:E103))</f>
        <v>8342634.0077519389</v>
      </c>
      <c r="E104" s="160">
        <f>IF(+J96&lt;F103,J96,D104)</f>
        <v>223368.16666666666</v>
      </c>
      <c r="F104" s="159">
        <f t="shared" si="15"/>
        <v>8119265.8410852719</v>
      </c>
      <c r="G104" s="159">
        <f t="shared" si="16"/>
        <v>8230949.9244186059</v>
      </c>
      <c r="H104" s="163">
        <f t="shared" si="17"/>
        <v>1092594.2243383199</v>
      </c>
      <c r="I104" s="253">
        <f t="shared" si="18"/>
        <v>1092594.2243383199</v>
      </c>
      <c r="J104" s="158">
        <f t="shared" si="10"/>
        <v>0</v>
      </c>
      <c r="K104" s="158"/>
      <c r="L104" s="334"/>
      <c r="M104" s="158">
        <f t="shared" si="19"/>
        <v>0</v>
      </c>
      <c r="N104" s="334"/>
      <c r="O104" s="158">
        <f t="shared" si="20"/>
        <v>0</v>
      </c>
      <c r="P104" s="158">
        <f t="shared" si="21"/>
        <v>0</v>
      </c>
    </row>
    <row r="105" spans="1:16">
      <c r="B105" s="9" t="str">
        <f t="shared" si="14"/>
        <v/>
      </c>
      <c r="C105" s="153">
        <f>IF(D93="","-",+C104+1)</f>
        <v>2022</v>
      </c>
      <c r="D105" s="154">
        <f>IF(F104+SUM(E$99:E104)=D$92,F104,D$92-SUM(E$99:E104))</f>
        <v>8119265.8410852719</v>
      </c>
      <c r="E105" s="160">
        <f>IF(+J96&lt;F104,J96,D105)</f>
        <v>223368.16666666666</v>
      </c>
      <c r="F105" s="159">
        <f t="shared" si="15"/>
        <v>7895897.6744186049</v>
      </c>
      <c r="G105" s="159">
        <f t="shared" si="16"/>
        <v>8007581.757751938</v>
      </c>
      <c r="H105" s="163">
        <f t="shared" si="17"/>
        <v>1069005.5216121606</v>
      </c>
      <c r="I105" s="253">
        <f t="shared" si="18"/>
        <v>1069005.5216121606</v>
      </c>
      <c r="J105" s="158">
        <f t="shared" si="10"/>
        <v>0</v>
      </c>
      <c r="K105" s="158"/>
      <c r="L105" s="334"/>
      <c r="M105" s="158">
        <f t="shared" si="19"/>
        <v>0</v>
      </c>
      <c r="N105" s="334"/>
      <c r="O105" s="158">
        <f t="shared" si="20"/>
        <v>0</v>
      </c>
      <c r="P105" s="158">
        <f t="shared" si="21"/>
        <v>0</v>
      </c>
    </row>
    <row r="106" spans="1:16">
      <c r="B106" s="9" t="str">
        <f t="shared" si="14"/>
        <v/>
      </c>
      <c r="C106" s="153">
        <f>IF(D93="","-",+C105+1)</f>
        <v>2023</v>
      </c>
      <c r="D106" s="154">
        <f>IF(F105+SUM(E$99:E105)=D$92,F105,D$92-SUM(E$99:E105))</f>
        <v>7895897.6744186049</v>
      </c>
      <c r="E106" s="160">
        <f>IF(+J96&lt;F105,J96,D106)</f>
        <v>223368.16666666666</v>
      </c>
      <c r="F106" s="159">
        <f t="shared" si="15"/>
        <v>7672529.507751938</v>
      </c>
      <c r="G106" s="159">
        <f t="shared" si="16"/>
        <v>7784213.5910852719</v>
      </c>
      <c r="H106" s="163">
        <f t="shared" si="17"/>
        <v>1045416.8188860016</v>
      </c>
      <c r="I106" s="253">
        <f t="shared" si="18"/>
        <v>1045416.8188860016</v>
      </c>
      <c r="J106" s="158">
        <f t="shared" si="10"/>
        <v>0</v>
      </c>
      <c r="K106" s="158"/>
      <c r="L106" s="334"/>
      <c r="M106" s="158">
        <f t="shared" si="19"/>
        <v>0</v>
      </c>
      <c r="N106" s="334"/>
      <c r="O106" s="158">
        <f t="shared" si="20"/>
        <v>0</v>
      </c>
      <c r="P106" s="158">
        <f t="shared" si="21"/>
        <v>0</v>
      </c>
    </row>
    <row r="107" spans="1:16">
      <c r="B107" s="9" t="str">
        <f t="shared" si="14"/>
        <v/>
      </c>
      <c r="C107" s="153">
        <f>IF(D93="","-",+C106+1)</f>
        <v>2024</v>
      </c>
      <c r="D107" s="154">
        <f>IF(F106+SUM(E$99:E106)=D$92,F106,D$92-SUM(E$99:E106))</f>
        <v>7672529.507751938</v>
      </c>
      <c r="E107" s="160">
        <f>IF(+J96&lt;F106,J96,D107)</f>
        <v>223368.16666666666</v>
      </c>
      <c r="F107" s="159">
        <f t="shared" si="15"/>
        <v>7449161.341085271</v>
      </c>
      <c r="G107" s="159">
        <f t="shared" si="16"/>
        <v>7560845.424418604</v>
      </c>
      <c r="H107" s="163">
        <f t="shared" si="17"/>
        <v>1021828.1161598425</v>
      </c>
      <c r="I107" s="253">
        <f t="shared" si="18"/>
        <v>1021828.1161598425</v>
      </c>
      <c r="J107" s="158">
        <f t="shared" si="10"/>
        <v>0</v>
      </c>
      <c r="K107" s="158"/>
      <c r="L107" s="334"/>
      <c r="M107" s="158">
        <f t="shared" si="19"/>
        <v>0</v>
      </c>
      <c r="N107" s="334"/>
      <c r="O107" s="158">
        <f t="shared" si="20"/>
        <v>0</v>
      </c>
      <c r="P107" s="158">
        <f t="shared" si="21"/>
        <v>0</v>
      </c>
    </row>
    <row r="108" spans="1:16">
      <c r="B108" s="9" t="str">
        <f t="shared" si="14"/>
        <v/>
      </c>
      <c r="C108" s="153">
        <f>IF(D93="","-",+C107+1)</f>
        <v>2025</v>
      </c>
      <c r="D108" s="154">
        <f>IF(F107+SUM(E$99:E107)=D$92,F107,D$92-SUM(E$99:E107))</f>
        <v>7449161.341085271</v>
      </c>
      <c r="E108" s="160">
        <f>IF(+J96&lt;F107,J96,D108)</f>
        <v>223368.16666666666</v>
      </c>
      <c r="F108" s="159">
        <f t="shared" si="15"/>
        <v>7225793.174418604</v>
      </c>
      <c r="G108" s="159">
        <f t="shared" si="16"/>
        <v>7337477.257751938</v>
      </c>
      <c r="H108" s="163">
        <f t="shared" si="17"/>
        <v>998239.41343368357</v>
      </c>
      <c r="I108" s="253">
        <f t="shared" si="18"/>
        <v>998239.41343368357</v>
      </c>
      <c r="J108" s="158">
        <f t="shared" si="10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</row>
    <row r="109" spans="1:16">
      <c r="B109" s="9" t="str">
        <f t="shared" si="14"/>
        <v/>
      </c>
      <c r="C109" s="153">
        <f>IF(D93="","-",+C108+1)</f>
        <v>2026</v>
      </c>
      <c r="D109" s="154">
        <f>IF(F108+SUM(E$99:E108)=D$92,F108,D$92-SUM(E$99:E108))</f>
        <v>7225793.174418604</v>
      </c>
      <c r="E109" s="160">
        <f>IF(+J96&lt;F108,J96,D109)</f>
        <v>223368.16666666666</v>
      </c>
      <c r="F109" s="159">
        <f t="shared" si="15"/>
        <v>7002425.007751937</v>
      </c>
      <c r="G109" s="159">
        <f t="shared" si="16"/>
        <v>7114109.09108527</v>
      </c>
      <c r="H109" s="163">
        <f t="shared" si="17"/>
        <v>974650.71070752444</v>
      </c>
      <c r="I109" s="253">
        <f t="shared" si="18"/>
        <v>974650.71070752444</v>
      </c>
      <c r="J109" s="158">
        <f t="shared" si="10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</row>
    <row r="110" spans="1:16">
      <c r="B110" s="9" t="str">
        <f t="shared" si="14"/>
        <v/>
      </c>
      <c r="C110" s="153">
        <f>IF(D93="","-",+C109+1)</f>
        <v>2027</v>
      </c>
      <c r="D110" s="154">
        <f>IF(F109+SUM(E$99:E109)=D$92,F109,D$92-SUM(E$99:E109))</f>
        <v>7002425.007751937</v>
      </c>
      <c r="E110" s="160">
        <f>IF(+J96&lt;F109,J96,D110)</f>
        <v>223368.16666666666</v>
      </c>
      <c r="F110" s="159">
        <f t="shared" si="15"/>
        <v>6779056.84108527</v>
      </c>
      <c r="G110" s="159">
        <f t="shared" si="16"/>
        <v>6890740.924418604</v>
      </c>
      <c r="H110" s="163">
        <f t="shared" si="17"/>
        <v>951062.00798136555</v>
      </c>
      <c r="I110" s="253">
        <f t="shared" si="18"/>
        <v>951062.00798136555</v>
      </c>
      <c r="J110" s="158">
        <f t="shared" si="10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</row>
    <row r="111" spans="1:16">
      <c r="B111" s="9" t="str">
        <f t="shared" si="14"/>
        <v/>
      </c>
      <c r="C111" s="153">
        <f>IF(D93="","-",+C110+1)</f>
        <v>2028</v>
      </c>
      <c r="D111" s="154">
        <f>IF(F110+SUM(E$99:E110)=D$92,F110,D$92-SUM(E$99:E110))</f>
        <v>6779056.84108527</v>
      </c>
      <c r="E111" s="160">
        <f>IF(+J96&lt;F110,J96,D111)</f>
        <v>223368.16666666666</v>
      </c>
      <c r="F111" s="159">
        <f t="shared" si="15"/>
        <v>6555688.6744186031</v>
      </c>
      <c r="G111" s="159">
        <f t="shared" si="16"/>
        <v>6667372.7577519361</v>
      </c>
      <c r="H111" s="163">
        <f t="shared" si="17"/>
        <v>927473.3052552063</v>
      </c>
      <c r="I111" s="253">
        <f t="shared" si="18"/>
        <v>927473.3052552063</v>
      </c>
      <c r="J111" s="158">
        <f t="shared" si="10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</row>
    <row r="112" spans="1:16">
      <c r="B112" s="9" t="str">
        <f t="shared" si="14"/>
        <v/>
      </c>
      <c r="C112" s="153">
        <f>IF(D93="","-",+C111+1)</f>
        <v>2029</v>
      </c>
      <c r="D112" s="154">
        <f>IF(F111+SUM(E$99:E111)=D$92,F111,D$92-SUM(E$99:E111))</f>
        <v>6555688.6744186031</v>
      </c>
      <c r="E112" s="160">
        <f>IF(+J96&lt;F111,J96,D112)</f>
        <v>223368.16666666666</v>
      </c>
      <c r="F112" s="159">
        <f t="shared" si="15"/>
        <v>6332320.5077519361</v>
      </c>
      <c r="G112" s="159">
        <f t="shared" si="16"/>
        <v>6444004.59108527</v>
      </c>
      <c r="H112" s="163">
        <f t="shared" si="17"/>
        <v>903884.60252904741</v>
      </c>
      <c r="I112" s="253">
        <f t="shared" si="18"/>
        <v>903884.60252904741</v>
      </c>
      <c r="J112" s="158">
        <f t="shared" si="10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</row>
    <row r="113" spans="2:16">
      <c r="B113" s="9" t="str">
        <f t="shared" si="14"/>
        <v/>
      </c>
      <c r="C113" s="153">
        <f>IF(D93="","-",+C112+1)</f>
        <v>2030</v>
      </c>
      <c r="D113" s="154">
        <f>IF(F112+SUM(E$99:E112)=D$92,F112,D$92-SUM(E$99:E112))</f>
        <v>6332320.5077519361</v>
      </c>
      <c r="E113" s="160">
        <f>IF(+J96&lt;F112,J96,D113)</f>
        <v>223368.16666666666</v>
      </c>
      <c r="F113" s="159">
        <f t="shared" si="15"/>
        <v>6108952.3410852691</v>
      </c>
      <c r="G113" s="159">
        <f t="shared" si="16"/>
        <v>6220636.4244186021</v>
      </c>
      <c r="H113" s="163">
        <f t="shared" si="17"/>
        <v>880295.89980288828</v>
      </c>
      <c r="I113" s="253">
        <f t="shared" si="18"/>
        <v>880295.89980288828</v>
      </c>
      <c r="J113" s="158">
        <f t="shared" si="10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</row>
    <row r="114" spans="2:16">
      <c r="B114" s="9" t="str">
        <f t="shared" si="14"/>
        <v/>
      </c>
      <c r="C114" s="153">
        <f>IF(D93="","-",+C113+1)</f>
        <v>2031</v>
      </c>
      <c r="D114" s="154">
        <f>IF(F113+SUM(E$99:E113)=D$92,F113,D$92-SUM(E$99:E113))</f>
        <v>6108952.3410852691</v>
      </c>
      <c r="E114" s="160">
        <f>IF(+J96&lt;F113,J96,D114)</f>
        <v>223368.16666666666</v>
      </c>
      <c r="F114" s="159">
        <f t="shared" si="15"/>
        <v>5885584.1744186021</v>
      </c>
      <c r="G114" s="159">
        <f t="shared" si="16"/>
        <v>5997268.2577519361</v>
      </c>
      <c r="H114" s="163">
        <f t="shared" si="17"/>
        <v>856707.19707672938</v>
      </c>
      <c r="I114" s="253">
        <f t="shared" si="18"/>
        <v>856707.19707672938</v>
      </c>
      <c r="J114" s="158">
        <f t="shared" si="10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</row>
    <row r="115" spans="2:16">
      <c r="B115" s="9" t="str">
        <f t="shared" si="14"/>
        <v/>
      </c>
      <c r="C115" s="153">
        <f>IF(D93="","-",+C114+1)</f>
        <v>2032</v>
      </c>
      <c r="D115" s="154">
        <f>IF(F114+SUM(E$99:E114)=D$92,F114,D$92-SUM(E$99:E114))</f>
        <v>5885584.1744186021</v>
      </c>
      <c r="E115" s="160">
        <f>IF(+J96&lt;F114,J96,D115)</f>
        <v>223368.16666666666</v>
      </c>
      <c r="F115" s="159">
        <f t="shared" si="15"/>
        <v>5662216.0077519352</v>
      </c>
      <c r="G115" s="159">
        <f t="shared" si="16"/>
        <v>5773900.0910852682</v>
      </c>
      <c r="H115" s="163">
        <f t="shared" si="17"/>
        <v>833118.49435057025</v>
      </c>
      <c r="I115" s="253">
        <f t="shared" si="18"/>
        <v>833118.49435057025</v>
      </c>
      <c r="J115" s="158">
        <f t="shared" si="10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</row>
    <row r="116" spans="2:16">
      <c r="B116" s="9" t="str">
        <f t="shared" si="14"/>
        <v/>
      </c>
      <c r="C116" s="153">
        <f>IF(D93="","-",+C115+1)</f>
        <v>2033</v>
      </c>
      <c r="D116" s="154">
        <f>IF(F115+SUM(E$99:E115)=D$92,F115,D$92-SUM(E$99:E115))</f>
        <v>5662216.0077519352</v>
      </c>
      <c r="E116" s="160">
        <f>IF(+J96&lt;F115,J96,D116)</f>
        <v>223368.16666666666</v>
      </c>
      <c r="F116" s="159">
        <f t="shared" si="15"/>
        <v>5438847.8410852682</v>
      </c>
      <c r="G116" s="159">
        <f t="shared" si="16"/>
        <v>5550531.9244186021</v>
      </c>
      <c r="H116" s="163">
        <f t="shared" si="17"/>
        <v>809529.79162441124</v>
      </c>
      <c r="I116" s="253">
        <f t="shared" si="18"/>
        <v>809529.79162441124</v>
      </c>
      <c r="J116" s="158">
        <f t="shared" si="10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</row>
    <row r="117" spans="2:16">
      <c r="B117" s="9" t="str">
        <f t="shared" si="14"/>
        <v/>
      </c>
      <c r="C117" s="153">
        <f>IF(D93="","-",+C116+1)</f>
        <v>2034</v>
      </c>
      <c r="D117" s="154">
        <f>IF(F116+SUM(E$99:E116)=D$92,F116,D$92-SUM(E$99:E116))</f>
        <v>5438847.8410852682</v>
      </c>
      <c r="E117" s="160">
        <f>IF(+J96&lt;F116,J96,D117)</f>
        <v>223368.16666666666</v>
      </c>
      <c r="F117" s="159">
        <f t="shared" si="15"/>
        <v>5215479.6744186012</v>
      </c>
      <c r="G117" s="159">
        <f t="shared" si="16"/>
        <v>5327163.7577519342</v>
      </c>
      <c r="H117" s="163">
        <f t="shared" si="17"/>
        <v>785941.08889825211</v>
      </c>
      <c r="I117" s="253">
        <f t="shared" si="18"/>
        <v>785941.08889825211</v>
      </c>
      <c r="J117" s="158">
        <f t="shared" si="10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</row>
    <row r="118" spans="2:16">
      <c r="B118" s="9" t="str">
        <f t="shared" si="14"/>
        <v/>
      </c>
      <c r="C118" s="153">
        <f>IF(D93="","-",+C117+1)</f>
        <v>2035</v>
      </c>
      <c r="D118" s="154">
        <f>IF(F117+SUM(E$99:E117)=D$92,F117,D$92-SUM(E$99:E117))</f>
        <v>5215479.6744186012</v>
      </c>
      <c r="E118" s="160">
        <f>IF(+J96&lt;F117,J96,D118)</f>
        <v>223368.16666666666</v>
      </c>
      <c r="F118" s="159">
        <f t="shared" si="15"/>
        <v>4992111.5077519342</v>
      </c>
      <c r="G118" s="159">
        <f t="shared" si="16"/>
        <v>5103795.5910852682</v>
      </c>
      <c r="H118" s="163">
        <f t="shared" si="17"/>
        <v>762352.38617209322</v>
      </c>
      <c r="I118" s="253">
        <f t="shared" si="18"/>
        <v>762352.38617209322</v>
      </c>
      <c r="J118" s="158">
        <f t="shared" si="10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</row>
    <row r="119" spans="2:16">
      <c r="B119" s="9" t="str">
        <f t="shared" si="14"/>
        <v/>
      </c>
      <c r="C119" s="153">
        <f>IF(D93="","-",+C118+1)</f>
        <v>2036</v>
      </c>
      <c r="D119" s="154">
        <f>IF(F118+SUM(E$99:E118)=D$92,F118,D$92-SUM(E$99:E118))</f>
        <v>4992111.5077519342</v>
      </c>
      <c r="E119" s="160">
        <f>IF(+J96&lt;F118,J96,D119)</f>
        <v>223368.16666666666</v>
      </c>
      <c r="F119" s="159">
        <f t="shared" si="15"/>
        <v>4768743.3410852673</v>
      </c>
      <c r="G119" s="159">
        <f t="shared" si="16"/>
        <v>4880427.4244186003</v>
      </c>
      <c r="H119" s="163">
        <f t="shared" si="17"/>
        <v>738763.68344593409</v>
      </c>
      <c r="I119" s="253">
        <f t="shared" si="18"/>
        <v>738763.68344593409</v>
      </c>
      <c r="J119" s="158">
        <f t="shared" si="10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</row>
    <row r="120" spans="2:16">
      <c r="B120" s="9" t="str">
        <f t="shared" si="14"/>
        <v/>
      </c>
      <c r="C120" s="153">
        <f>IF(D93="","-",+C119+1)</f>
        <v>2037</v>
      </c>
      <c r="D120" s="154">
        <f>IF(F119+SUM(E$99:E119)=D$92,F119,D$92-SUM(E$99:E119))</f>
        <v>4768743.3410852673</v>
      </c>
      <c r="E120" s="160">
        <f>IF(+J96&lt;F119,J96,D120)</f>
        <v>223368.16666666666</v>
      </c>
      <c r="F120" s="159">
        <f t="shared" si="15"/>
        <v>4545375.1744186003</v>
      </c>
      <c r="G120" s="159">
        <f t="shared" si="16"/>
        <v>4657059.2577519342</v>
      </c>
      <c r="H120" s="163">
        <f t="shared" si="17"/>
        <v>715174.98071977519</v>
      </c>
      <c r="I120" s="253">
        <f t="shared" si="18"/>
        <v>715174.98071977519</v>
      </c>
      <c r="J120" s="158">
        <f t="shared" si="10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</row>
    <row r="121" spans="2:16">
      <c r="B121" s="9" t="str">
        <f t="shared" si="14"/>
        <v/>
      </c>
      <c r="C121" s="153">
        <f>IF(D93="","-",+C120+1)</f>
        <v>2038</v>
      </c>
      <c r="D121" s="154">
        <f>IF(F120+SUM(E$99:E120)=D$92,F120,D$92-SUM(E$99:E120))</f>
        <v>4545375.1744186003</v>
      </c>
      <c r="E121" s="160">
        <f>IF(+J96&lt;F120,J96,D121)</f>
        <v>223368.16666666666</v>
      </c>
      <c r="F121" s="159">
        <f t="shared" si="15"/>
        <v>4322007.0077519333</v>
      </c>
      <c r="G121" s="159">
        <f t="shared" si="16"/>
        <v>4433691.0910852663</v>
      </c>
      <c r="H121" s="163">
        <f t="shared" si="17"/>
        <v>691586.27799361607</v>
      </c>
      <c r="I121" s="253">
        <f t="shared" si="18"/>
        <v>691586.27799361607</v>
      </c>
      <c r="J121" s="158">
        <f t="shared" si="10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</row>
    <row r="122" spans="2:16">
      <c r="B122" s="9" t="str">
        <f t="shared" si="14"/>
        <v/>
      </c>
      <c r="C122" s="153">
        <f>IF(D93="","-",+C121+1)</f>
        <v>2039</v>
      </c>
      <c r="D122" s="154">
        <f>IF(F121+SUM(E$99:E121)=D$92,F121,D$92-SUM(E$99:E121))</f>
        <v>4322007.0077519333</v>
      </c>
      <c r="E122" s="160">
        <f>IF(+J96&lt;F121,J96,D122)</f>
        <v>223368.16666666666</v>
      </c>
      <c r="F122" s="159">
        <f t="shared" si="15"/>
        <v>4098638.8410852668</v>
      </c>
      <c r="G122" s="159">
        <f t="shared" si="16"/>
        <v>4210322.9244186003</v>
      </c>
      <c r="H122" s="163">
        <f t="shared" si="17"/>
        <v>667997.57526745705</v>
      </c>
      <c r="I122" s="253">
        <f t="shared" si="18"/>
        <v>667997.57526745705</v>
      </c>
      <c r="J122" s="158">
        <f t="shared" si="10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</row>
    <row r="123" spans="2:16">
      <c r="B123" s="9" t="str">
        <f t="shared" si="14"/>
        <v/>
      </c>
      <c r="C123" s="153">
        <f>IF(D93="","-",+C122+1)</f>
        <v>2040</v>
      </c>
      <c r="D123" s="154">
        <f>IF(F122+SUM(E$99:E122)=D$92,F122,D$92-SUM(E$99:E122))</f>
        <v>4098638.8410852668</v>
      </c>
      <c r="E123" s="160">
        <f>IF(+J96&lt;F122,J96,D123)</f>
        <v>223368.16666666666</v>
      </c>
      <c r="F123" s="159">
        <f t="shared" si="15"/>
        <v>3875270.6744186003</v>
      </c>
      <c r="G123" s="159">
        <f t="shared" si="16"/>
        <v>3986954.7577519333</v>
      </c>
      <c r="H123" s="163">
        <f t="shared" si="17"/>
        <v>644408.87254129804</v>
      </c>
      <c r="I123" s="253">
        <f t="shared" si="18"/>
        <v>644408.87254129804</v>
      </c>
      <c r="J123" s="158">
        <f t="shared" si="10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</row>
    <row r="124" spans="2:16">
      <c r="B124" s="9" t="str">
        <f t="shared" si="14"/>
        <v/>
      </c>
      <c r="C124" s="153">
        <f>IF(D93="","-",+C123+1)</f>
        <v>2041</v>
      </c>
      <c r="D124" s="154">
        <f>IF(F123+SUM(E$99:E123)=D$92,F123,D$92-SUM(E$99:E123))</f>
        <v>3875270.6744186003</v>
      </c>
      <c r="E124" s="160">
        <f>IF(+J96&lt;F123,J96,D124)</f>
        <v>223368.16666666666</v>
      </c>
      <c r="F124" s="159">
        <f t="shared" si="15"/>
        <v>3651902.5077519338</v>
      </c>
      <c r="G124" s="159">
        <f t="shared" si="16"/>
        <v>3763586.5910852673</v>
      </c>
      <c r="H124" s="163">
        <f t="shared" si="17"/>
        <v>620820.16981513915</v>
      </c>
      <c r="I124" s="253">
        <f t="shared" si="18"/>
        <v>620820.16981513915</v>
      </c>
      <c r="J124" s="158">
        <f t="shared" si="10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</row>
    <row r="125" spans="2:16">
      <c r="B125" s="9" t="str">
        <f t="shared" si="14"/>
        <v/>
      </c>
      <c r="C125" s="153">
        <f>IF(D93="","-",+C124+1)</f>
        <v>2042</v>
      </c>
      <c r="D125" s="154">
        <f>IF(F124+SUM(E$99:E124)=D$92,F124,D$92-SUM(E$99:E124))</f>
        <v>3651902.5077519338</v>
      </c>
      <c r="E125" s="160">
        <f>IF(+J96&lt;F124,J96,D125)</f>
        <v>223368.16666666666</v>
      </c>
      <c r="F125" s="159">
        <f t="shared" si="15"/>
        <v>3428534.3410852673</v>
      </c>
      <c r="G125" s="159">
        <f t="shared" si="16"/>
        <v>3540218.4244186003</v>
      </c>
      <c r="H125" s="163">
        <f t="shared" si="17"/>
        <v>597231.46708898002</v>
      </c>
      <c r="I125" s="253">
        <f t="shared" si="18"/>
        <v>597231.46708898002</v>
      </c>
      <c r="J125" s="158">
        <f t="shared" si="10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</row>
    <row r="126" spans="2:16">
      <c r="B126" s="9" t="str">
        <f t="shared" si="14"/>
        <v/>
      </c>
      <c r="C126" s="153">
        <f>IF(D93="","-",+C125+1)</f>
        <v>2043</v>
      </c>
      <c r="D126" s="154">
        <f>IF(F125+SUM(E$99:E125)=D$92,F125,D$92-SUM(E$99:E125))</f>
        <v>3428534.3410852673</v>
      </c>
      <c r="E126" s="160">
        <f>IF(+J96&lt;F125,J96,D126)</f>
        <v>223368.16666666666</v>
      </c>
      <c r="F126" s="159">
        <f t="shared" si="15"/>
        <v>3205166.1744186007</v>
      </c>
      <c r="G126" s="159">
        <f t="shared" si="16"/>
        <v>3316850.2577519342</v>
      </c>
      <c r="H126" s="163">
        <f t="shared" si="17"/>
        <v>573642.76436282112</v>
      </c>
      <c r="I126" s="253">
        <f t="shared" si="18"/>
        <v>573642.76436282112</v>
      </c>
      <c r="J126" s="158">
        <f t="shared" si="10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</row>
    <row r="127" spans="2:16">
      <c r="B127" s="9" t="str">
        <f t="shared" si="14"/>
        <v/>
      </c>
      <c r="C127" s="153">
        <f>IF(D93="","-",+C126+1)</f>
        <v>2044</v>
      </c>
      <c r="D127" s="154">
        <f>IF(F126+SUM(E$99:E126)=D$92,F126,D$92-SUM(E$99:E126))</f>
        <v>3205166.1744186007</v>
      </c>
      <c r="E127" s="160">
        <f>IF(+J96&lt;F126,J96,D127)</f>
        <v>223368.16666666666</v>
      </c>
      <c r="F127" s="159">
        <f t="shared" si="15"/>
        <v>2981798.0077519342</v>
      </c>
      <c r="G127" s="159">
        <f t="shared" si="16"/>
        <v>3093482.0910852673</v>
      </c>
      <c r="H127" s="163">
        <f t="shared" si="17"/>
        <v>550054.06163666211</v>
      </c>
      <c r="I127" s="253">
        <f t="shared" si="18"/>
        <v>550054.06163666211</v>
      </c>
      <c r="J127" s="158">
        <f t="shared" si="10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</row>
    <row r="128" spans="2:16">
      <c r="B128" s="9" t="str">
        <f t="shared" si="14"/>
        <v/>
      </c>
      <c r="C128" s="153">
        <f>IF(D93="","-",+C127+1)</f>
        <v>2045</v>
      </c>
      <c r="D128" s="154">
        <f>IF(F127+SUM(E$99:E127)=D$92,F127,D$92-SUM(E$99:E127))</f>
        <v>2981798.0077519342</v>
      </c>
      <c r="E128" s="160">
        <f>IF(+J96&lt;F127,J96,D128)</f>
        <v>223368.16666666666</v>
      </c>
      <c r="F128" s="159">
        <f t="shared" si="15"/>
        <v>2758429.8410852677</v>
      </c>
      <c r="G128" s="159">
        <f t="shared" si="16"/>
        <v>2870113.9244186012</v>
      </c>
      <c r="H128" s="163">
        <f t="shared" si="17"/>
        <v>526465.3589105031</v>
      </c>
      <c r="I128" s="253">
        <f t="shared" si="18"/>
        <v>526465.3589105031</v>
      </c>
      <c r="J128" s="158">
        <f t="shared" si="10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</row>
    <row r="129" spans="2:16">
      <c r="B129" s="9" t="str">
        <f t="shared" si="14"/>
        <v/>
      </c>
      <c r="C129" s="153">
        <f>IF(D93="","-",+C128+1)</f>
        <v>2046</v>
      </c>
      <c r="D129" s="154">
        <f>IF(F128+SUM(E$99:E128)=D$92,F128,D$92-SUM(E$99:E128))</f>
        <v>2758429.8410852677</v>
      </c>
      <c r="E129" s="160">
        <f>IF(+J96&lt;F128,J96,D129)</f>
        <v>223368.16666666666</v>
      </c>
      <c r="F129" s="159">
        <f t="shared" si="15"/>
        <v>2535061.6744186012</v>
      </c>
      <c r="G129" s="159">
        <f t="shared" si="16"/>
        <v>2646745.7577519342</v>
      </c>
      <c r="H129" s="163">
        <f t="shared" si="17"/>
        <v>502876.65618434409</v>
      </c>
      <c r="I129" s="253">
        <f t="shared" si="18"/>
        <v>502876.65618434409</v>
      </c>
      <c r="J129" s="158">
        <f t="shared" si="10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</row>
    <row r="130" spans="2:16">
      <c r="B130" s="9" t="str">
        <f t="shared" si="14"/>
        <v/>
      </c>
      <c r="C130" s="153">
        <f>IF(D93="","-",+C129+1)</f>
        <v>2047</v>
      </c>
      <c r="D130" s="154">
        <f>IF(F129+SUM(E$99:E129)=D$92,F129,D$92-SUM(E$99:E129))</f>
        <v>2535061.6744186012</v>
      </c>
      <c r="E130" s="160">
        <f>IF(+J96&lt;F129,J96,D130)</f>
        <v>223368.16666666666</v>
      </c>
      <c r="F130" s="159">
        <f t="shared" si="15"/>
        <v>2311693.5077519347</v>
      </c>
      <c r="G130" s="159">
        <f t="shared" si="16"/>
        <v>2423377.5910852682</v>
      </c>
      <c r="H130" s="163">
        <f t="shared" si="17"/>
        <v>479287.95345818519</v>
      </c>
      <c r="I130" s="253">
        <f t="shared" si="18"/>
        <v>479287.95345818519</v>
      </c>
      <c r="J130" s="158">
        <f t="shared" si="10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</row>
    <row r="131" spans="2:16">
      <c r="B131" s="9" t="str">
        <f t="shared" si="14"/>
        <v/>
      </c>
      <c r="C131" s="153">
        <f>IF(D93="","-",+C130+1)</f>
        <v>2048</v>
      </c>
      <c r="D131" s="154">
        <f>IF(F130+SUM(E$99:E130)=D$92,F130,D$92-SUM(E$99:E130))</f>
        <v>2311693.5077519347</v>
      </c>
      <c r="E131" s="160">
        <f>IF(+J96&lt;F130,J96,D131)</f>
        <v>223368.16666666666</v>
      </c>
      <c r="F131" s="159">
        <f t="shared" ref="F131:F154" si="22">+D131-E131</f>
        <v>2088325.341085268</v>
      </c>
      <c r="G131" s="159">
        <f t="shared" ref="G131:G154" si="23">+(F131+D131)/2</f>
        <v>2200009.4244186012</v>
      </c>
      <c r="H131" s="163">
        <f t="shared" si="17"/>
        <v>455699.25073202612</v>
      </c>
      <c r="I131" s="253">
        <f t="shared" si="18"/>
        <v>455699.25073202612</v>
      </c>
      <c r="J131" s="158">
        <f t="shared" ref="J131:J154" si="24">+I541-H541</f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14"/>
        <v/>
      </c>
      <c r="C132" s="153">
        <f>IF(D93="","-",+C131+1)</f>
        <v>2049</v>
      </c>
      <c r="D132" s="154">
        <f>IF(F131+SUM(E$99:E131)=D$92,F131,D$92-SUM(E$99:E131))</f>
        <v>2088325.341085268</v>
      </c>
      <c r="E132" s="160">
        <f>IF(+J96&lt;F131,J96,D132)</f>
        <v>223368.16666666666</v>
      </c>
      <c r="F132" s="159">
        <f t="shared" si="22"/>
        <v>1864957.1744186012</v>
      </c>
      <c r="G132" s="159">
        <f t="shared" si="23"/>
        <v>1976641.2577519347</v>
      </c>
      <c r="H132" s="163">
        <f t="shared" si="17"/>
        <v>432110.54800586717</v>
      </c>
      <c r="I132" s="253">
        <f t="shared" si="18"/>
        <v>432110.54800586717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14"/>
        <v/>
      </c>
      <c r="C133" s="153">
        <f>IF(D93="","-",+C132+1)</f>
        <v>2050</v>
      </c>
      <c r="D133" s="154">
        <f>IF(F132+SUM(E$99:E132)=D$92,F132,D$92-SUM(E$99:E132))</f>
        <v>1864957.1744186012</v>
      </c>
      <c r="E133" s="160">
        <f>IF(+J96&lt;F132,J96,D133)</f>
        <v>223368.16666666666</v>
      </c>
      <c r="F133" s="159">
        <f t="shared" si="22"/>
        <v>1641589.0077519345</v>
      </c>
      <c r="G133" s="159">
        <f t="shared" si="23"/>
        <v>1753273.0910852677</v>
      </c>
      <c r="H133" s="163">
        <f t="shared" si="17"/>
        <v>408521.8452797081</v>
      </c>
      <c r="I133" s="253">
        <f t="shared" si="18"/>
        <v>408521.8452797081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14"/>
        <v/>
      </c>
      <c r="C134" s="153">
        <f>IF(D93="","-",+C133+1)</f>
        <v>2051</v>
      </c>
      <c r="D134" s="154">
        <f>IF(F133+SUM(E$99:E133)=D$92,F133,D$92-SUM(E$99:E133))</f>
        <v>1641589.0077519345</v>
      </c>
      <c r="E134" s="160">
        <f>IF(+J96&lt;F133,J96,D134)</f>
        <v>223368.16666666666</v>
      </c>
      <c r="F134" s="159">
        <f t="shared" si="22"/>
        <v>1418220.8410852677</v>
      </c>
      <c r="G134" s="159">
        <f t="shared" si="23"/>
        <v>1529904.9244186012</v>
      </c>
      <c r="H134" s="163">
        <f t="shared" si="17"/>
        <v>384933.14255354914</v>
      </c>
      <c r="I134" s="253">
        <f t="shared" si="18"/>
        <v>384933.14255354914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14"/>
        <v/>
      </c>
      <c r="C135" s="153">
        <f>IF(D93="","-",+C134+1)</f>
        <v>2052</v>
      </c>
      <c r="D135" s="154">
        <f>IF(F134+SUM(E$99:E134)=D$92,F134,D$92-SUM(E$99:E134))</f>
        <v>1418220.8410852677</v>
      </c>
      <c r="E135" s="160">
        <f>IF(+J96&lt;F134,J96,D135)</f>
        <v>223368.16666666666</v>
      </c>
      <c r="F135" s="159">
        <f t="shared" si="22"/>
        <v>1194852.674418601</v>
      </c>
      <c r="G135" s="159">
        <f t="shared" si="23"/>
        <v>1306536.7577519342</v>
      </c>
      <c r="H135" s="163">
        <f t="shared" si="17"/>
        <v>361344.43982739007</v>
      </c>
      <c r="I135" s="253">
        <f t="shared" si="18"/>
        <v>361344.43982739007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14"/>
        <v/>
      </c>
      <c r="C136" s="153">
        <f>IF(D93="","-",+C135+1)</f>
        <v>2053</v>
      </c>
      <c r="D136" s="154">
        <f>IF(F135+SUM(E$99:E135)=D$92,F135,D$92-SUM(E$99:E135))</f>
        <v>1194852.674418601</v>
      </c>
      <c r="E136" s="160">
        <f>IF(+J96&lt;F135,J96,D136)</f>
        <v>223368.16666666666</v>
      </c>
      <c r="F136" s="159">
        <f t="shared" si="22"/>
        <v>971484.50775193435</v>
      </c>
      <c r="G136" s="159">
        <f t="shared" si="23"/>
        <v>1083168.5910852677</v>
      </c>
      <c r="H136" s="163">
        <f t="shared" si="17"/>
        <v>337755.73710123112</v>
      </c>
      <c r="I136" s="253">
        <f t="shared" si="18"/>
        <v>337755.73710123112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14"/>
        <v/>
      </c>
      <c r="C137" s="153">
        <f>IF(D93="","-",+C136+1)</f>
        <v>2054</v>
      </c>
      <c r="D137" s="154">
        <f>IF(F136+SUM(E$99:E136)=D$92,F136,D$92-SUM(E$99:E136))</f>
        <v>971484.50775193435</v>
      </c>
      <c r="E137" s="160">
        <f>IF(+J96&lt;F136,J96,D137)</f>
        <v>223368.16666666666</v>
      </c>
      <c r="F137" s="159">
        <f t="shared" si="22"/>
        <v>748116.34108526772</v>
      </c>
      <c r="G137" s="159">
        <f t="shared" si="23"/>
        <v>859800.42441860097</v>
      </c>
      <c r="H137" s="163">
        <f t="shared" si="17"/>
        <v>314167.03437507211</v>
      </c>
      <c r="I137" s="253">
        <f t="shared" si="18"/>
        <v>314167.03437507211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14"/>
        <v/>
      </c>
      <c r="C138" s="153">
        <f>IF(D93="","-",+C137+1)</f>
        <v>2055</v>
      </c>
      <c r="D138" s="154">
        <f>IF(F137+SUM(E$99:E137)=D$92,F137,D$92-SUM(E$99:E137))</f>
        <v>748116.34108526772</v>
      </c>
      <c r="E138" s="160">
        <f>IF(+J96&lt;F137,J96,D138)</f>
        <v>223368.16666666666</v>
      </c>
      <c r="F138" s="159">
        <f t="shared" si="22"/>
        <v>524748.17441860109</v>
      </c>
      <c r="G138" s="159">
        <f t="shared" si="23"/>
        <v>636432.25775193446</v>
      </c>
      <c r="H138" s="163">
        <f t="shared" si="17"/>
        <v>290578.3316489131</v>
      </c>
      <c r="I138" s="253">
        <f t="shared" si="18"/>
        <v>290578.3316489131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14"/>
        <v/>
      </c>
      <c r="C139" s="153">
        <f>IF(D93="","-",+C138+1)</f>
        <v>2056</v>
      </c>
      <c r="D139" s="154">
        <f>IF(F138+SUM(E$99:E138)=D$92,F138,D$92-SUM(E$99:E138))</f>
        <v>524748.17441860109</v>
      </c>
      <c r="E139" s="160">
        <f>IF(+J96&lt;F138,J96,D139)</f>
        <v>223368.16666666666</v>
      </c>
      <c r="F139" s="159">
        <f t="shared" si="22"/>
        <v>301380.00775193446</v>
      </c>
      <c r="G139" s="159">
        <f t="shared" si="23"/>
        <v>413064.09108526778</v>
      </c>
      <c r="H139" s="163">
        <f t="shared" si="17"/>
        <v>266989.62892275408</v>
      </c>
      <c r="I139" s="253">
        <f t="shared" si="18"/>
        <v>266989.62892275408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14"/>
        <v/>
      </c>
      <c r="C140" s="153">
        <f>IF(D93="","-",+C139+1)</f>
        <v>2057</v>
      </c>
      <c r="D140" s="154">
        <f>IF(F139+SUM(E$99:E139)=D$92,F139,D$92-SUM(E$99:E139))</f>
        <v>301380.00775193446</v>
      </c>
      <c r="E140" s="160">
        <f>IF(+J96&lt;F139,J96,D140)</f>
        <v>223368.16666666666</v>
      </c>
      <c r="F140" s="159">
        <f t="shared" si="22"/>
        <v>78011.841085267806</v>
      </c>
      <c r="G140" s="159">
        <f t="shared" si="23"/>
        <v>189695.92441860115</v>
      </c>
      <c r="H140" s="163">
        <f t="shared" si="17"/>
        <v>243400.9261965951</v>
      </c>
      <c r="I140" s="253">
        <f t="shared" si="18"/>
        <v>243400.9261965951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14"/>
        <v/>
      </c>
      <c r="C141" s="153">
        <f>IF(D93="","-",+C140+1)</f>
        <v>2058</v>
      </c>
      <c r="D141" s="154">
        <f>IF(F140+SUM(E$99:E140)=D$92,F140,D$92-SUM(E$99:E140))</f>
        <v>78011.841085267806</v>
      </c>
      <c r="E141" s="160">
        <f>IF(+J96&lt;F140,J96,D141)</f>
        <v>78011.841085267806</v>
      </c>
      <c r="F141" s="159">
        <f t="shared" si="22"/>
        <v>0</v>
      </c>
      <c r="G141" s="159">
        <f t="shared" si="23"/>
        <v>39005.920542633903</v>
      </c>
      <c r="H141" s="163">
        <f t="shared" si="17"/>
        <v>82131.045168692275</v>
      </c>
      <c r="I141" s="253">
        <f t="shared" si="18"/>
        <v>82131.045168692275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14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2"/>
        <v>0</v>
      </c>
      <c r="G142" s="159">
        <f t="shared" si="23"/>
        <v>0</v>
      </c>
      <c r="H142" s="163">
        <f t="shared" si="17"/>
        <v>0</v>
      </c>
      <c r="I142" s="253">
        <f t="shared" si="18"/>
        <v>0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14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2"/>
        <v>0</v>
      </c>
      <c r="G143" s="159">
        <f t="shared" si="23"/>
        <v>0</v>
      </c>
      <c r="H143" s="163">
        <f t="shared" si="17"/>
        <v>0</v>
      </c>
      <c r="I143" s="253">
        <f t="shared" si="18"/>
        <v>0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14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2"/>
        <v>0</v>
      </c>
      <c r="G144" s="159">
        <f t="shared" si="23"/>
        <v>0</v>
      </c>
      <c r="H144" s="163">
        <f t="shared" si="17"/>
        <v>0</v>
      </c>
      <c r="I144" s="253">
        <f t="shared" si="18"/>
        <v>0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14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2"/>
        <v>0</v>
      </c>
      <c r="G145" s="159">
        <f t="shared" si="23"/>
        <v>0</v>
      </c>
      <c r="H145" s="163">
        <f t="shared" si="17"/>
        <v>0</v>
      </c>
      <c r="I145" s="253">
        <f t="shared" si="18"/>
        <v>0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14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2"/>
        <v>0</v>
      </c>
      <c r="G146" s="159">
        <f t="shared" si="23"/>
        <v>0</v>
      </c>
      <c r="H146" s="163">
        <f t="shared" si="17"/>
        <v>0</v>
      </c>
      <c r="I146" s="253">
        <f t="shared" si="18"/>
        <v>0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14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2"/>
        <v>0</v>
      </c>
      <c r="G147" s="159">
        <f t="shared" si="23"/>
        <v>0</v>
      </c>
      <c r="H147" s="163">
        <f t="shared" si="17"/>
        <v>0</v>
      </c>
      <c r="I147" s="253">
        <f t="shared" si="18"/>
        <v>0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14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2"/>
        <v>0</v>
      </c>
      <c r="G148" s="159">
        <f t="shared" si="23"/>
        <v>0</v>
      </c>
      <c r="H148" s="163">
        <f t="shared" si="17"/>
        <v>0</v>
      </c>
      <c r="I148" s="253">
        <f t="shared" si="18"/>
        <v>0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14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2"/>
        <v>0</v>
      </c>
      <c r="G149" s="159">
        <f t="shared" si="23"/>
        <v>0</v>
      </c>
      <c r="H149" s="163">
        <f t="shared" si="17"/>
        <v>0</v>
      </c>
      <c r="I149" s="253">
        <f t="shared" si="18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14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2"/>
        <v>0</v>
      </c>
      <c r="G150" s="159">
        <f t="shared" si="23"/>
        <v>0</v>
      </c>
      <c r="H150" s="163">
        <f t="shared" si="17"/>
        <v>0</v>
      </c>
      <c r="I150" s="253">
        <f t="shared" si="18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14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2"/>
        <v>0</v>
      </c>
      <c r="G151" s="159">
        <f t="shared" si="23"/>
        <v>0</v>
      </c>
      <c r="H151" s="163">
        <f t="shared" si="17"/>
        <v>0</v>
      </c>
      <c r="I151" s="253">
        <f t="shared" si="18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14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2"/>
        <v>0</v>
      </c>
      <c r="G152" s="159">
        <f t="shared" si="23"/>
        <v>0</v>
      </c>
      <c r="H152" s="163">
        <f t="shared" si="17"/>
        <v>0</v>
      </c>
      <c r="I152" s="253">
        <f t="shared" si="18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14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2"/>
        <v>0</v>
      </c>
      <c r="G153" s="159">
        <f t="shared" si="23"/>
        <v>0</v>
      </c>
      <c r="H153" s="163">
        <f t="shared" si="17"/>
        <v>0</v>
      </c>
      <c r="I153" s="253">
        <f t="shared" si="18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14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2"/>
        <v>0</v>
      </c>
      <c r="G154" s="165">
        <f t="shared" si="23"/>
        <v>0</v>
      </c>
      <c r="H154" s="167">
        <f t="shared" si="17"/>
        <v>0</v>
      </c>
      <c r="I154" s="254">
        <f t="shared" si="18"/>
        <v>0</v>
      </c>
      <c r="J154" s="169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9381462.9999999981</v>
      </c>
      <c r="F155" s="111"/>
      <c r="G155" s="111"/>
      <c r="H155" s="111">
        <f>SUM(H99:H154)</f>
        <v>30280319.860957138</v>
      </c>
      <c r="I155" s="111">
        <f>SUM(I99:I154)</f>
        <v>30280319.860957138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P162"/>
  <sheetViews>
    <sheetView view="pageBreakPreview" topLeftCell="A76" zoomScale="80" zoomScaleNormal="100" zoomScaleSheetLayoutView="80" workbookViewId="0">
      <selection activeCell="D99" sqref="D99:I10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56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182492.15165602544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182492.15165602544</v>
      </c>
      <c r="O6" s="1"/>
      <c r="P6" s="1"/>
    </row>
    <row r="7" spans="1:16" ht="13.5" thickBot="1">
      <c r="C7" s="121" t="s">
        <v>44</v>
      </c>
      <c r="D7" s="223" t="s">
        <v>347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348</v>
      </c>
      <c r="E9" s="401" t="s">
        <v>442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1556621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9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37966.365853658535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1111302</v>
      </c>
      <c r="E17" s="410">
        <v>13229.785714285714</v>
      </c>
      <c r="F17" s="411">
        <v>1098072.2142857143</v>
      </c>
      <c r="G17" s="410">
        <v>156066.99191753985</v>
      </c>
      <c r="H17" s="416">
        <v>156066.99191753985</v>
      </c>
      <c r="I17" s="156">
        <f t="shared" ref="I17:I72" si="0">H17-G17</f>
        <v>0</v>
      </c>
      <c r="J17" s="156"/>
      <c r="K17" s="258">
        <f>+G17</f>
        <v>156066.99191753985</v>
      </c>
      <c r="L17" s="257">
        <f t="shared" ref="L17:L72" si="1">IF(K17&lt;&gt;0,+G17-K17,0)</f>
        <v>0</v>
      </c>
      <c r="M17" s="258">
        <f>+H17</f>
        <v>156066.99191753985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1543391.2142857143</v>
      </c>
      <c r="E18" s="410">
        <v>36200.488372093023</v>
      </c>
      <c r="F18" s="411">
        <v>1507190.7259136213</v>
      </c>
      <c r="G18" s="410">
        <v>225172.65115998022</v>
      </c>
      <c r="H18" s="416">
        <v>225172.65115998022</v>
      </c>
      <c r="I18" s="156">
        <v>0</v>
      </c>
      <c r="J18" s="156"/>
      <c r="K18" s="258">
        <f>+G18</f>
        <v>225172.65115998022</v>
      </c>
      <c r="L18" s="257">
        <f>IF(K18&lt;&gt;0,+G18-K18,0)</f>
        <v>0</v>
      </c>
      <c r="M18" s="258">
        <f>+H18</f>
        <v>225172.65115998022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1507190.7259136213</v>
      </c>
      <c r="E19" s="410">
        <v>37966.365853658535</v>
      </c>
      <c r="F19" s="411">
        <v>1469224.3600599626</v>
      </c>
      <c r="G19" s="410">
        <v>227108.76254780369</v>
      </c>
      <c r="H19" s="416">
        <v>227108.76254780369</v>
      </c>
      <c r="I19" s="156">
        <f t="shared" si="0"/>
        <v>0</v>
      </c>
      <c r="J19" s="156"/>
      <c r="K19" s="258">
        <f>+G19</f>
        <v>227108.76254780369</v>
      </c>
      <c r="L19" s="257">
        <f>IF(K19&lt;&gt;0,+G19-K19,0)</f>
        <v>0</v>
      </c>
      <c r="M19" s="258">
        <f>+H19</f>
        <v>227108.76254780369</v>
      </c>
      <c r="N19" s="158">
        <f>IF(M19&lt;&gt;0,+H19-M19,0)</f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411">
        <v>1469224.3600599626</v>
      </c>
      <c r="E20" s="410">
        <v>37966.365853658535</v>
      </c>
      <c r="F20" s="411">
        <v>1431257.994206304</v>
      </c>
      <c r="G20" s="410">
        <v>222283.46149005229</v>
      </c>
      <c r="H20" s="416">
        <v>222283.46149005229</v>
      </c>
      <c r="I20" s="156">
        <f t="shared" si="0"/>
        <v>0</v>
      </c>
      <c r="J20" s="156"/>
      <c r="K20" s="258">
        <f>+G20</f>
        <v>222283.46149005229</v>
      </c>
      <c r="L20" s="257">
        <f>IF(K20&lt;&gt;0,+G20-K20,0)</f>
        <v>0</v>
      </c>
      <c r="M20" s="258">
        <f>+H20</f>
        <v>222283.46149005229</v>
      </c>
      <c r="N20" s="158">
        <f>IF(M20&lt;&gt;0,+H20-M20,0)</f>
        <v>0</v>
      </c>
      <c r="O20" s="158">
        <f t="shared" ref="O20" si="5">+N20-L20</f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1431257.994206304</v>
      </c>
      <c r="E21" s="160">
        <f>IF(+I14&lt;F20,I14,D21)</f>
        <v>37966.365853658535</v>
      </c>
      <c r="F21" s="159">
        <f t="shared" ref="F21:F72" si="6">+D21-E21</f>
        <v>1393291.6283526453</v>
      </c>
      <c r="G21" s="161">
        <f t="shared" ref="G21:G49" si="7">+I$12*((D21+F21)/2)+E21</f>
        <v>182492.15165602544</v>
      </c>
      <c r="H21" s="142">
        <f t="shared" ref="H21:H49" si="8">+I$13*((D21+F21)/2)+E21</f>
        <v>182492.15165602544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1393291.6283526453</v>
      </c>
      <c r="E22" s="160">
        <f>IF(+I14&lt;F21,I14,D22)</f>
        <v>37966.365853658535</v>
      </c>
      <c r="F22" s="159">
        <f t="shared" si="6"/>
        <v>1355325.2624989867</v>
      </c>
      <c r="G22" s="161">
        <f t="shared" si="7"/>
        <v>178606.84632080595</v>
      </c>
      <c r="H22" s="142">
        <f t="shared" si="8"/>
        <v>178606.84632080595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1355325.2624989867</v>
      </c>
      <c r="E23" s="160">
        <f>IF(+I14&lt;F22,I14,D23)</f>
        <v>37966.365853658535</v>
      </c>
      <c r="F23" s="159">
        <f t="shared" si="6"/>
        <v>1317358.896645328</v>
      </c>
      <c r="G23" s="161">
        <f t="shared" si="7"/>
        <v>174721.54098558656</v>
      </c>
      <c r="H23" s="142">
        <f t="shared" si="8"/>
        <v>174721.54098558656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1317358.896645328</v>
      </c>
      <c r="E24" s="160">
        <f>IF(+I14&lt;F23,I14,D24)</f>
        <v>37966.365853658535</v>
      </c>
      <c r="F24" s="159">
        <f t="shared" si="6"/>
        <v>1279392.5307916694</v>
      </c>
      <c r="G24" s="161">
        <f t="shared" si="7"/>
        <v>170836.2356503671</v>
      </c>
      <c r="H24" s="142">
        <f t="shared" si="8"/>
        <v>170836.2356503671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1279392.5307916694</v>
      </c>
      <c r="E25" s="160">
        <f>IF(+I14&lt;F24,I14,D25)</f>
        <v>37966.365853658535</v>
      </c>
      <c r="F25" s="159">
        <f t="shared" si="6"/>
        <v>1241426.1649380107</v>
      </c>
      <c r="G25" s="161">
        <f t="shared" si="7"/>
        <v>166950.93031514768</v>
      </c>
      <c r="H25" s="142">
        <f t="shared" si="8"/>
        <v>166950.93031514768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1241426.1649380107</v>
      </c>
      <c r="E26" s="160">
        <f>IF(+I14&lt;F25,I14,D26)</f>
        <v>37966.365853658535</v>
      </c>
      <c r="F26" s="159">
        <f t="shared" si="6"/>
        <v>1203459.7990843521</v>
      </c>
      <c r="G26" s="161">
        <f t="shared" si="7"/>
        <v>163065.62497992822</v>
      </c>
      <c r="H26" s="142">
        <f t="shared" si="8"/>
        <v>163065.62497992822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1203459.7990843521</v>
      </c>
      <c r="E27" s="160">
        <f>IF(+I14&lt;F26,I14,D27)</f>
        <v>37966.365853658535</v>
      </c>
      <c r="F27" s="159">
        <f t="shared" si="6"/>
        <v>1165493.4332306935</v>
      </c>
      <c r="G27" s="161">
        <f t="shared" si="7"/>
        <v>159180.31964470883</v>
      </c>
      <c r="H27" s="142">
        <f t="shared" si="8"/>
        <v>159180.31964470883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1165493.4332306935</v>
      </c>
      <c r="E28" s="160">
        <f>IF(+I14&lt;F27,I14,D28)</f>
        <v>37966.365853658535</v>
      </c>
      <c r="F28" s="159">
        <f t="shared" si="6"/>
        <v>1127527.0673770348</v>
      </c>
      <c r="G28" s="161">
        <f t="shared" si="7"/>
        <v>155295.01430948934</v>
      </c>
      <c r="H28" s="142">
        <f t="shared" si="8"/>
        <v>155295.01430948934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1127527.0673770348</v>
      </c>
      <c r="E29" s="160">
        <f>IF(+I14&lt;F28,I14,D29)</f>
        <v>37966.365853658535</v>
      </c>
      <c r="F29" s="159">
        <f t="shared" si="6"/>
        <v>1089560.7015233762</v>
      </c>
      <c r="G29" s="161">
        <f t="shared" si="7"/>
        <v>151409.70897426995</v>
      </c>
      <c r="H29" s="142">
        <f t="shared" si="8"/>
        <v>151409.70897426995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1089560.7015233762</v>
      </c>
      <c r="E30" s="160">
        <f>IF(+I14&lt;F29,I14,D30)</f>
        <v>37966.365853658535</v>
      </c>
      <c r="F30" s="159">
        <f t="shared" si="6"/>
        <v>1051594.3356697175</v>
      </c>
      <c r="G30" s="161">
        <f t="shared" si="7"/>
        <v>147524.40363905049</v>
      </c>
      <c r="H30" s="142">
        <f t="shared" si="8"/>
        <v>147524.40363905049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1051594.3356697175</v>
      </c>
      <c r="E31" s="160">
        <f>IF(+I14&lt;F30,I14,D31)</f>
        <v>37966.365853658535</v>
      </c>
      <c r="F31" s="159">
        <f t="shared" si="6"/>
        <v>1013627.969816059</v>
      </c>
      <c r="G31" s="161">
        <f t="shared" si="7"/>
        <v>143639.09830383107</v>
      </c>
      <c r="H31" s="142">
        <f t="shared" si="8"/>
        <v>143639.09830383107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1013627.969816059</v>
      </c>
      <c r="E32" s="160">
        <f>IF(+I14&lt;F31,I14,D32)</f>
        <v>37966.365853658535</v>
      </c>
      <c r="F32" s="159">
        <f t="shared" si="6"/>
        <v>975661.60396240046</v>
      </c>
      <c r="G32" s="161">
        <f t="shared" si="7"/>
        <v>139753.79296861164</v>
      </c>
      <c r="H32" s="142">
        <f t="shared" si="8"/>
        <v>139753.79296861164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975661.60396240046</v>
      </c>
      <c r="E33" s="160">
        <f>IF(+I14&lt;F32,I14,D33)</f>
        <v>37966.365853658535</v>
      </c>
      <c r="F33" s="159">
        <f t="shared" si="6"/>
        <v>937695.23810874193</v>
      </c>
      <c r="G33" s="161">
        <f t="shared" si="7"/>
        <v>135868.48763339221</v>
      </c>
      <c r="H33" s="142">
        <f t="shared" si="8"/>
        <v>135868.48763339221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937695.23810874193</v>
      </c>
      <c r="E34" s="160">
        <f>IF(+I14&lt;F33,I14,D34)</f>
        <v>37966.365853658535</v>
      </c>
      <c r="F34" s="159">
        <f t="shared" si="6"/>
        <v>899728.87225508341</v>
      </c>
      <c r="G34" s="161">
        <f t="shared" si="7"/>
        <v>131983.18229817279</v>
      </c>
      <c r="H34" s="142">
        <f t="shared" si="8"/>
        <v>131983.18229817279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899728.87225508341</v>
      </c>
      <c r="E35" s="160">
        <f>IF(+I14&lt;F34,I14,D35)</f>
        <v>37966.365853658535</v>
      </c>
      <c r="F35" s="159">
        <f t="shared" si="6"/>
        <v>861762.50640142488</v>
      </c>
      <c r="G35" s="161">
        <f t="shared" si="7"/>
        <v>128097.87696295336</v>
      </c>
      <c r="H35" s="142">
        <f t="shared" si="8"/>
        <v>128097.87696295336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861762.50640142488</v>
      </c>
      <c r="E36" s="160">
        <f>IF(+I14&lt;F35,I14,D36)</f>
        <v>37966.365853658535</v>
      </c>
      <c r="F36" s="159">
        <f t="shared" si="6"/>
        <v>823796.14054776635</v>
      </c>
      <c r="G36" s="161">
        <f t="shared" si="7"/>
        <v>124212.57162773394</v>
      </c>
      <c r="H36" s="142">
        <f t="shared" si="8"/>
        <v>124212.57162773394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823796.14054776635</v>
      </c>
      <c r="E37" s="160">
        <f>IF(+I14&lt;F36,I14,D37)</f>
        <v>37966.365853658535</v>
      </c>
      <c r="F37" s="159">
        <f t="shared" si="6"/>
        <v>785829.77469410782</v>
      </c>
      <c r="G37" s="161">
        <f t="shared" si="7"/>
        <v>120327.26629251451</v>
      </c>
      <c r="H37" s="142">
        <f t="shared" si="8"/>
        <v>120327.26629251451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785829.77469410782</v>
      </c>
      <c r="E38" s="160">
        <f>IF(+I14&lt;F37,I14,D38)</f>
        <v>37966.365853658535</v>
      </c>
      <c r="F38" s="159">
        <f t="shared" si="6"/>
        <v>747863.40884044929</v>
      </c>
      <c r="G38" s="161">
        <f t="shared" si="7"/>
        <v>116441.96095729509</v>
      </c>
      <c r="H38" s="142">
        <f t="shared" si="8"/>
        <v>116441.96095729509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747863.40884044929</v>
      </c>
      <c r="E39" s="160">
        <f>IF(+I14&lt;F38,I14,D39)</f>
        <v>37966.365853658535</v>
      </c>
      <c r="F39" s="159">
        <f t="shared" si="6"/>
        <v>709897.04298679077</v>
      </c>
      <c r="G39" s="161">
        <f t="shared" si="7"/>
        <v>112556.65562207566</v>
      </c>
      <c r="H39" s="142">
        <f t="shared" si="8"/>
        <v>112556.65562207566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709897.04298679077</v>
      </c>
      <c r="E40" s="160">
        <f>IF(+I14&lt;F39,I14,D40)</f>
        <v>37966.365853658535</v>
      </c>
      <c r="F40" s="159">
        <f t="shared" si="6"/>
        <v>671930.67713313224</v>
      </c>
      <c r="G40" s="161">
        <f t="shared" si="7"/>
        <v>108671.35028685624</v>
      </c>
      <c r="H40" s="142">
        <f t="shared" si="8"/>
        <v>108671.35028685624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671930.67713313224</v>
      </c>
      <c r="E41" s="160">
        <f>IF(+I14&lt;F40,I14,D41)</f>
        <v>37966.365853658535</v>
      </c>
      <c r="F41" s="159">
        <f t="shared" si="6"/>
        <v>633964.31127947371</v>
      </c>
      <c r="G41" s="161">
        <f t="shared" si="7"/>
        <v>104786.04495163684</v>
      </c>
      <c r="H41" s="142">
        <f t="shared" si="8"/>
        <v>104786.04495163684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633964.31127947371</v>
      </c>
      <c r="E42" s="160">
        <f>IF(+I14&lt;F41,I14,D42)</f>
        <v>37966.365853658535</v>
      </c>
      <c r="F42" s="159">
        <f t="shared" si="6"/>
        <v>595997.94542581518</v>
      </c>
      <c r="G42" s="161">
        <f t="shared" si="7"/>
        <v>100900.73961641738</v>
      </c>
      <c r="H42" s="142">
        <f t="shared" si="8"/>
        <v>100900.73961641738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595997.94542581518</v>
      </c>
      <c r="E43" s="160">
        <f>IF(+I14&lt;F42,I14,D43)</f>
        <v>37966.365853658535</v>
      </c>
      <c r="F43" s="159">
        <f t="shared" si="6"/>
        <v>558031.57957215665</v>
      </c>
      <c r="G43" s="161">
        <f t="shared" si="7"/>
        <v>97015.434281197973</v>
      </c>
      <c r="H43" s="142">
        <f t="shared" si="8"/>
        <v>97015.434281197973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558031.57957215665</v>
      </c>
      <c r="E44" s="160">
        <f>IF(+I14&lt;F43,I14,D44)</f>
        <v>37966.365853658535</v>
      </c>
      <c r="F44" s="159">
        <f t="shared" si="6"/>
        <v>520065.21371849813</v>
      </c>
      <c r="G44" s="161">
        <f t="shared" si="7"/>
        <v>93130.128945978533</v>
      </c>
      <c r="H44" s="142">
        <f t="shared" si="8"/>
        <v>93130.128945978533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520065.21371849813</v>
      </c>
      <c r="E45" s="160">
        <f>IF(+I14&lt;F44,I14,D45)</f>
        <v>37966.365853658535</v>
      </c>
      <c r="F45" s="159">
        <f t="shared" si="6"/>
        <v>482098.8478648396</v>
      </c>
      <c r="G45" s="161">
        <f t="shared" si="7"/>
        <v>89244.823610759122</v>
      </c>
      <c r="H45" s="142">
        <f t="shared" si="8"/>
        <v>89244.823610759122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482098.8478648396</v>
      </c>
      <c r="E46" s="160">
        <f>IF(+I14&lt;F45,I14,D46)</f>
        <v>37966.365853658535</v>
      </c>
      <c r="F46" s="159">
        <f t="shared" si="6"/>
        <v>444132.48201118107</v>
      </c>
      <c r="G46" s="161">
        <f t="shared" si="7"/>
        <v>85359.518275539696</v>
      </c>
      <c r="H46" s="142">
        <f t="shared" si="8"/>
        <v>85359.518275539696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444132.48201118107</v>
      </c>
      <c r="E47" s="160">
        <f>IF(+I14&lt;F46,I14,D47)</f>
        <v>37966.365853658535</v>
      </c>
      <c r="F47" s="159">
        <f t="shared" si="6"/>
        <v>406166.11615752254</v>
      </c>
      <c r="G47" s="161">
        <f t="shared" si="7"/>
        <v>81474.212940320271</v>
      </c>
      <c r="H47" s="142">
        <f t="shared" si="8"/>
        <v>81474.212940320271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406166.11615752254</v>
      </c>
      <c r="E48" s="160">
        <f>IF(+I14&lt;F47,I14,D48)</f>
        <v>37966.365853658535</v>
      </c>
      <c r="F48" s="159">
        <f t="shared" si="6"/>
        <v>368199.75030386401</v>
      </c>
      <c r="G48" s="161">
        <f t="shared" si="7"/>
        <v>77588.907605100845</v>
      </c>
      <c r="H48" s="142">
        <f t="shared" si="8"/>
        <v>77588.907605100845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368199.75030386401</v>
      </c>
      <c r="E49" s="160">
        <f>IF(+I14&lt;F48,I14,D49)</f>
        <v>37966.365853658535</v>
      </c>
      <c r="F49" s="159">
        <f t="shared" si="6"/>
        <v>330233.38445020549</v>
      </c>
      <c r="G49" s="161">
        <f t="shared" si="7"/>
        <v>73703.602269881434</v>
      </c>
      <c r="H49" s="142">
        <f t="shared" si="8"/>
        <v>73703.602269881434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330233.38445020549</v>
      </c>
      <c r="E50" s="160">
        <f>IF(+I14&lt;F49,I14,D50)</f>
        <v>37966.365853658535</v>
      </c>
      <c r="F50" s="159">
        <f t="shared" si="6"/>
        <v>292267.01859654696</v>
      </c>
      <c r="G50" s="161">
        <f t="shared" ref="G50:G72" si="9">+I$12*((D50+F50)/2)+E50</f>
        <v>69818.296934661994</v>
      </c>
      <c r="H50" s="142">
        <f t="shared" ref="H50:H72" si="10">+I$13*((D50+F50)/2)+E50</f>
        <v>69818.296934661994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292267.01859654696</v>
      </c>
      <c r="E51" s="160">
        <f>IF(+I14&lt;F50,I14,D51)</f>
        <v>37966.365853658535</v>
      </c>
      <c r="F51" s="159">
        <f t="shared" si="6"/>
        <v>254300.65274288843</v>
      </c>
      <c r="G51" s="161">
        <f t="shared" si="9"/>
        <v>65932.991599442583</v>
      </c>
      <c r="H51" s="142">
        <f t="shared" si="10"/>
        <v>65932.991599442583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254300.65274288843</v>
      </c>
      <c r="E52" s="160">
        <f>IF(+I14&lt;F51,I14,D52)</f>
        <v>37966.365853658535</v>
      </c>
      <c r="F52" s="159">
        <f t="shared" si="6"/>
        <v>216334.2868892299</v>
      </c>
      <c r="G52" s="161">
        <f t="shared" si="9"/>
        <v>62047.68626422315</v>
      </c>
      <c r="H52" s="142">
        <f t="shared" si="10"/>
        <v>62047.68626422315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216334.2868892299</v>
      </c>
      <c r="E53" s="160">
        <f>IF(+I14&lt;F52,I14,D53)</f>
        <v>37966.365853658535</v>
      </c>
      <c r="F53" s="159">
        <f t="shared" si="6"/>
        <v>178367.92103557137</v>
      </c>
      <c r="G53" s="161">
        <f t="shared" si="9"/>
        <v>58162.380929003724</v>
      </c>
      <c r="H53" s="142">
        <f t="shared" si="10"/>
        <v>58162.380929003724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178367.92103557137</v>
      </c>
      <c r="E54" s="160">
        <f>IF(+I14&lt;F53,I14,D54)</f>
        <v>37966.365853658535</v>
      </c>
      <c r="F54" s="159">
        <f t="shared" si="6"/>
        <v>140401.55518191285</v>
      </c>
      <c r="G54" s="161">
        <f t="shared" si="9"/>
        <v>54277.075593784299</v>
      </c>
      <c r="H54" s="142">
        <f t="shared" si="10"/>
        <v>54277.075593784299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140401.55518191285</v>
      </c>
      <c r="E55" s="160">
        <f>IF(+I14&lt;F54,I14,D55)</f>
        <v>37966.365853658535</v>
      </c>
      <c r="F55" s="159">
        <f t="shared" si="6"/>
        <v>102435.18932825432</v>
      </c>
      <c r="G55" s="161">
        <f t="shared" si="9"/>
        <v>50391.77025856488</v>
      </c>
      <c r="H55" s="142">
        <f t="shared" si="10"/>
        <v>50391.77025856488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102435.18932825432</v>
      </c>
      <c r="E56" s="160">
        <f>IF(+I14&lt;F55,I14,D56)</f>
        <v>37966.365853658535</v>
      </c>
      <c r="F56" s="159">
        <f t="shared" si="6"/>
        <v>64468.823474595782</v>
      </c>
      <c r="G56" s="161">
        <f t="shared" si="9"/>
        <v>46506.464923345455</v>
      </c>
      <c r="H56" s="142">
        <f t="shared" si="10"/>
        <v>46506.464923345455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64468.823474595782</v>
      </c>
      <c r="E57" s="160">
        <f>IF(+I14&lt;F56,I14,D57)</f>
        <v>37966.365853658535</v>
      </c>
      <c r="F57" s="159">
        <f t="shared" si="6"/>
        <v>26502.457620937246</v>
      </c>
      <c r="G57" s="161">
        <f t="shared" si="9"/>
        <v>42621.159588126029</v>
      </c>
      <c r="H57" s="142">
        <f t="shared" si="10"/>
        <v>42621.159588126029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26502.457620937246</v>
      </c>
      <c r="E58" s="160">
        <f>IF(+I14&lt;F57,I14,D58)</f>
        <v>26502.457620937246</v>
      </c>
      <c r="F58" s="159">
        <f t="shared" si="6"/>
        <v>0</v>
      </c>
      <c r="G58" s="161">
        <f t="shared" si="9"/>
        <v>27858.528154366137</v>
      </c>
      <c r="H58" s="142">
        <f t="shared" si="10"/>
        <v>27858.528154366137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6"/>
        <v>0</v>
      </c>
      <c r="G59" s="161">
        <f t="shared" si="9"/>
        <v>0</v>
      </c>
      <c r="H59" s="142">
        <f t="shared" si="10"/>
        <v>0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6"/>
        <v>0</v>
      </c>
      <c r="G60" s="161">
        <f t="shared" si="9"/>
        <v>0</v>
      </c>
      <c r="H60" s="142">
        <f t="shared" si="10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6"/>
        <v>0</v>
      </c>
      <c r="G61" s="163">
        <f t="shared" si="9"/>
        <v>0</v>
      </c>
      <c r="H61" s="142">
        <f t="shared" si="10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6"/>
        <v>0</v>
      </c>
      <c r="G62" s="163">
        <f t="shared" si="9"/>
        <v>0</v>
      </c>
      <c r="H62" s="142">
        <f t="shared" si="10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6"/>
        <v>0</v>
      </c>
      <c r="G63" s="163">
        <f t="shared" si="9"/>
        <v>0</v>
      </c>
      <c r="H63" s="142">
        <f t="shared" si="10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6"/>
        <v>0</v>
      </c>
      <c r="G64" s="163">
        <f t="shared" si="9"/>
        <v>0</v>
      </c>
      <c r="H64" s="142">
        <f t="shared" si="10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6"/>
        <v>0</v>
      </c>
      <c r="G65" s="163">
        <f t="shared" si="9"/>
        <v>0</v>
      </c>
      <c r="H65" s="142">
        <f t="shared" si="10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6"/>
        <v>0</v>
      </c>
      <c r="G66" s="163">
        <f t="shared" si="9"/>
        <v>0</v>
      </c>
      <c r="H66" s="142">
        <f t="shared" si="10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6"/>
        <v>0</v>
      </c>
      <c r="G67" s="163">
        <f t="shared" si="9"/>
        <v>0</v>
      </c>
      <c r="H67" s="142">
        <f t="shared" si="10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6"/>
        <v>0</v>
      </c>
      <c r="G68" s="163">
        <f t="shared" si="9"/>
        <v>0</v>
      </c>
      <c r="H68" s="142">
        <f t="shared" si="10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6"/>
        <v>0</v>
      </c>
      <c r="G69" s="163">
        <f t="shared" si="9"/>
        <v>0</v>
      </c>
      <c r="H69" s="142">
        <f t="shared" si="10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6"/>
        <v>0</v>
      </c>
      <c r="G70" s="163">
        <f t="shared" si="9"/>
        <v>0</v>
      </c>
      <c r="H70" s="142">
        <f t="shared" si="10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6"/>
        <v>0</v>
      </c>
      <c r="G71" s="163">
        <f t="shared" si="9"/>
        <v>0</v>
      </c>
      <c r="H71" s="142">
        <f t="shared" si="10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6"/>
        <v>0</v>
      </c>
      <c r="G72" s="167">
        <f t="shared" si="9"/>
        <v>0</v>
      </c>
      <c r="H72" s="124">
        <f t="shared" si="10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1556621</v>
      </c>
      <c r="F73" s="111"/>
      <c r="G73" s="111">
        <f>SUM(G17:G72)</f>
        <v>5023086.6532865418</v>
      </c>
      <c r="H73" s="111">
        <f>SUM(H17:H72)</f>
        <v>5023086.6532865418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56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227108.76254780369</v>
      </c>
      <c r="N87" s="198">
        <f>IF(J92&lt;D11,0,VLOOKUP(J92,C17:O72,11))</f>
        <v>227108.76254780369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194818.04882044392</v>
      </c>
      <c r="N88" s="200">
        <f>IF(J92&lt;D11,0,VLOOKUP(J92,C99:P154,7))</f>
        <v>194818.04882044392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Logansport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-32290.713727359776</v>
      </c>
      <c r="N89" s="203">
        <f>+N88-N87</f>
        <v>-32290.713727359776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TP2011022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1558181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9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37099.547619047618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409">
        <v>0</v>
      </c>
      <c r="E99" s="410">
        <v>9050.1220930232557</v>
      </c>
      <c r="F99" s="411">
        <v>1547570.8779069767</v>
      </c>
      <c r="G99" s="412">
        <v>773785.43895348837</v>
      </c>
      <c r="H99" s="413">
        <v>107282.1745058736</v>
      </c>
      <c r="I99" s="414">
        <v>107282.1745058736</v>
      </c>
      <c r="J99" s="458">
        <v>0</v>
      </c>
      <c r="K99" s="158"/>
      <c r="L99" s="256">
        <f>+H99</f>
        <v>107282.1745058736</v>
      </c>
      <c r="M99" s="157">
        <f t="shared" ref="M99" si="11">IF(L99&lt;&gt;0,+H99-L99,0)</f>
        <v>0</v>
      </c>
      <c r="N99" s="256">
        <f>+I99</f>
        <v>107282.1745058736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409">
        <v>1549130.8779069767</v>
      </c>
      <c r="E100" s="410">
        <v>37099.547619047618</v>
      </c>
      <c r="F100" s="411">
        <v>1512031.3302879292</v>
      </c>
      <c r="G100" s="411">
        <v>1530581.1040974529</v>
      </c>
      <c r="H100" s="413">
        <v>223021.4654373239</v>
      </c>
      <c r="I100" s="414">
        <v>223021.4654373239</v>
      </c>
      <c r="J100" s="158">
        <f t="shared" ref="J100:J130" si="14">+I100-H100</f>
        <v>0</v>
      </c>
      <c r="K100" s="158"/>
      <c r="L100" s="258">
        <f>+H100</f>
        <v>223021.4654373239</v>
      </c>
      <c r="M100" s="158">
        <f>IF(L100&lt;&gt;0,+H100-L100,0)</f>
        <v>0</v>
      </c>
      <c r="N100" s="258">
        <f>+I100</f>
        <v>223021.4654373239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5">IF(D101=F100,"","IU")</f>
        <v/>
      </c>
      <c r="C101" s="153">
        <f>IF(D93="","-",+C100+1)</f>
        <v>2018</v>
      </c>
      <c r="D101" s="154">
        <f>IF(F100+SUM(E$99:E100)=D$92,F100,D$92-SUM(E$99:E100))</f>
        <v>1512031.3302879292</v>
      </c>
      <c r="E101" s="160">
        <f>IF(+J96&lt;F100,J96,D101)</f>
        <v>37099.547619047618</v>
      </c>
      <c r="F101" s="159">
        <f t="shared" ref="F101:F130" si="16">+D101-E101</f>
        <v>1474931.7826688816</v>
      </c>
      <c r="G101" s="159">
        <f t="shared" ref="G101:G130" si="17">+(F101+D101)/2</f>
        <v>1493481.5564784054</v>
      </c>
      <c r="H101" s="163">
        <f t="shared" ref="H101:H154" si="18">+J$94*G101+E101</f>
        <v>194818.04882044392</v>
      </c>
      <c r="I101" s="253">
        <f t="shared" ref="I101:I154" si="19">+J$95*G101+E101</f>
        <v>194818.04882044392</v>
      </c>
      <c r="J101" s="158">
        <f t="shared" si="14"/>
        <v>0</v>
      </c>
      <c r="K101" s="158"/>
      <c r="L101" s="334"/>
      <c r="M101" s="158">
        <f t="shared" ref="M101:M130" si="20">IF(L101&lt;&gt;0,+H101-L101,0)</f>
        <v>0</v>
      </c>
      <c r="N101" s="334"/>
      <c r="O101" s="158">
        <f t="shared" ref="O101:O130" si="21">IF(N101&lt;&gt;0,+I101-N101,0)</f>
        <v>0</v>
      </c>
      <c r="P101" s="158">
        <f t="shared" ref="P101:P130" si="22">+O101-M101</f>
        <v>0</v>
      </c>
    </row>
    <row r="102" spans="1:16">
      <c r="B102" s="9" t="str">
        <f t="shared" si="15"/>
        <v/>
      </c>
      <c r="C102" s="153">
        <f>IF(D93="","-",+C101+1)</f>
        <v>2019</v>
      </c>
      <c r="D102" s="154">
        <f>IF(F101+SUM(E$99:E101)=D$92,F101,D$92-SUM(E$99:E101))</f>
        <v>1474931.7826688816</v>
      </c>
      <c r="E102" s="160">
        <f>IF(+J96&lt;F101,J96,D102)</f>
        <v>37099.547619047618</v>
      </c>
      <c r="F102" s="159">
        <f t="shared" si="16"/>
        <v>1437832.235049834</v>
      </c>
      <c r="G102" s="159">
        <f t="shared" si="17"/>
        <v>1456382.0088593578</v>
      </c>
      <c r="H102" s="163">
        <f t="shared" si="18"/>
        <v>190900.16646003287</v>
      </c>
      <c r="I102" s="253">
        <f t="shared" si="19"/>
        <v>190900.16646003287</v>
      </c>
      <c r="J102" s="158">
        <f t="shared" si="14"/>
        <v>0</v>
      </c>
      <c r="K102" s="158"/>
      <c r="L102" s="334"/>
      <c r="M102" s="158">
        <f t="shared" si="20"/>
        <v>0</v>
      </c>
      <c r="N102" s="334"/>
      <c r="O102" s="158">
        <f t="shared" si="21"/>
        <v>0</v>
      </c>
      <c r="P102" s="158">
        <f t="shared" si="22"/>
        <v>0</v>
      </c>
    </row>
    <row r="103" spans="1:16">
      <c r="B103" s="9" t="str">
        <f t="shared" si="15"/>
        <v/>
      </c>
      <c r="C103" s="153">
        <f>IF(D93="","-",+C102+1)</f>
        <v>2020</v>
      </c>
      <c r="D103" s="154">
        <f>IF(F102+SUM(E$99:E102)=D$92,F102,D$92-SUM(E$99:E102))</f>
        <v>1437832.235049834</v>
      </c>
      <c r="E103" s="160">
        <f>IF(+J96&lt;F102,J96,D103)</f>
        <v>37099.547619047618</v>
      </c>
      <c r="F103" s="159">
        <f t="shared" si="16"/>
        <v>1400732.6874307864</v>
      </c>
      <c r="G103" s="159">
        <f t="shared" si="17"/>
        <v>1419282.4612403102</v>
      </c>
      <c r="H103" s="163">
        <f t="shared" si="18"/>
        <v>186982.28409962176</v>
      </c>
      <c r="I103" s="253">
        <f t="shared" si="19"/>
        <v>186982.28409962176</v>
      </c>
      <c r="J103" s="158">
        <f t="shared" si="14"/>
        <v>0</v>
      </c>
      <c r="K103" s="158"/>
      <c r="L103" s="334"/>
      <c r="M103" s="158">
        <f t="shared" si="20"/>
        <v>0</v>
      </c>
      <c r="N103" s="334"/>
      <c r="O103" s="158">
        <f t="shared" si="21"/>
        <v>0</v>
      </c>
      <c r="P103" s="158">
        <f t="shared" si="22"/>
        <v>0</v>
      </c>
    </row>
    <row r="104" spans="1:16">
      <c r="B104" s="9" t="str">
        <f t="shared" si="15"/>
        <v/>
      </c>
      <c r="C104" s="153">
        <f>IF(D93="","-",+C103+1)</f>
        <v>2021</v>
      </c>
      <c r="D104" s="154">
        <f>IF(F103+SUM(E$99:E103)=D$92,F103,D$92-SUM(E$99:E103))</f>
        <v>1400732.6874307864</v>
      </c>
      <c r="E104" s="160">
        <f>IF(+J96&lt;F103,J96,D104)</f>
        <v>37099.547619047618</v>
      </c>
      <c r="F104" s="159">
        <f t="shared" si="16"/>
        <v>1363633.1398117389</v>
      </c>
      <c r="G104" s="159">
        <f t="shared" si="17"/>
        <v>1382182.9136212626</v>
      </c>
      <c r="H104" s="163">
        <f t="shared" si="18"/>
        <v>183064.40173921071</v>
      </c>
      <c r="I104" s="253">
        <f t="shared" si="19"/>
        <v>183064.40173921071</v>
      </c>
      <c r="J104" s="158">
        <f t="shared" si="14"/>
        <v>0</v>
      </c>
      <c r="K104" s="158"/>
      <c r="L104" s="334"/>
      <c r="M104" s="158">
        <f t="shared" si="20"/>
        <v>0</v>
      </c>
      <c r="N104" s="334"/>
      <c r="O104" s="158">
        <f t="shared" si="21"/>
        <v>0</v>
      </c>
      <c r="P104" s="158">
        <f t="shared" si="22"/>
        <v>0</v>
      </c>
    </row>
    <row r="105" spans="1:16">
      <c r="B105" s="9" t="str">
        <f t="shared" si="15"/>
        <v/>
      </c>
      <c r="C105" s="153">
        <f>IF(D93="","-",+C104+1)</f>
        <v>2022</v>
      </c>
      <c r="D105" s="154">
        <f>IF(F104+SUM(E$99:E104)=D$92,F104,D$92-SUM(E$99:E104))</f>
        <v>1363633.1398117389</v>
      </c>
      <c r="E105" s="160">
        <f>IF(+J96&lt;F104,J96,D105)</f>
        <v>37099.547619047618</v>
      </c>
      <c r="F105" s="159">
        <f t="shared" si="16"/>
        <v>1326533.5921926913</v>
      </c>
      <c r="G105" s="159">
        <f t="shared" si="17"/>
        <v>1345083.3660022151</v>
      </c>
      <c r="H105" s="163">
        <f t="shared" si="18"/>
        <v>179146.51937879965</v>
      </c>
      <c r="I105" s="253">
        <f t="shared" si="19"/>
        <v>179146.51937879965</v>
      </c>
      <c r="J105" s="158">
        <f t="shared" si="14"/>
        <v>0</v>
      </c>
      <c r="K105" s="158"/>
      <c r="L105" s="334"/>
      <c r="M105" s="158">
        <f t="shared" si="20"/>
        <v>0</v>
      </c>
      <c r="N105" s="334"/>
      <c r="O105" s="158">
        <f t="shared" si="21"/>
        <v>0</v>
      </c>
      <c r="P105" s="158">
        <f t="shared" si="22"/>
        <v>0</v>
      </c>
    </row>
    <row r="106" spans="1:16">
      <c r="B106" s="9" t="str">
        <f t="shared" si="15"/>
        <v/>
      </c>
      <c r="C106" s="153">
        <f>IF(D93="","-",+C105+1)</f>
        <v>2023</v>
      </c>
      <c r="D106" s="154">
        <f>IF(F105+SUM(E$99:E105)=D$92,F105,D$92-SUM(E$99:E105))</f>
        <v>1326533.5921926913</v>
      </c>
      <c r="E106" s="160">
        <f>IF(+J96&lt;F105,J96,D106)</f>
        <v>37099.547619047618</v>
      </c>
      <c r="F106" s="159">
        <f t="shared" si="16"/>
        <v>1289434.0445736437</v>
      </c>
      <c r="G106" s="159">
        <f t="shared" si="17"/>
        <v>1307983.8183831675</v>
      </c>
      <c r="H106" s="163">
        <f t="shared" si="18"/>
        <v>175228.63701838854</v>
      </c>
      <c r="I106" s="253">
        <f t="shared" si="19"/>
        <v>175228.63701838854</v>
      </c>
      <c r="J106" s="158">
        <f t="shared" si="14"/>
        <v>0</v>
      </c>
      <c r="K106" s="158"/>
      <c r="L106" s="334"/>
      <c r="M106" s="158">
        <f t="shared" si="20"/>
        <v>0</v>
      </c>
      <c r="N106" s="334"/>
      <c r="O106" s="158">
        <f t="shared" si="21"/>
        <v>0</v>
      </c>
      <c r="P106" s="158">
        <f t="shared" si="22"/>
        <v>0</v>
      </c>
    </row>
    <row r="107" spans="1:16">
      <c r="B107" s="9" t="str">
        <f t="shared" si="15"/>
        <v/>
      </c>
      <c r="C107" s="153">
        <f>IF(D93="","-",+C106+1)</f>
        <v>2024</v>
      </c>
      <c r="D107" s="154">
        <f>IF(F106+SUM(E$99:E106)=D$92,F106,D$92-SUM(E$99:E106))</f>
        <v>1289434.0445736437</v>
      </c>
      <c r="E107" s="160">
        <f>IF(+J96&lt;F106,J96,D107)</f>
        <v>37099.547619047618</v>
      </c>
      <c r="F107" s="159">
        <f t="shared" si="16"/>
        <v>1252334.4969545961</v>
      </c>
      <c r="G107" s="159">
        <f t="shared" si="17"/>
        <v>1270884.2707641199</v>
      </c>
      <c r="H107" s="163">
        <f t="shared" si="18"/>
        <v>171310.75465797749</v>
      </c>
      <c r="I107" s="253">
        <f t="shared" si="19"/>
        <v>171310.75465797749</v>
      </c>
      <c r="J107" s="158">
        <f t="shared" si="14"/>
        <v>0</v>
      </c>
      <c r="K107" s="158"/>
      <c r="L107" s="334"/>
      <c r="M107" s="158">
        <f t="shared" si="20"/>
        <v>0</v>
      </c>
      <c r="N107" s="334"/>
      <c r="O107" s="158">
        <f t="shared" si="21"/>
        <v>0</v>
      </c>
      <c r="P107" s="158">
        <f t="shared" si="22"/>
        <v>0</v>
      </c>
    </row>
    <row r="108" spans="1:16">
      <c r="B108" s="9" t="str">
        <f t="shared" si="15"/>
        <v/>
      </c>
      <c r="C108" s="153">
        <f>IF(D93="","-",+C107+1)</f>
        <v>2025</v>
      </c>
      <c r="D108" s="154">
        <f>IF(F107+SUM(E$99:E107)=D$92,F107,D$92-SUM(E$99:E107))</f>
        <v>1252334.4969545961</v>
      </c>
      <c r="E108" s="160">
        <f>IF(+J96&lt;F107,J96,D108)</f>
        <v>37099.547619047618</v>
      </c>
      <c r="F108" s="159">
        <f t="shared" si="16"/>
        <v>1215234.9493355486</v>
      </c>
      <c r="G108" s="159">
        <f t="shared" si="17"/>
        <v>1233784.7231450723</v>
      </c>
      <c r="H108" s="163">
        <f t="shared" si="18"/>
        <v>167392.87229756641</v>
      </c>
      <c r="I108" s="253">
        <f t="shared" si="19"/>
        <v>167392.87229756641</v>
      </c>
      <c r="J108" s="158">
        <f t="shared" si="14"/>
        <v>0</v>
      </c>
      <c r="K108" s="158"/>
      <c r="L108" s="334"/>
      <c r="M108" s="158">
        <f t="shared" si="20"/>
        <v>0</v>
      </c>
      <c r="N108" s="334"/>
      <c r="O108" s="158">
        <f t="shared" si="21"/>
        <v>0</v>
      </c>
      <c r="P108" s="158">
        <f t="shared" si="22"/>
        <v>0</v>
      </c>
    </row>
    <row r="109" spans="1:16">
      <c r="B109" s="9" t="str">
        <f t="shared" si="15"/>
        <v/>
      </c>
      <c r="C109" s="153">
        <f>IF(D93="","-",+C108+1)</f>
        <v>2026</v>
      </c>
      <c r="D109" s="154">
        <f>IF(F108+SUM(E$99:E108)=D$92,F108,D$92-SUM(E$99:E108))</f>
        <v>1215234.9493355486</v>
      </c>
      <c r="E109" s="160">
        <f>IF(+J96&lt;F108,J96,D109)</f>
        <v>37099.547619047618</v>
      </c>
      <c r="F109" s="159">
        <f t="shared" si="16"/>
        <v>1178135.401716501</v>
      </c>
      <c r="G109" s="159">
        <f t="shared" si="17"/>
        <v>1196685.1755260248</v>
      </c>
      <c r="H109" s="163">
        <f t="shared" si="18"/>
        <v>163474.98993715533</v>
      </c>
      <c r="I109" s="253">
        <f t="shared" si="19"/>
        <v>163474.98993715533</v>
      </c>
      <c r="J109" s="158">
        <f t="shared" si="14"/>
        <v>0</v>
      </c>
      <c r="K109" s="158"/>
      <c r="L109" s="334"/>
      <c r="M109" s="158">
        <f t="shared" si="20"/>
        <v>0</v>
      </c>
      <c r="N109" s="334"/>
      <c r="O109" s="158">
        <f t="shared" si="21"/>
        <v>0</v>
      </c>
      <c r="P109" s="158">
        <f t="shared" si="22"/>
        <v>0</v>
      </c>
    </row>
    <row r="110" spans="1:16">
      <c r="B110" s="9" t="str">
        <f t="shared" si="15"/>
        <v/>
      </c>
      <c r="C110" s="153">
        <f>IF(D93="","-",+C109+1)</f>
        <v>2027</v>
      </c>
      <c r="D110" s="154">
        <f>IF(F109+SUM(E$99:E109)=D$92,F109,D$92-SUM(E$99:E109))</f>
        <v>1178135.401716501</v>
      </c>
      <c r="E110" s="160">
        <f>IF(+J96&lt;F109,J96,D110)</f>
        <v>37099.547619047618</v>
      </c>
      <c r="F110" s="159">
        <f t="shared" si="16"/>
        <v>1141035.8540974534</v>
      </c>
      <c r="G110" s="159">
        <f t="shared" si="17"/>
        <v>1159585.6279069772</v>
      </c>
      <c r="H110" s="163">
        <f t="shared" si="18"/>
        <v>159557.10757674428</v>
      </c>
      <c r="I110" s="253">
        <f t="shared" si="19"/>
        <v>159557.10757674428</v>
      </c>
      <c r="J110" s="158">
        <f t="shared" si="14"/>
        <v>0</v>
      </c>
      <c r="K110" s="158"/>
      <c r="L110" s="334"/>
      <c r="M110" s="158">
        <f t="shared" si="20"/>
        <v>0</v>
      </c>
      <c r="N110" s="334"/>
      <c r="O110" s="158">
        <f t="shared" si="21"/>
        <v>0</v>
      </c>
      <c r="P110" s="158">
        <f t="shared" si="22"/>
        <v>0</v>
      </c>
    </row>
    <row r="111" spans="1:16">
      <c r="B111" s="9" t="str">
        <f t="shared" si="15"/>
        <v/>
      </c>
      <c r="C111" s="153">
        <f>IF(D93="","-",+C110+1)</f>
        <v>2028</v>
      </c>
      <c r="D111" s="154">
        <f>IF(F110+SUM(E$99:E110)=D$92,F110,D$92-SUM(E$99:E110))</f>
        <v>1141035.8540974534</v>
      </c>
      <c r="E111" s="160">
        <f>IF(+J96&lt;F110,J96,D111)</f>
        <v>37099.547619047618</v>
      </c>
      <c r="F111" s="159">
        <f t="shared" si="16"/>
        <v>1103936.3064784058</v>
      </c>
      <c r="G111" s="159">
        <f t="shared" si="17"/>
        <v>1122486.0802879296</v>
      </c>
      <c r="H111" s="163">
        <f t="shared" si="18"/>
        <v>155639.2252163332</v>
      </c>
      <c r="I111" s="253">
        <f t="shared" si="19"/>
        <v>155639.2252163332</v>
      </c>
      <c r="J111" s="158">
        <f t="shared" si="14"/>
        <v>0</v>
      </c>
      <c r="K111" s="158"/>
      <c r="L111" s="334"/>
      <c r="M111" s="158">
        <f t="shared" si="20"/>
        <v>0</v>
      </c>
      <c r="N111" s="334"/>
      <c r="O111" s="158">
        <f t="shared" si="21"/>
        <v>0</v>
      </c>
      <c r="P111" s="158">
        <f t="shared" si="22"/>
        <v>0</v>
      </c>
    </row>
    <row r="112" spans="1:16">
      <c r="B112" s="9" t="str">
        <f t="shared" si="15"/>
        <v/>
      </c>
      <c r="C112" s="153">
        <f>IF(D93="","-",+C111+1)</f>
        <v>2029</v>
      </c>
      <c r="D112" s="154">
        <f>IF(F111+SUM(E$99:E111)=D$92,F111,D$92-SUM(E$99:E111))</f>
        <v>1103936.3064784058</v>
      </c>
      <c r="E112" s="160">
        <f>IF(+J96&lt;F111,J96,D112)</f>
        <v>37099.547619047618</v>
      </c>
      <c r="F112" s="159">
        <f t="shared" si="16"/>
        <v>1066836.7588593583</v>
      </c>
      <c r="G112" s="159">
        <f t="shared" si="17"/>
        <v>1085386.532668882</v>
      </c>
      <c r="H112" s="163">
        <f t="shared" si="18"/>
        <v>151721.34285592212</v>
      </c>
      <c r="I112" s="253">
        <f t="shared" si="19"/>
        <v>151721.34285592212</v>
      </c>
      <c r="J112" s="158">
        <f t="shared" si="14"/>
        <v>0</v>
      </c>
      <c r="K112" s="158"/>
      <c r="L112" s="334"/>
      <c r="M112" s="158">
        <f t="shared" si="20"/>
        <v>0</v>
      </c>
      <c r="N112" s="334"/>
      <c r="O112" s="158">
        <f t="shared" si="21"/>
        <v>0</v>
      </c>
      <c r="P112" s="158">
        <f t="shared" si="22"/>
        <v>0</v>
      </c>
    </row>
    <row r="113" spans="2:16">
      <c r="B113" s="9" t="str">
        <f t="shared" si="15"/>
        <v/>
      </c>
      <c r="C113" s="153">
        <f>IF(D93="","-",+C112+1)</f>
        <v>2030</v>
      </c>
      <c r="D113" s="154">
        <f>IF(F112+SUM(E$99:E112)=D$92,F112,D$92-SUM(E$99:E112))</f>
        <v>1066836.7588593583</v>
      </c>
      <c r="E113" s="160">
        <f>IF(+J96&lt;F112,J96,D113)</f>
        <v>37099.547619047618</v>
      </c>
      <c r="F113" s="159">
        <f t="shared" si="16"/>
        <v>1029737.2112403107</v>
      </c>
      <c r="G113" s="159">
        <f t="shared" si="17"/>
        <v>1048286.9850498345</v>
      </c>
      <c r="H113" s="163">
        <f t="shared" si="18"/>
        <v>147803.46049551107</v>
      </c>
      <c r="I113" s="253">
        <f t="shared" si="19"/>
        <v>147803.46049551107</v>
      </c>
      <c r="J113" s="158">
        <f t="shared" si="14"/>
        <v>0</v>
      </c>
      <c r="K113" s="158"/>
      <c r="L113" s="334"/>
      <c r="M113" s="158">
        <f t="shared" si="20"/>
        <v>0</v>
      </c>
      <c r="N113" s="334"/>
      <c r="O113" s="158">
        <f t="shared" si="21"/>
        <v>0</v>
      </c>
      <c r="P113" s="158">
        <f t="shared" si="22"/>
        <v>0</v>
      </c>
    </row>
    <row r="114" spans="2:16">
      <c r="B114" s="9" t="str">
        <f t="shared" si="15"/>
        <v/>
      </c>
      <c r="C114" s="153">
        <f>IF(D93="","-",+C113+1)</f>
        <v>2031</v>
      </c>
      <c r="D114" s="154">
        <f>IF(F113+SUM(E$99:E113)=D$92,F113,D$92-SUM(E$99:E113))</f>
        <v>1029737.2112403107</v>
      </c>
      <c r="E114" s="160">
        <f>IF(+J96&lt;F113,J96,D114)</f>
        <v>37099.547619047618</v>
      </c>
      <c r="F114" s="159">
        <f t="shared" si="16"/>
        <v>992637.66362126311</v>
      </c>
      <c r="G114" s="159">
        <f t="shared" si="17"/>
        <v>1011187.4374307869</v>
      </c>
      <c r="H114" s="163">
        <f t="shared" si="18"/>
        <v>143885.57813510002</v>
      </c>
      <c r="I114" s="253">
        <f t="shared" si="19"/>
        <v>143885.57813510002</v>
      </c>
      <c r="J114" s="158">
        <f t="shared" si="14"/>
        <v>0</v>
      </c>
      <c r="K114" s="158"/>
      <c r="L114" s="334"/>
      <c r="M114" s="158">
        <f t="shared" si="20"/>
        <v>0</v>
      </c>
      <c r="N114" s="334"/>
      <c r="O114" s="158">
        <f t="shared" si="21"/>
        <v>0</v>
      </c>
      <c r="P114" s="158">
        <f t="shared" si="22"/>
        <v>0</v>
      </c>
    </row>
    <row r="115" spans="2:16">
      <c r="B115" s="9" t="str">
        <f t="shared" si="15"/>
        <v/>
      </c>
      <c r="C115" s="153">
        <f>IF(D93="","-",+C114+1)</f>
        <v>2032</v>
      </c>
      <c r="D115" s="154">
        <f>IF(F114+SUM(E$99:E114)=D$92,F114,D$92-SUM(E$99:E114))</f>
        <v>992637.66362126311</v>
      </c>
      <c r="E115" s="160">
        <f>IF(+J96&lt;F114,J96,D115)</f>
        <v>37099.547619047618</v>
      </c>
      <c r="F115" s="159">
        <f t="shared" si="16"/>
        <v>955538.11600221554</v>
      </c>
      <c r="G115" s="159">
        <f t="shared" si="17"/>
        <v>974087.88981173933</v>
      </c>
      <c r="H115" s="163">
        <f t="shared" si="18"/>
        <v>139967.69577468891</v>
      </c>
      <c r="I115" s="253">
        <f t="shared" si="19"/>
        <v>139967.69577468891</v>
      </c>
      <c r="J115" s="158">
        <f t="shared" si="14"/>
        <v>0</v>
      </c>
      <c r="K115" s="158"/>
      <c r="L115" s="334"/>
      <c r="M115" s="158">
        <f t="shared" si="20"/>
        <v>0</v>
      </c>
      <c r="N115" s="334"/>
      <c r="O115" s="158">
        <f t="shared" si="21"/>
        <v>0</v>
      </c>
      <c r="P115" s="158">
        <f t="shared" si="22"/>
        <v>0</v>
      </c>
    </row>
    <row r="116" spans="2:16">
      <c r="B116" s="9" t="str">
        <f t="shared" si="15"/>
        <v/>
      </c>
      <c r="C116" s="153">
        <f>IF(D93="","-",+C115+1)</f>
        <v>2033</v>
      </c>
      <c r="D116" s="154">
        <f>IF(F115+SUM(E$99:E115)=D$92,F115,D$92-SUM(E$99:E115))</f>
        <v>955538.11600221554</v>
      </c>
      <c r="E116" s="160">
        <f>IF(+J96&lt;F115,J96,D116)</f>
        <v>37099.547619047618</v>
      </c>
      <c r="F116" s="159">
        <f t="shared" si="16"/>
        <v>918438.56838316796</v>
      </c>
      <c r="G116" s="159">
        <f t="shared" si="17"/>
        <v>936988.34219269175</v>
      </c>
      <c r="H116" s="163">
        <f t="shared" si="18"/>
        <v>136049.81341427786</v>
      </c>
      <c r="I116" s="253">
        <f t="shared" si="19"/>
        <v>136049.81341427786</v>
      </c>
      <c r="J116" s="158">
        <f t="shared" si="14"/>
        <v>0</v>
      </c>
      <c r="K116" s="158"/>
      <c r="L116" s="334"/>
      <c r="M116" s="158">
        <f t="shared" si="20"/>
        <v>0</v>
      </c>
      <c r="N116" s="334"/>
      <c r="O116" s="158">
        <f t="shared" si="21"/>
        <v>0</v>
      </c>
      <c r="P116" s="158">
        <f t="shared" si="22"/>
        <v>0</v>
      </c>
    </row>
    <row r="117" spans="2:16">
      <c r="B117" s="9" t="str">
        <f t="shared" si="15"/>
        <v/>
      </c>
      <c r="C117" s="153">
        <f>IF(D93="","-",+C116+1)</f>
        <v>2034</v>
      </c>
      <c r="D117" s="154">
        <f>IF(F116+SUM(E$99:E116)=D$92,F116,D$92-SUM(E$99:E116))</f>
        <v>918438.56838316796</v>
      </c>
      <c r="E117" s="160">
        <f>IF(+J96&lt;F116,J96,D117)</f>
        <v>37099.547619047618</v>
      </c>
      <c r="F117" s="159">
        <f t="shared" si="16"/>
        <v>881339.02076412039</v>
      </c>
      <c r="G117" s="159">
        <f t="shared" si="17"/>
        <v>899888.79457364418</v>
      </c>
      <c r="H117" s="163">
        <f t="shared" si="18"/>
        <v>132131.93105386681</v>
      </c>
      <c r="I117" s="253">
        <f t="shared" si="19"/>
        <v>132131.93105386681</v>
      </c>
      <c r="J117" s="158">
        <f t="shared" si="14"/>
        <v>0</v>
      </c>
      <c r="K117" s="158"/>
      <c r="L117" s="334"/>
      <c r="M117" s="158">
        <f t="shared" si="20"/>
        <v>0</v>
      </c>
      <c r="N117" s="334"/>
      <c r="O117" s="158">
        <f t="shared" si="21"/>
        <v>0</v>
      </c>
      <c r="P117" s="158">
        <f t="shared" si="22"/>
        <v>0</v>
      </c>
    </row>
    <row r="118" spans="2:16">
      <c r="B118" s="9" t="str">
        <f t="shared" si="15"/>
        <v/>
      </c>
      <c r="C118" s="153">
        <f>IF(D93="","-",+C117+1)</f>
        <v>2035</v>
      </c>
      <c r="D118" s="154">
        <f>IF(F117+SUM(E$99:E117)=D$92,F117,D$92-SUM(E$99:E117))</f>
        <v>881339.02076412039</v>
      </c>
      <c r="E118" s="160">
        <f>IF(+J96&lt;F117,J96,D118)</f>
        <v>37099.547619047618</v>
      </c>
      <c r="F118" s="159">
        <f t="shared" si="16"/>
        <v>844239.47314507281</v>
      </c>
      <c r="G118" s="159">
        <f t="shared" si="17"/>
        <v>862789.2469545966</v>
      </c>
      <c r="H118" s="163">
        <f t="shared" si="18"/>
        <v>128214.04869345571</v>
      </c>
      <c r="I118" s="253">
        <f t="shared" si="19"/>
        <v>128214.04869345571</v>
      </c>
      <c r="J118" s="158">
        <f t="shared" si="14"/>
        <v>0</v>
      </c>
      <c r="K118" s="158"/>
      <c r="L118" s="334"/>
      <c r="M118" s="158">
        <f t="shared" si="20"/>
        <v>0</v>
      </c>
      <c r="N118" s="334"/>
      <c r="O118" s="158">
        <f t="shared" si="21"/>
        <v>0</v>
      </c>
      <c r="P118" s="158">
        <f t="shared" si="22"/>
        <v>0</v>
      </c>
    </row>
    <row r="119" spans="2:16">
      <c r="B119" s="9" t="str">
        <f t="shared" si="15"/>
        <v/>
      </c>
      <c r="C119" s="153">
        <f>IF(D93="","-",+C118+1)</f>
        <v>2036</v>
      </c>
      <c r="D119" s="154">
        <f>IF(F118+SUM(E$99:E118)=D$92,F118,D$92-SUM(E$99:E118))</f>
        <v>844239.47314507281</v>
      </c>
      <c r="E119" s="160">
        <f>IF(+J96&lt;F118,J96,D119)</f>
        <v>37099.547619047618</v>
      </c>
      <c r="F119" s="159">
        <f t="shared" si="16"/>
        <v>807139.92552602524</v>
      </c>
      <c r="G119" s="159">
        <f t="shared" si="17"/>
        <v>825689.69933554903</v>
      </c>
      <c r="H119" s="163">
        <f t="shared" si="18"/>
        <v>124296.16633304465</v>
      </c>
      <c r="I119" s="253">
        <f t="shared" si="19"/>
        <v>124296.16633304465</v>
      </c>
      <c r="J119" s="158">
        <f t="shared" si="14"/>
        <v>0</v>
      </c>
      <c r="K119" s="158"/>
      <c r="L119" s="334"/>
      <c r="M119" s="158">
        <f t="shared" si="20"/>
        <v>0</v>
      </c>
      <c r="N119" s="334"/>
      <c r="O119" s="158">
        <f t="shared" si="21"/>
        <v>0</v>
      </c>
      <c r="P119" s="158">
        <f t="shared" si="22"/>
        <v>0</v>
      </c>
    </row>
    <row r="120" spans="2:16">
      <c r="B120" s="9" t="str">
        <f t="shared" si="15"/>
        <v/>
      </c>
      <c r="C120" s="153">
        <f>IF(D93="","-",+C119+1)</f>
        <v>2037</v>
      </c>
      <c r="D120" s="154">
        <f>IF(F119+SUM(E$99:E119)=D$92,F119,D$92-SUM(E$99:E119))</f>
        <v>807139.92552602524</v>
      </c>
      <c r="E120" s="160">
        <f>IF(+J96&lt;F119,J96,D120)</f>
        <v>37099.547619047618</v>
      </c>
      <c r="F120" s="159">
        <f t="shared" si="16"/>
        <v>770040.37790697766</v>
      </c>
      <c r="G120" s="159">
        <f t="shared" si="17"/>
        <v>788590.15171650145</v>
      </c>
      <c r="H120" s="163">
        <f t="shared" si="18"/>
        <v>120378.28397263358</v>
      </c>
      <c r="I120" s="253">
        <f t="shared" si="19"/>
        <v>120378.28397263358</v>
      </c>
      <c r="J120" s="158">
        <f t="shared" si="14"/>
        <v>0</v>
      </c>
      <c r="K120" s="158"/>
      <c r="L120" s="334"/>
      <c r="M120" s="158">
        <f t="shared" si="20"/>
        <v>0</v>
      </c>
      <c r="N120" s="334"/>
      <c r="O120" s="158">
        <f t="shared" si="21"/>
        <v>0</v>
      </c>
      <c r="P120" s="158">
        <f t="shared" si="22"/>
        <v>0</v>
      </c>
    </row>
    <row r="121" spans="2:16">
      <c r="B121" s="9" t="str">
        <f t="shared" si="15"/>
        <v/>
      </c>
      <c r="C121" s="153">
        <f>IF(D93="","-",+C120+1)</f>
        <v>2038</v>
      </c>
      <c r="D121" s="154">
        <f>IF(F120+SUM(E$99:E120)=D$92,F120,D$92-SUM(E$99:E120))</f>
        <v>770040.37790697766</v>
      </c>
      <c r="E121" s="160">
        <f>IF(+J96&lt;F120,J96,D121)</f>
        <v>37099.547619047618</v>
      </c>
      <c r="F121" s="159">
        <f t="shared" si="16"/>
        <v>732940.83028793009</v>
      </c>
      <c r="G121" s="159">
        <f t="shared" si="17"/>
        <v>751490.60409745388</v>
      </c>
      <c r="H121" s="163">
        <f t="shared" si="18"/>
        <v>116460.4016122225</v>
      </c>
      <c r="I121" s="253">
        <f t="shared" si="19"/>
        <v>116460.4016122225</v>
      </c>
      <c r="J121" s="158">
        <f t="shared" si="14"/>
        <v>0</v>
      </c>
      <c r="K121" s="158"/>
      <c r="L121" s="334"/>
      <c r="M121" s="158">
        <f t="shared" si="20"/>
        <v>0</v>
      </c>
      <c r="N121" s="334"/>
      <c r="O121" s="158">
        <f t="shared" si="21"/>
        <v>0</v>
      </c>
      <c r="P121" s="158">
        <f t="shared" si="22"/>
        <v>0</v>
      </c>
    </row>
    <row r="122" spans="2:16">
      <c r="B122" s="9" t="str">
        <f t="shared" si="15"/>
        <v/>
      </c>
      <c r="C122" s="153">
        <f>IF(D93="","-",+C121+1)</f>
        <v>2039</v>
      </c>
      <c r="D122" s="154">
        <f>IF(F121+SUM(E$99:E121)=D$92,F121,D$92-SUM(E$99:E121))</f>
        <v>732940.83028793009</v>
      </c>
      <c r="E122" s="160">
        <f>IF(+J96&lt;F121,J96,D122)</f>
        <v>37099.547619047618</v>
      </c>
      <c r="F122" s="159">
        <f t="shared" si="16"/>
        <v>695841.28266888252</v>
      </c>
      <c r="G122" s="159">
        <f t="shared" si="17"/>
        <v>714391.0564784063</v>
      </c>
      <c r="H122" s="163">
        <f t="shared" si="18"/>
        <v>112542.51925181143</v>
      </c>
      <c r="I122" s="253">
        <f t="shared" si="19"/>
        <v>112542.51925181143</v>
      </c>
      <c r="J122" s="158">
        <f t="shared" si="14"/>
        <v>0</v>
      </c>
      <c r="K122" s="158"/>
      <c r="L122" s="334"/>
      <c r="M122" s="158">
        <f t="shared" si="20"/>
        <v>0</v>
      </c>
      <c r="N122" s="334"/>
      <c r="O122" s="158">
        <f t="shared" si="21"/>
        <v>0</v>
      </c>
      <c r="P122" s="158">
        <f t="shared" si="22"/>
        <v>0</v>
      </c>
    </row>
    <row r="123" spans="2:16">
      <c r="B123" s="9" t="str">
        <f t="shared" si="15"/>
        <v/>
      </c>
      <c r="C123" s="153">
        <f>IF(D93="","-",+C122+1)</f>
        <v>2040</v>
      </c>
      <c r="D123" s="154">
        <f>IF(F122+SUM(E$99:E122)=D$92,F122,D$92-SUM(E$99:E122))</f>
        <v>695841.28266888252</v>
      </c>
      <c r="E123" s="160">
        <f>IF(+J96&lt;F122,J96,D123)</f>
        <v>37099.547619047618</v>
      </c>
      <c r="F123" s="159">
        <f t="shared" si="16"/>
        <v>658741.73504983494</v>
      </c>
      <c r="G123" s="159">
        <f t="shared" si="17"/>
        <v>677291.50885935873</v>
      </c>
      <c r="H123" s="163">
        <f t="shared" si="18"/>
        <v>108624.63689140037</v>
      </c>
      <c r="I123" s="253">
        <f t="shared" si="19"/>
        <v>108624.63689140037</v>
      </c>
      <c r="J123" s="158">
        <f t="shared" si="14"/>
        <v>0</v>
      </c>
      <c r="K123" s="158"/>
      <c r="L123" s="334"/>
      <c r="M123" s="158">
        <f t="shared" si="20"/>
        <v>0</v>
      </c>
      <c r="N123" s="334"/>
      <c r="O123" s="158">
        <f t="shared" si="21"/>
        <v>0</v>
      </c>
      <c r="P123" s="158">
        <f t="shared" si="22"/>
        <v>0</v>
      </c>
    </row>
    <row r="124" spans="2:16">
      <c r="B124" s="9" t="str">
        <f t="shared" si="15"/>
        <v/>
      </c>
      <c r="C124" s="153">
        <f>IF(D93="","-",+C123+1)</f>
        <v>2041</v>
      </c>
      <c r="D124" s="154">
        <f>IF(F123+SUM(E$99:E123)=D$92,F123,D$92-SUM(E$99:E123))</f>
        <v>658741.73504983494</v>
      </c>
      <c r="E124" s="160">
        <f>IF(+J96&lt;F123,J96,D124)</f>
        <v>37099.547619047618</v>
      </c>
      <c r="F124" s="159">
        <f t="shared" si="16"/>
        <v>621642.18743078737</v>
      </c>
      <c r="G124" s="159">
        <f t="shared" si="17"/>
        <v>640191.96124031115</v>
      </c>
      <c r="H124" s="163">
        <f t="shared" si="18"/>
        <v>104706.7545309893</v>
      </c>
      <c r="I124" s="253">
        <f t="shared" si="19"/>
        <v>104706.7545309893</v>
      </c>
      <c r="J124" s="158">
        <f t="shared" si="14"/>
        <v>0</v>
      </c>
      <c r="K124" s="158"/>
      <c r="L124" s="334"/>
      <c r="M124" s="158">
        <f t="shared" si="20"/>
        <v>0</v>
      </c>
      <c r="N124" s="334"/>
      <c r="O124" s="158">
        <f t="shared" si="21"/>
        <v>0</v>
      </c>
      <c r="P124" s="158">
        <f t="shared" si="22"/>
        <v>0</v>
      </c>
    </row>
    <row r="125" spans="2:16">
      <c r="B125" s="9" t="str">
        <f t="shared" si="15"/>
        <v/>
      </c>
      <c r="C125" s="153">
        <f>IF(D93="","-",+C124+1)</f>
        <v>2042</v>
      </c>
      <c r="D125" s="154">
        <f>IF(F124+SUM(E$99:E124)=D$92,F124,D$92-SUM(E$99:E124))</f>
        <v>621642.18743078737</v>
      </c>
      <c r="E125" s="160">
        <f>IF(+J96&lt;F124,J96,D125)</f>
        <v>37099.547619047618</v>
      </c>
      <c r="F125" s="159">
        <f t="shared" si="16"/>
        <v>584542.63981173979</v>
      </c>
      <c r="G125" s="159">
        <f t="shared" si="17"/>
        <v>603092.41362126358</v>
      </c>
      <c r="H125" s="163">
        <f t="shared" si="18"/>
        <v>100788.87217057822</v>
      </c>
      <c r="I125" s="253">
        <f t="shared" si="19"/>
        <v>100788.87217057822</v>
      </c>
      <c r="J125" s="158">
        <f t="shared" si="14"/>
        <v>0</v>
      </c>
      <c r="K125" s="158"/>
      <c r="L125" s="334"/>
      <c r="M125" s="158">
        <f t="shared" si="20"/>
        <v>0</v>
      </c>
      <c r="N125" s="334"/>
      <c r="O125" s="158">
        <f t="shared" si="21"/>
        <v>0</v>
      </c>
      <c r="P125" s="158">
        <f t="shared" si="22"/>
        <v>0</v>
      </c>
    </row>
    <row r="126" spans="2:16">
      <c r="B126" s="9" t="str">
        <f t="shared" si="15"/>
        <v/>
      </c>
      <c r="C126" s="153">
        <f>IF(D93="","-",+C125+1)</f>
        <v>2043</v>
      </c>
      <c r="D126" s="154">
        <f>IF(F125+SUM(E$99:E125)=D$92,F125,D$92-SUM(E$99:E125))</f>
        <v>584542.63981173979</v>
      </c>
      <c r="E126" s="160">
        <f>IF(+J96&lt;F125,J96,D126)</f>
        <v>37099.547619047618</v>
      </c>
      <c r="F126" s="159">
        <f t="shared" si="16"/>
        <v>547443.09219269222</v>
      </c>
      <c r="G126" s="159">
        <f t="shared" si="17"/>
        <v>565992.866002216</v>
      </c>
      <c r="H126" s="163">
        <f t="shared" si="18"/>
        <v>96870.989810167157</v>
      </c>
      <c r="I126" s="253">
        <f t="shared" si="19"/>
        <v>96870.989810167157</v>
      </c>
      <c r="J126" s="158">
        <f t="shared" si="14"/>
        <v>0</v>
      </c>
      <c r="K126" s="158"/>
      <c r="L126" s="334"/>
      <c r="M126" s="158">
        <f t="shared" si="20"/>
        <v>0</v>
      </c>
      <c r="N126" s="334"/>
      <c r="O126" s="158">
        <f t="shared" si="21"/>
        <v>0</v>
      </c>
      <c r="P126" s="158">
        <f t="shared" si="22"/>
        <v>0</v>
      </c>
    </row>
    <row r="127" spans="2:16">
      <c r="B127" s="9" t="str">
        <f t="shared" si="15"/>
        <v/>
      </c>
      <c r="C127" s="153">
        <f>IF(D93="","-",+C126+1)</f>
        <v>2044</v>
      </c>
      <c r="D127" s="154">
        <f>IF(F126+SUM(E$99:E126)=D$92,F126,D$92-SUM(E$99:E126))</f>
        <v>547443.09219269222</v>
      </c>
      <c r="E127" s="160">
        <f>IF(+J96&lt;F126,J96,D127)</f>
        <v>37099.547619047618</v>
      </c>
      <c r="F127" s="159">
        <f t="shared" si="16"/>
        <v>510343.54457364458</v>
      </c>
      <c r="G127" s="159">
        <f t="shared" si="17"/>
        <v>528893.31838316843</v>
      </c>
      <c r="H127" s="163">
        <f t="shared" si="18"/>
        <v>92953.107449756091</v>
      </c>
      <c r="I127" s="253">
        <f t="shared" si="19"/>
        <v>92953.107449756091</v>
      </c>
      <c r="J127" s="158">
        <f t="shared" si="14"/>
        <v>0</v>
      </c>
      <c r="K127" s="158"/>
      <c r="L127" s="334"/>
      <c r="M127" s="158">
        <f t="shared" si="20"/>
        <v>0</v>
      </c>
      <c r="N127" s="334"/>
      <c r="O127" s="158">
        <f t="shared" si="21"/>
        <v>0</v>
      </c>
      <c r="P127" s="158">
        <f t="shared" si="22"/>
        <v>0</v>
      </c>
    </row>
    <row r="128" spans="2:16">
      <c r="B128" s="9" t="str">
        <f t="shared" si="15"/>
        <v/>
      </c>
      <c r="C128" s="153">
        <f>IF(D93="","-",+C127+1)</f>
        <v>2045</v>
      </c>
      <c r="D128" s="154">
        <f>IF(F127+SUM(E$99:E127)=D$92,F127,D$92-SUM(E$99:E127))</f>
        <v>510343.54457364458</v>
      </c>
      <c r="E128" s="160">
        <f>IF(+J96&lt;F127,J96,D128)</f>
        <v>37099.547619047618</v>
      </c>
      <c r="F128" s="159">
        <f t="shared" si="16"/>
        <v>473243.99695459695</v>
      </c>
      <c r="G128" s="159">
        <f t="shared" si="17"/>
        <v>491793.77076412074</v>
      </c>
      <c r="H128" s="163">
        <f t="shared" si="18"/>
        <v>89035.225089345011</v>
      </c>
      <c r="I128" s="253">
        <f t="shared" si="19"/>
        <v>89035.225089345011</v>
      </c>
      <c r="J128" s="158">
        <f t="shared" si="14"/>
        <v>0</v>
      </c>
      <c r="K128" s="158"/>
      <c r="L128" s="334"/>
      <c r="M128" s="158">
        <f t="shared" si="20"/>
        <v>0</v>
      </c>
      <c r="N128" s="334"/>
      <c r="O128" s="158">
        <f t="shared" si="21"/>
        <v>0</v>
      </c>
      <c r="P128" s="158">
        <f t="shared" si="22"/>
        <v>0</v>
      </c>
    </row>
    <row r="129" spans="2:16">
      <c r="B129" s="9" t="str">
        <f t="shared" si="15"/>
        <v/>
      </c>
      <c r="C129" s="153">
        <f>IF(D93="","-",+C128+1)</f>
        <v>2046</v>
      </c>
      <c r="D129" s="154">
        <f>IF(F128+SUM(E$99:E128)=D$92,F128,D$92-SUM(E$99:E128))</f>
        <v>473243.99695459695</v>
      </c>
      <c r="E129" s="160">
        <f>IF(+J96&lt;F128,J96,D129)</f>
        <v>37099.547619047618</v>
      </c>
      <c r="F129" s="159">
        <f t="shared" si="16"/>
        <v>436144.44933554932</v>
      </c>
      <c r="G129" s="159">
        <f t="shared" si="17"/>
        <v>454694.22314507316</v>
      </c>
      <c r="H129" s="163">
        <f t="shared" si="18"/>
        <v>85117.342728933931</v>
      </c>
      <c r="I129" s="253">
        <f t="shared" si="19"/>
        <v>85117.342728933931</v>
      </c>
      <c r="J129" s="158">
        <f t="shared" si="14"/>
        <v>0</v>
      </c>
      <c r="K129" s="158"/>
      <c r="L129" s="334"/>
      <c r="M129" s="158">
        <f t="shared" si="20"/>
        <v>0</v>
      </c>
      <c r="N129" s="334"/>
      <c r="O129" s="158">
        <f t="shared" si="21"/>
        <v>0</v>
      </c>
      <c r="P129" s="158">
        <f t="shared" si="22"/>
        <v>0</v>
      </c>
    </row>
    <row r="130" spans="2:16">
      <c r="B130" s="9" t="str">
        <f t="shared" si="15"/>
        <v/>
      </c>
      <c r="C130" s="153">
        <f>IF(D93="","-",+C129+1)</f>
        <v>2047</v>
      </c>
      <c r="D130" s="154">
        <f>IF(F129+SUM(E$99:E129)=D$92,F129,D$92-SUM(E$99:E129))</f>
        <v>436144.44933554932</v>
      </c>
      <c r="E130" s="160">
        <f>IF(+J96&lt;F129,J96,D130)</f>
        <v>37099.547619047618</v>
      </c>
      <c r="F130" s="159">
        <f t="shared" si="16"/>
        <v>399044.90171650168</v>
      </c>
      <c r="G130" s="159">
        <f t="shared" si="17"/>
        <v>417594.67552602547</v>
      </c>
      <c r="H130" s="163">
        <f t="shared" si="18"/>
        <v>81199.46036852285</v>
      </c>
      <c r="I130" s="253">
        <f t="shared" si="19"/>
        <v>81199.46036852285</v>
      </c>
      <c r="J130" s="158">
        <f t="shared" si="14"/>
        <v>0</v>
      </c>
      <c r="K130" s="158"/>
      <c r="L130" s="334"/>
      <c r="M130" s="158">
        <f t="shared" si="20"/>
        <v>0</v>
      </c>
      <c r="N130" s="334"/>
      <c r="O130" s="158">
        <f t="shared" si="21"/>
        <v>0</v>
      </c>
      <c r="P130" s="158">
        <f t="shared" si="22"/>
        <v>0</v>
      </c>
    </row>
    <row r="131" spans="2:16">
      <c r="B131" s="9" t="str">
        <f t="shared" si="15"/>
        <v/>
      </c>
      <c r="C131" s="153">
        <f>IF(D93="","-",+C130+1)</f>
        <v>2048</v>
      </c>
      <c r="D131" s="154">
        <f>IF(F130+SUM(E$99:E130)=D$92,F130,D$92-SUM(E$99:E130))</f>
        <v>399044.90171650168</v>
      </c>
      <c r="E131" s="160">
        <f>IF(+J96&lt;F130,J96,D131)</f>
        <v>37099.547619047618</v>
      </c>
      <c r="F131" s="159">
        <f t="shared" ref="F131:F154" si="23">+D131-E131</f>
        <v>361945.35409745405</v>
      </c>
      <c r="G131" s="159">
        <f t="shared" ref="G131:G154" si="24">+(F131+D131)/2</f>
        <v>380495.1279069779</v>
      </c>
      <c r="H131" s="163">
        <f t="shared" si="18"/>
        <v>77281.57800811177</v>
      </c>
      <c r="I131" s="253">
        <f t="shared" si="19"/>
        <v>77281.57800811177</v>
      </c>
      <c r="J131" s="158">
        <f t="shared" ref="J131:J154" si="25">+I541-H541</f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5"/>
        <v/>
      </c>
      <c r="C132" s="153">
        <f>IF(D93="","-",+C131+1)</f>
        <v>2049</v>
      </c>
      <c r="D132" s="154">
        <f>IF(F131+SUM(E$99:E131)=D$92,F131,D$92-SUM(E$99:E131))</f>
        <v>361945.35409745405</v>
      </c>
      <c r="E132" s="160">
        <f>IF(+J96&lt;F131,J96,D132)</f>
        <v>37099.547619047618</v>
      </c>
      <c r="F132" s="159">
        <f t="shared" si="23"/>
        <v>324845.80647840642</v>
      </c>
      <c r="G132" s="159">
        <f t="shared" si="24"/>
        <v>343395.58028793021</v>
      </c>
      <c r="H132" s="163">
        <f t="shared" si="18"/>
        <v>73363.69564770069</v>
      </c>
      <c r="I132" s="253">
        <f t="shared" si="19"/>
        <v>73363.69564770069</v>
      </c>
      <c r="J132" s="158">
        <f t="shared" si="25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5"/>
        <v/>
      </c>
      <c r="C133" s="153">
        <f>IF(D93="","-",+C132+1)</f>
        <v>2050</v>
      </c>
      <c r="D133" s="154">
        <f>IF(F132+SUM(E$99:E132)=D$92,F132,D$92-SUM(E$99:E132))</f>
        <v>324845.80647840642</v>
      </c>
      <c r="E133" s="160">
        <f>IF(+J96&lt;F132,J96,D133)</f>
        <v>37099.547619047618</v>
      </c>
      <c r="F133" s="159">
        <f t="shared" si="23"/>
        <v>287746.25885935879</v>
      </c>
      <c r="G133" s="159">
        <f t="shared" si="24"/>
        <v>306296.03266888263</v>
      </c>
      <c r="H133" s="163">
        <f t="shared" si="18"/>
        <v>69445.813287289624</v>
      </c>
      <c r="I133" s="253">
        <f t="shared" si="19"/>
        <v>69445.813287289624</v>
      </c>
      <c r="J133" s="158">
        <f t="shared" si="25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5"/>
        <v/>
      </c>
      <c r="C134" s="153">
        <f>IF(D93="","-",+C133+1)</f>
        <v>2051</v>
      </c>
      <c r="D134" s="154">
        <f>IF(F133+SUM(E$99:E133)=D$92,F133,D$92-SUM(E$99:E133))</f>
        <v>287746.25885935879</v>
      </c>
      <c r="E134" s="160">
        <f>IF(+J96&lt;F133,J96,D134)</f>
        <v>37099.547619047618</v>
      </c>
      <c r="F134" s="159">
        <f t="shared" si="23"/>
        <v>250646.71124031115</v>
      </c>
      <c r="G134" s="159">
        <f t="shared" si="24"/>
        <v>269196.48504983494</v>
      </c>
      <c r="H134" s="163">
        <f t="shared" si="18"/>
        <v>65527.930926878544</v>
      </c>
      <c r="I134" s="253">
        <f t="shared" si="19"/>
        <v>65527.930926878544</v>
      </c>
      <c r="J134" s="158">
        <f t="shared" si="25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5"/>
        <v/>
      </c>
      <c r="C135" s="153">
        <f>IF(D93="","-",+C134+1)</f>
        <v>2052</v>
      </c>
      <c r="D135" s="154">
        <f>IF(F134+SUM(E$99:E134)=D$92,F134,D$92-SUM(E$99:E134))</f>
        <v>250646.71124031115</v>
      </c>
      <c r="E135" s="160">
        <f>IF(+J96&lt;F134,J96,D135)</f>
        <v>37099.547619047618</v>
      </c>
      <c r="F135" s="159">
        <f t="shared" si="23"/>
        <v>213547.16362126352</v>
      </c>
      <c r="G135" s="159">
        <f t="shared" si="24"/>
        <v>232096.93743078734</v>
      </c>
      <c r="H135" s="163">
        <f t="shared" si="18"/>
        <v>61610.048566467471</v>
      </c>
      <c r="I135" s="253">
        <f t="shared" si="19"/>
        <v>61610.048566467471</v>
      </c>
      <c r="J135" s="158">
        <f t="shared" si="25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5"/>
        <v/>
      </c>
      <c r="C136" s="153">
        <f>IF(D93="","-",+C135+1)</f>
        <v>2053</v>
      </c>
      <c r="D136" s="154">
        <f>IF(F135+SUM(E$99:E135)=D$92,F135,D$92-SUM(E$99:E135))</f>
        <v>213547.16362126352</v>
      </c>
      <c r="E136" s="160">
        <f>IF(+J96&lt;F135,J96,D136)</f>
        <v>37099.547619047618</v>
      </c>
      <c r="F136" s="159">
        <f t="shared" si="23"/>
        <v>176447.61600221589</v>
      </c>
      <c r="G136" s="159">
        <f t="shared" si="24"/>
        <v>194997.3898117397</v>
      </c>
      <c r="H136" s="163">
        <f t="shared" si="18"/>
        <v>57692.166206056398</v>
      </c>
      <c r="I136" s="253">
        <f t="shared" si="19"/>
        <v>57692.166206056398</v>
      </c>
      <c r="J136" s="158">
        <f t="shared" si="25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5"/>
        <v/>
      </c>
      <c r="C137" s="153">
        <f>IF(D93="","-",+C136+1)</f>
        <v>2054</v>
      </c>
      <c r="D137" s="154">
        <f>IF(F136+SUM(E$99:E136)=D$92,F136,D$92-SUM(E$99:E136))</f>
        <v>176447.61600221589</v>
      </c>
      <c r="E137" s="160">
        <f>IF(+J96&lt;F136,J96,D137)</f>
        <v>37099.547619047618</v>
      </c>
      <c r="F137" s="159">
        <f t="shared" si="23"/>
        <v>139348.06838316825</v>
      </c>
      <c r="G137" s="159">
        <f t="shared" si="24"/>
        <v>157897.84219269207</v>
      </c>
      <c r="H137" s="163">
        <f t="shared" si="18"/>
        <v>53774.283845645317</v>
      </c>
      <c r="I137" s="253">
        <f t="shared" si="19"/>
        <v>53774.283845645317</v>
      </c>
      <c r="J137" s="158">
        <f t="shared" si="25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5"/>
        <v/>
      </c>
      <c r="C138" s="153">
        <f>IF(D93="","-",+C137+1)</f>
        <v>2055</v>
      </c>
      <c r="D138" s="154">
        <f>IF(F137+SUM(E$99:E137)=D$92,F137,D$92-SUM(E$99:E137))</f>
        <v>139348.06838316825</v>
      </c>
      <c r="E138" s="160">
        <f>IF(+J96&lt;F137,J96,D138)</f>
        <v>37099.547619047618</v>
      </c>
      <c r="F138" s="159">
        <f t="shared" si="23"/>
        <v>102248.52076412064</v>
      </c>
      <c r="G138" s="159">
        <f t="shared" si="24"/>
        <v>120798.29457364444</v>
      </c>
      <c r="H138" s="163">
        <f t="shared" si="18"/>
        <v>49856.401485234244</v>
      </c>
      <c r="I138" s="253">
        <f t="shared" si="19"/>
        <v>49856.401485234244</v>
      </c>
      <c r="J138" s="158">
        <f t="shared" si="25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5"/>
        <v/>
      </c>
      <c r="C139" s="153">
        <f>IF(D93="","-",+C138+1)</f>
        <v>2056</v>
      </c>
      <c r="D139" s="154">
        <f>IF(F138+SUM(E$99:E138)=D$92,F138,D$92-SUM(E$99:E138))</f>
        <v>102248.52076412064</v>
      </c>
      <c r="E139" s="160">
        <f>IF(+J96&lt;F138,J96,D139)</f>
        <v>37099.547619047618</v>
      </c>
      <c r="F139" s="159">
        <f t="shared" si="23"/>
        <v>65148.973145073018</v>
      </c>
      <c r="G139" s="159">
        <f t="shared" si="24"/>
        <v>83698.746954596834</v>
      </c>
      <c r="H139" s="163">
        <f t="shared" si="18"/>
        <v>45938.519124823171</v>
      </c>
      <c r="I139" s="253">
        <f t="shared" si="19"/>
        <v>45938.519124823171</v>
      </c>
      <c r="J139" s="158">
        <f t="shared" si="25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5"/>
        <v/>
      </c>
      <c r="C140" s="153">
        <f>IF(D93="","-",+C139+1)</f>
        <v>2057</v>
      </c>
      <c r="D140" s="154">
        <f>IF(F139+SUM(E$99:E139)=D$92,F139,D$92-SUM(E$99:E139))</f>
        <v>65148.973145073018</v>
      </c>
      <c r="E140" s="160">
        <f>IF(+J96&lt;F139,J96,D140)</f>
        <v>37099.547619047618</v>
      </c>
      <c r="F140" s="159">
        <f t="shared" si="23"/>
        <v>28049.425526025399</v>
      </c>
      <c r="G140" s="159">
        <f t="shared" si="24"/>
        <v>46599.199335549209</v>
      </c>
      <c r="H140" s="163">
        <f t="shared" si="18"/>
        <v>42020.636764412091</v>
      </c>
      <c r="I140" s="253">
        <f t="shared" si="19"/>
        <v>42020.636764412091</v>
      </c>
      <c r="J140" s="158">
        <f t="shared" si="25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5"/>
        <v/>
      </c>
      <c r="C141" s="153">
        <f>IF(D93="","-",+C140+1)</f>
        <v>2058</v>
      </c>
      <c r="D141" s="154">
        <f>IF(F140+SUM(E$99:E140)=D$92,F140,D$92-SUM(E$99:E140))</f>
        <v>28049.425526025399</v>
      </c>
      <c r="E141" s="160">
        <f>IF(+J96&lt;F140,J96,D141)</f>
        <v>28049.425526025399</v>
      </c>
      <c r="F141" s="159">
        <f t="shared" si="23"/>
        <v>0</v>
      </c>
      <c r="G141" s="159">
        <f t="shared" si="24"/>
        <v>14024.7127630127</v>
      </c>
      <c r="H141" s="163">
        <f t="shared" si="18"/>
        <v>29530.499508604869</v>
      </c>
      <c r="I141" s="253">
        <f t="shared" si="19"/>
        <v>29530.499508604869</v>
      </c>
      <c r="J141" s="158">
        <f t="shared" si="25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5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3"/>
        <v>0</v>
      </c>
      <c r="G142" s="159">
        <f t="shared" si="24"/>
        <v>0</v>
      </c>
      <c r="H142" s="163">
        <f t="shared" si="18"/>
        <v>0</v>
      </c>
      <c r="I142" s="253">
        <f t="shared" si="19"/>
        <v>0</v>
      </c>
      <c r="J142" s="158">
        <f t="shared" si="25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5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3"/>
        <v>0</v>
      </c>
      <c r="G143" s="159">
        <f t="shared" si="24"/>
        <v>0</v>
      </c>
      <c r="H143" s="163">
        <f t="shared" si="18"/>
        <v>0</v>
      </c>
      <c r="I143" s="253">
        <f t="shared" si="19"/>
        <v>0</v>
      </c>
      <c r="J143" s="158">
        <f t="shared" si="25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5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3"/>
        <v>0</v>
      </c>
      <c r="G144" s="159">
        <f t="shared" si="24"/>
        <v>0</v>
      </c>
      <c r="H144" s="163">
        <f t="shared" si="18"/>
        <v>0</v>
      </c>
      <c r="I144" s="253">
        <f t="shared" si="19"/>
        <v>0</v>
      </c>
      <c r="J144" s="158">
        <f t="shared" si="25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5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3"/>
        <v>0</v>
      </c>
      <c r="G145" s="159">
        <f t="shared" si="24"/>
        <v>0</v>
      </c>
      <c r="H145" s="163">
        <f t="shared" si="18"/>
        <v>0</v>
      </c>
      <c r="I145" s="253">
        <f t="shared" si="19"/>
        <v>0</v>
      </c>
      <c r="J145" s="158">
        <f t="shared" si="25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5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3"/>
        <v>0</v>
      </c>
      <c r="G146" s="159">
        <f t="shared" si="24"/>
        <v>0</v>
      </c>
      <c r="H146" s="163">
        <f t="shared" si="18"/>
        <v>0</v>
      </c>
      <c r="I146" s="253">
        <f t="shared" si="19"/>
        <v>0</v>
      </c>
      <c r="J146" s="158">
        <f t="shared" si="25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5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3"/>
        <v>0</v>
      </c>
      <c r="G147" s="159">
        <f t="shared" si="24"/>
        <v>0</v>
      </c>
      <c r="H147" s="163">
        <f t="shared" si="18"/>
        <v>0</v>
      </c>
      <c r="I147" s="253">
        <f t="shared" si="19"/>
        <v>0</v>
      </c>
      <c r="J147" s="158">
        <f t="shared" si="25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5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3"/>
        <v>0</v>
      </c>
      <c r="G148" s="159">
        <f t="shared" si="24"/>
        <v>0</v>
      </c>
      <c r="H148" s="163">
        <f t="shared" si="18"/>
        <v>0</v>
      </c>
      <c r="I148" s="253">
        <f t="shared" si="19"/>
        <v>0</v>
      </c>
      <c r="J148" s="158">
        <f t="shared" si="25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5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3"/>
        <v>0</v>
      </c>
      <c r="G149" s="159">
        <f t="shared" si="24"/>
        <v>0</v>
      </c>
      <c r="H149" s="163">
        <f t="shared" si="18"/>
        <v>0</v>
      </c>
      <c r="I149" s="253">
        <f t="shared" si="19"/>
        <v>0</v>
      </c>
      <c r="J149" s="158">
        <f t="shared" si="25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5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3"/>
        <v>0</v>
      </c>
      <c r="G150" s="159">
        <f t="shared" si="24"/>
        <v>0</v>
      </c>
      <c r="H150" s="163">
        <f t="shared" si="18"/>
        <v>0</v>
      </c>
      <c r="I150" s="253">
        <f t="shared" si="19"/>
        <v>0</v>
      </c>
      <c r="J150" s="158">
        <f t="shared" si="25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5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3"/>
        <v>0</v>
      </c>
      <c r="G151" s="159">
        <f t="shared" si="24"/>
        <v>0</v>
      </c>
      <c r="H151" s="163">
        <f t="shared" si="18"/>
        <v>0</v>
      </c>
      <c r="I151" s="253">
        <f t="shared" si="19"/>
        <v>0</v>
      </c>
      <c r="J151" s="158">
        <f t="shared" si="25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5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3"/>
        <v>0</v>
      </c>
      <c r="G152" s="159">
        <f t="shared" si="24"/>
        <v>0</v>
      </c>
      <c r="H152" s="163">
        <f t="shared" si="18"/>
        <v>0</v>
      </c>
      <c r="I152" s="253">
        <f t="shared" si="19"/>
        <v>0</v>
      </c>
      <c r="J152" s="158">
        <f t="shared" si="25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5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3"/>
        <v>0</v>
      </c>
      <c r="G153" s="159">
        <f t="shared" si="24"/>
        <v>0</v>
      </c>
      <c r="H153" s="163">
        <f t="shared" si="18"/>
        <v>0</v>
      </c>
      <c r="I153" s="253">
        <f t="shared" si="19"/>
        <v>0</v>
      </c>
      <c r="J153" s="158">
        <f t="shared" si="25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5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3"/>
        <v>0</v>
      </c>
      <c r="G154" s="165">
        <f t="shared" si="24"/>
        <v>0</v>
      </c>
      <c r="H154" s="167">
        <f t="shared" si="18"/>
        <v>0</v>
      </c>
      <c r="I154" s="254">
        <f t="shared" si="19"/>
        <v>0</v>
      </c>
      <c r="J154" s="169">
        <f t="shared" si="25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1558181</v>
      </c>
      <c r="F155" s="111"/>
      <c r="G155" s="111"/>
      <c r="H155" s="111">
        <f>SUM(H99:H154)</f>
        <v>5096607.8511489239</v>
      </c>
      <c r="I155" s="111">
        <f>SUM(I99:I154)</f>
        <v>5096607.8511489239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Q162"/>
  <sheetViews>
    <sheetView view="pageBreakPreview" topLeftCell="A64" zoomScale="84" zoomScaleNormal="100" zoomScaleSheetLayoutView="84" workbookViewId="0">
      <selection activeCell="D17" sqref="D1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3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1381430.0428702787</v>
      </c>
      <c r="O5" s="48"/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1381430.0428702787</v>
      </c>
      <c r="O6" s="1"/>
      <c r="P6" s="1"/>
    </row>
    <row r="7" spans="1:17" ht="13.5" thickBot="1">
      <c r="C7" s="121" t="s">
        <v>44</v>
      </c>
      <c r="D7" s="273" t="s">
        <v>233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347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348"/>
      <c r="O8" s="349"/>
      <c r="P8" s="350"/>
    </row>
    <row r="9" spans="1:17" ht="13.5" thickBot="1">
      <c r="A9" s="103"/>
      <c r="C9" s="127" t="s">
        <v>46</v>
      </c>
      <c r="D9" s="225" t="s">
        <v>137</v>
      </c>
      <c r="E9" s="401" t="s">
        <v>396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f>13742804</f>
        <v>13742804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335190.34146341466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13558697</v>
      </c>
      <c r="E17" s="358">
        <v>0</v>
      </c>
      <c r="F17" s="357">
        <v>13558697</v>
      </c>
      <c r="G17" s="358">
        <v>173170</v>
      </c>
      <c r="H17" s="359">
        <v>173170</v>
      </c>
      <c r="I17" s="156">
        <f t="shared" ref="I17:I48" si="0">H17-G17</f>
        <v>0</v>
      </c>
      <c r="J17" s="156"/>
      <c r="K17" s="256">
        <v>173170</v>
      </c>
      <c r="L17" s="157">
        <f t="shared" ref="L17:L48" si="1">IF(K17&lt;&gt;0,+G17-K17,0)</f>
        <v>0</v>
      </c>
      <c r="M17" s="256">
        <v>173170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14833730</v>
      </c>
      <c r="E18" s="360">
        <v>390361</v>
      </c>
      <c r="F18" s="361">
        <v>14443368</v>
      </c>
      <c r="G18" s="360">
        <v>2466812</v>
      </c>
      <c r="H18" s="359">
        <v>2466812</v>
      </c>
      <c r="I18" s="368">
        <v>0</v>
      </c>
      <c r="J18" s="156"/>
      <c r="K18" s="258">
        <f t="shared" ref="K18:K23" si="4">G18</f>
        <v>2466812</v>
      </c>
      <c r="L18" s="257">
        <f t="shared" si="1"/>
        <v>0</v>
      </c>
      <c r="M18" s="258">
        <f t="shared" ref="M18:M23" si="5">H18</f>
        <v>2466812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13352442</v>
      </c>
      <c r="E19" s="360">
        <v>335190.31707317074</v>
      </c>
      <c r="F19" s="361">
        <v>13017251.68292683</v>
      </c>
      <c r="G19" s="360">
        <v>2368383.292220511</v>
      </c>
      <c r="H19" s="359">
        <v>2368383.292220511</v>
      </c>
      <c r="I19" s="368">
        <v>0</v>
      </c>
      <c r="J19" s="156"/>
      <c r="K19" s="258">
        <f t="shared" si="4"/>
        <v>2368383.292220511</v>
      </c>
      <c r="L19" s="257">
        <f t="shared" si="1"/>
        <v>0</v>
      </c>
      <c r="M19" s="258">
        <f t="shared" si="5"/>
        <v>2368383.292220511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13017251.68292683</v>
      </c>
      <c r="E20" s="377">
        <v>327209.59523809527</v>
      </c>
      <c r="F20" s="361">
        <v>12690042.087688735</v>
      </c>
      <c r="G20" s="360">
        <v>2214474.4319801349</v>
      </c>
      <c r="H20" s="359">
        <v>2214474.4319801349</v>
      </c>
      <c r="I20" s="368">
        <v>0</v>
      </c>
      <c r="J20" s="156"/>
      <c r="K20" s="258">
        <f t="shared" si="4"/>
        <v>2214474.4319801349</v>
      </c>
      <c r="L20" s="257">
        <f t="shared" si="1"/>
        <v>0</v>
      </c>
      <c r="M20" s="258">
        <f t="shared" si="5"/>
        <v>2214474.4319801349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12690042.087688735</v>
      </c>
      <c r="E21" s="377">
        <v>327209.59523809527</v>
      </c>
      <c r="F21" s="361">
        <v>12362832.49245064</v>
      </c>
      <c r="G21" s="360">
        <v>2057846.4420481771</v>
      </c>
      <c r="H21" s="359">
        <v>2057846.4420481771</v>
      </c>
      <c r="I21" s="156">
        <v>0</v>
      </c>
      <c r="J21" s="156"/>
      <c r="K21" s="258">
        <f t="shared" si="4"/>
        <v>2057846.4420481771</v>
      </c>
      <c r="L21" s="257">
        <f t="shared" ref="L21:L26" si="7">IF(K21&lt;&gt;0,+G21-K21,0)</f>
        <v>0</v>
      </c>
      <c r="M21" s="258">
        <f t="shared" si="5"/>
        <v>2057846.4420481771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12362832.49245064</v>
      </c>
      <c r="E22" s="377">
        <v>327209.59523809527</v>
      </c>
      <c r="F22" s="361">
        <v>12035622.897212544</v>
      </c>
      <c r="G22" s="360">
        <v>1950941.5974063124</v>
      </c>
      <c r="H22" s="359">
        <v>1950941.5974063124</v>
      </c>
      <c r="I22" s="156">
        <v>0</v>
      </c>
      <c r="J22" s="156"/>
      <c r="K22" s="258">
        <f t="shared" si="4"/>
        <v>1950941.5974063124</v>
      </c>
      <c r="L22" s="257">
        <f t="shared" si="7"/>
        <v>0</v>
      </c>
      <c r="M22" s="258">
        <f t="shared" si="5"/>
        <v>1950941.5974063124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12035622.897212544</v>
      </c>
      <c r="E23" s="377">
        <v>327209.59523809527</v>
      </c>
      <c r="F23" s="361">
        <v>11708413.301974449</v>
      </c>
      <c r="G23" s="360">
        <v>1869263.8389089857</v>
      </c>
      <c r="H23" s="359">
        <v>1869263.8389089857</v>
      </c>
      <c r="I23" s="156">
        <v>0</v>
      </c>
      <c r="J23" s="156"/>
      <c r="K23" s="258">
        <f t="shared" si="4"/>
        <v>1869263.8389089857</v>
      </c>
      <c r="L23" s="257">
        <f t="shared" si="7"/>
        <v>0</v>
      </c>
      <c r="M23" s="258">
        <f t="shared" si="5"/>
        <v>1869263.8389089857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>IU</v>
      </c>
      <c r="C24" s="153">
        <f>IF(D11="","-",+C23+1)</f>
        <v>2016</v>
      </c>
      <c r="D24" s="361">
        <v>11708414.301974449</v>
      </c>
      <c r="E24" s="377">
        <v>327209.61904761905</v>
      </c>
      <c r="F24" s="361">
        <v>11381204.68292683</v>
      </c>
      <c r="G24" s="360">
        <v>1807676.4398879381</v>
      </c>
      <c r="H24" s="359">
        <v>1807676.4398879381</v>
      </c>
      <c r="I24" s="156">
        <f t="shared" si="0"/>
        <v>0</v>
      </c>
      <c r="J24" s="156"/>
      <c r="K24" s="258">
        <f>G24</f>
        <v>1807676.4398879381</v>
      </c>
      <c r="L24" s="257">
        <f t="shared" si="7"/>
        <v>0</v>
      </c>
      <c r="M24" s="258">
        <f>H24</f>
        <v>1807676.4398879381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11381204.68292683</v>
      </c>
      <c r="E25" s="377">
        <v>319600.09302325582</v>
      </c>
      <c r="F25" s="361">
        <v>11061604.589903574</v>
      </c>
      <c r="G25" s="360">
        <v>1709848.34416372</v>
      </c>
      <c r="H25" s="359">
        <v>1709848.34416372</v>
      </c>
      <c r="I25" s="156">
        <v>0</v>
      </c>
      <c r="J25" s="156"/>
      <c r="K25" s="258">
        <f>G25</f>
        <v>1709848.34416372</v>
      </c>
      <c r="L25" s="257">
        <f t="shared" si="7"/>
        <v>0</v>
      </c>
      <c r="M25" s="258">
        <f>H25</f>
        <v>1709848.34416372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11061604.589903574</v>
      </c>
      <c r="E26" s="377">
        <v>335190.34146341466</v>
      </c>
      <c r="F26" s="361">
        <v>10726414.248440159</v>
      </c>
      <c r="G26" s="360">
        <v>1719754.6523090333</v>
      </c>
      <c r="H26" s="359">
        <v>1719754.6523090333</v>
      </c>
      <c r="I26" s="156">
        <f t="shared" si="0"/>
        <v>0</v>
      </c>
      <c r="J26" s="156"/>
      <c r="K26" s="258">
        <f>G26</f>
        <v>1719754.6523090333</v>
      </c>
      <c r="L26" s="257">
        <f t="shared" si="7"/>
        <v>0</v>
      </c>
      <c r="M26" s="258">
        <f>H26</f>
        <v>1719754.6523090333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361">
        <v>10726414.248440159</v>
      </c>
      <c r="E27" s="377">
        <v>335190.34146341466</v>
      </c>
      <c r="F27" s="361">
        <v>10391223.906976745</v>
      </c>
      <c r="G27" s="360">
        <v>1677153.9378912852</v>
      </c>
      <c r="H27" s="359">
        <v>1677153.9378912852</v>
      </c>
      <c r="I27" s="156">
        <f t="shared" si="0"/>
        <v>0</v>
      </c>
      <c r="J27" s="156"/>
      <c r="K27" s="258">
        <f>G27</f>
        <v>1677153.9378912852</v>
      </c>
      <c r="L27" s="257">
        <f t="shared" ref="L27" si="10">IF(K27&lt;&gt;0,+G27-K27,0)</f>
        <v>0</v>
      </c>
      <c r="M27" s="258">
        <f>H27</f>
        <v>1677153.9378912852</v>
      </c>
      <c r="N27" s="158">
        <f t="shared" ref="N27" si="11">IF(M27&lt;&gt;0,+H27-M27,0)</f>
        <v>0</v>
      </c>
      <c r="O27" s="158">
        <f t="shared" ref="O27" si="12">+N27-L27</f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10391223.906976745</v>
      </c>
      <c r="E28" s="160">
        <f>IF(+I14&lt;F27,I14,D28)</f>
        <v>335190.34146341466</v>
      </c>
      <c r="F28" s="159">
        <f t="shared" ref="F28:F48" si="13">+D28-E28</f>
        <v>10056033.56551333</v>
      </c>
      <c r="G28" s="161">
        <f t="shared" ref="G28:G72" si="14">+I$12*((D28+F28)/2)+E28</f>
        <v>1381430.0428702787</v>
      </c>
      <c r="H28" s="142">
        <f t="shared" ref="H28:H72" si="15">+I$13*((D28+F28)/2)+E28</f>
        <v>1381430.0428702787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10056033.56551333</v>
      </c>
      <c r="E29" s="160">
        <f>IF(+I14&lt;F28,I14,D29)</f>
        <v>335190.34146341466</v>
      </c>
      <c r="F29" s="159">
        <f t="shared" si="13"/>
        <v>9720843.2240499146</v>
      </c>
      <c r="G29" s="161">
        <f t="shared" si="14"/>
        <v>1347128.1866688819</v>
      </c>
      <c r="H29" s="142">
        <f t="shared" si="15"/>
        <v>1347128.1866688819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9720843.2240499146</v>
      </c>
      <c r="E30" s="160">
        <f>IF(+I14&lt;F29,I14,D30)</f>
        <v>335190.34146341466</v>
      </c>
      <c r="F30" s="159">
        <f t="shared" si="13"/>
        <v>9385652.8825864997</v>
      </c>
      <c r="G30" s="161">
        <f t="shared" si="14"/>
        <v>1312826.3304674847</v>
      </c>
      <c r="H30" s="142">
        <f t="shared" si="15"/>
        <v>1312826.3304674847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9385652.8825864997</v>
      </c>
      <c r="E31" s="160">
        <f>IF(+I14&lt;F30,I14,D31)</f>
        <v>335190.34146341466</v>
      </c>
      <c r="F31" s="159">
        <f t="shared" si="13"/>
        <v>9050462.5411230847</v>
      </c>
      <c r="G31" s="161">
        <f t="shared" si="14"/>
        <v>1278524.4742660879</v>
      </c>
      <c r="H31" s="142">
        <f t="shared" si="15"/>
        <v>1278524.4742660879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9050462.5411230847</v>
      </c>
      <c r="E32" s="160">
        <f>IF(+I14&lt;F31,I14,D32)</f>
        <v>335190.34146341466</v>
      </c>
      <c r="F32" s="159">
        <f t="shared" si="13"/>
        <v>8715272.1996596698</v>
      </c>
      <c r="G32" s="161">
        <f t="shared" si="14"/>
        <v>1244222.6180646906</v>
      </c>
      <c r="H32" s="142">
        <f t="shared" si="15"/>
        <v>1244222.6180646906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8715272.1996596698</v>
      </c>
      <c r="E33" s="160">
        <f>IF(+I14&lt;F32,I14,D33)</f>
        <v>335190.34146341466</v>
      </c>
      <c r="F33" s="159">
        <f t="shared" si="13"/>
        <v>8380081.8581962548</v>
      </c>
      <c r="G33" s="161">
        <f t="shared" si="14"/>
        <v>1209920.7618632936</v>
      </c>
      <c r="H33" s="142">
        <f t="shared" si="15"/>
        <v>1209920.7618632936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8380081.8581962548</v>
      </c>
      <c r="E34" s="160">
        <f>IF(+I14&lt;F33,I14,D34)</f>
        <v>335190.34146341466</v>
      </c>
      <c r="F34" s="159">
        <f t="shared" si="13"/>
        <v>8044891.5167328399</v>
      </c>
      <c r="G34" s="161">
        <f t="shared" si="14"/>
        <v>1175618.9056618966</v>
      </c>
      <c r="H34" s="142">
        <f t="shared" si="15"/>
        <v>1175618.9056618966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8044891.5167328399</v>
      </c>
      <c r="E35" s="160">
        <f>IF(+I14&lt;F34,I14,D35)</f>
        <v>335190.34146341466</v>
      </c>
      <c r="F35" s="159">
        <f t="shared" si="13"/>
        <v>7709701.1752694249</v>
      </c>
      <c r="G35" s="161">
        <f t="shared" si="14"/>
        <v>1141317.0494604993</v>
      </c>
      <c r="H35" s="142">
        <f t="shared" si="15"/>
        <v>1141317.0494604993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7709701.1752694249</v>
      </c>
      <c r="E36" s="160">
        <f>IF(+I14&lt;F35,I14,D36)</f>
        <v>335190.34146341466</v>
      </c>
      <c r="F36" s="159">
        <f t="shared" si="13"/>
        <v>7374510.83380601</v>
      </c>
      <c r="G36" s="161">
        <f t="shared" si="14"/>
        <v>1107015.1932591023</v>
      </c>
      <c r="H36" s="142">
        <f t="shared" si="15"/>
        <v>1107015.1932591023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7374510.83380601</v>
      </c>
      <c r="E37" s="160">
        <f>IF(+I14&lt;F36,I14,D37)</f>
        <v>335190.34146341466</v>
      </c>
      <c r="F37" s="159">
        <f t="shared" si="13"/>
        <v>7039320.492342595</v>
      </c>
      <c r="G37" s="161">
        <f t="shared" si="14"/>
        <v>1072713.3370577053</v>
      </c>
      <c r="H37" s="142">
        <f t="shared" si="15"/>
        <v>1072713.3370577053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7039320.492342595</v>
      </c>
      <c r="E38" s="160">
        <f>IF(+I14&lt;F37,I14,D38)</f>
        <v>335190.34146341466</v>
      </c>
      <c r="F38" s="159">
        <f t="shared" si="13"/>
        <v>6704130.1508791801</v>
      </c>
      <c r="G38" s="161">
        <f t="shared" si="14"/>
        <v>1038411.4808563082</v>
      </c>
      <c r="H38" s="142">
        <f t="shared" si="15"/>
        <v>1038411.4808563082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6704130.1508791801</v>
      </c>
      <c r="E39" s="160">
        <f>IF(+I14&lt;F38,I14,D39)</f>
        <v>335190.34146341466</v>
      </c>
      <c r="F39" s="159">
        <f t="shared" si="13"/>
        <v>6368939.8094157651</v>
      </c>
      <c r="G39" s="161">
        <f t="shared" si="14"/>
        <v>1004109.6246549112</v>
      </c>
      <c r="H39" s="142">
        <f t="shared" si="15"/>
        <v>1004109.6246549112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6368939.8094157651</v>
      </c>
      <c r="E40" s="160">
        <f>IF(+I14&lt;F39,I14,D40)</f>
        <v>335190.34146341466</v>
      </c>
      <c r="F40" s="159">
        <f t="shared" si="13"/>
        <v>6033749.4679523502</v>
      </c>
      <c r="G40" s="161">
        <f t="shared" si="14"/>
        <v>969807.76845351397</v>
      </c>
      <c r="H40" s="142">
        <f t="shared" si="15"/>
        <v>969807.76845351397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6033749.4679523502</v>
      </c>
      <c r="E41" s="160">
        <f>IF(+I14&lt;F40,I14,D41)</f>
        <v>335190.34146341466</v>
      </c>
      <c r="F41" s="159">
        <f t="shared" si="13"/>
        <v>5698559.1264889352</v>
      </c>
      <c r="G41" s="161">
        <f t="shared" si="14"/>
        <v>935505.91225211695</v>
      </c>
      <c r="H41" s="142">
        <f t="shared" si="15"/>
        <v>935505.91225211695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5698559.1264889352</v>
      </c>
      <c r="E42" s="160">
        <f>IF(+I14&lt;F41,I14,D42)</f>
        <v>335190.34146341466</v>
      </c>
      <c r="F42" s="159">
        <f t="shared" si="13"/>
        <v>5363368.7850255203</v>
      </c>
      <c r="G42" s="161">
        <f t="shared" si="14"/>
        <v>901204.05605071993</v>
      </c>
      <c r="H42" s="142">
        <f t="shared" si="15"/>
        <v>901204.05605071993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5363368.7850255203</v>
      </c>
      <c r="E43" s="160">
        <f>IF(+I14&lt;F42,I14,D43)</f>
        <v>335190.34146341466</v>
      </c>
      <c r="F43" s="159">
        <f t="shared" si="13"/>
        <v>5028178.4435621053</v>
      </c>
      <c r="G43" s="161">
        <f t="shared" si="14"/>
        <v>866902.1998493229</v>
      </c>
      <c r="H43" s="142">
        <f t="shared" si="15"/>
        <v>866902.1998493229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5028178.4435621053</v>
      </c>
      <c r="E44" s="160">
        <f>IF(+I14&lt;F43,I14,D44)</f>
        <v>335190.34146341466</v>
      </c>
      <c r="F44" s="159">
        <f t="shared" si="13"/>
        <v>4692988.1020986903</v>
      </c>
      <c r="G44" s="161">
        <f t="shared" si="14"/>
        <v>832600.34364792577</v>
      </c>
      <c r="H44" s="142">
        <f t="shared" si="15"/>
        <v>832600.34364792577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4692988.1020986903</v>
      </c>
      <c r="E45" s="160">
        <f>IF(+I14&lt;F44,I14,D45)</f>
        <v>335190.34146341466</v>
      </c>
      <c r="F45" s="159">
        <f t="shared" si="13"/>
        <v>4357797.7606352754</v>
      </c>
      <c r="G45" s="161">
        <f t="shared" si="14"/>
        <v>798298.48744652863</v>
      </c>
      <c r="H45" s="142">
        <f t="shared" si="15"/>
        <v>798298.48744652863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4357797.7606352754</v>
      </c>
      <c r="E46" s="160">
        <f>IF(+I14&lt;F45,I14,D46)</f>
        <v>335190.34146341466</v>
      </c>
      <c r="F46" s="159">
        <f t="shared" si="13"/>
        <v>4022607.4191718609</v>
      </c>
      <c r="G46" s="161">
        <f t="shared" si="14"/>
        <v>763996.6312451316</v>
      </c>
      <c r="H46" s="142">
        <f t="shared" si="15"/>
        <v>763996.6312451316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4022607.4191718609</v>
      </c>
      <c r="E47" s="160">
        <f>IF(+I14&lt;F46,I14,D47)</f>
        <v>335190.34146341466</v>
      </c>
      <c r="F47" s="159">
        <f t="shared" si="13"/>
        <v>3687417.0777084464</v>
      </c>
      <c r="G47" s="161">
        <f t="shared" si="14"/>
        <v>729694.77504373458</v>
      </c>
      <c r="H47" s="142">
        <f t="shared" si="15"/>
        <v>729694.77504373458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3687417.0777084464</v>
      </c>
      <c r="E48" s="160">
        <f>IF(+I14&lt;F47,I14,D48)</f>
        <v>335190.34146341466</v>
      </c>
      <c r="F48" s="159">
        <f t="shared" si="13"/>
        <v>3352226.7362450319</v>
      </c>
      <c r="G48" s="161">
        <f t="shared" si="14"/>
        <v>695392.91884233756</v>
      </c>
      <c r="H48" s="142">
        <f t="shared" si="15"/>
        <v>695392.91884233756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3352226.7362450319</v>
      </c>
      <c r="E49" s="160">
        <f>IF(+I14&lt;F48,I14,D49)</f>
        <v>335190.34146341466</v>
      </c>
      <c r="F49" s="159">
        <f t="shared" ref="F49:F72" si="16">+D49-E49</f>
        <v>3017036.3947816174</v>
      </c>
      <c r="G49" s="161">
        <f t="shared" si="14"/>
        <v>661091.06264094054</v>
      </c>
      <c r="H49" s="142">
        <f t="shared" si="15"/>
        <v>661091.06264094054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3017036.3947816174</v>
      </c>
      <c r="E50" s="160">
        <f>IF(+I14&lt;F49,I14,D50)</f>
        <v>335190.34146341466</v>
      </c>
      <c r="F50" s="159">
        <f t="shared" si="16"/>
        <v>2681846.053318203</v>
      </c>
      <c r="G50" s="161">
        <f t="shared" si="14"/>
        <v>626789.20643954352</v>
      </c>
      <c r="H50" s="142">
        <f t="shared" si="15"/>
        <v>626789.20643954352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2681846.053318203</v>
      </c>
      <c r="E51" s="160">
        <f>IF(+I14&lt;F50,I14,D51)</f>
        <v>335190.34146341466</v>
      </c>
      <c r="F51" s="159">
        <f t="shared" si="16"/>
        <v>2346655.7118547885</v>
      </c>
      <c r="G51" s="161">
        <f t="shared" si="14"/>
        <v>592487.35023814649</v>
      </c>
      <c r="H51" s="142">
        <f t="shared" si="15"/>
        <v>592487.35023814649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2346655.7118547885</v>
      </c>
      <c r="E52" s="160">
        <f>IF(+I14&lt;F51,I14,D52)</f>
        <v>335190.34146341466</v>
      </c>
      <c r="F52" s="159">
        <f t="shared" si="16"/>
        <v>2011465.3703913738</v>
      </c>
      <c r="G52" s="161">
        <f t="shared" si="14"/>
        <v>558185.49403674947</v>
      </c>
      <c r="H52" s="142">
        <f t="shared" si="15"/>
        <v>558185.49403674947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2011465.3703913738</v>
      </c>
      <c r="E53" s="160">
        <f>IF(+I14&lt;F52,I14,D53)</f>
        <v>335190.34146341466</v>
      </c>
      <c r="F53" s="159">
        <f t="shared" si="16"/>
        <v>1676275.028927959</v>
      </c>
      <c r="G53" s="161">
        <f t="shared" si="14"/>
        <v>523883.63783535245</v>
      </c>
      <c r="H53" s="142">
        <f t="shared" si="15"/>
        <v>523883.63783535245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1676275.028927959</v>
      </c>
      <c r="E54" s="160">
        <f>IF(+I14&lt;F53,I14,D54)</f>
        <v>335190.34146341466</v>
      </c>
      <c r="F54" s="159">
        <f t="shared" si="16"/>
        <v>1341084.6874645443</v>
      </c>
      <c r="G54" s="161">
        <f t="shared" si="14"/>
        <v>489581.78163395543</v>
      </c>
      <c r="H54" s="142">
        <f t="shared" si="15"/>
        <v>489581.78163395543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1341084.6874645443</v>
      </c>
      <c r="E55" s="160">
        <f>IF(+I14&lt;F54,I14,D55)</f>
        <v>335190.34146341466</v>
      </c>
      <c r="F55" s="159">
        <f t="shared" si="16"/>
        <v>1005894.3460011296</v>
      </c>
      <c r="G55" s="161">
        <f t="shared" si="14"/>
        <v>455279.92543255835</v>
      </c>
      <c r="H55" s="142">
        <f t="shared" si="15"/>
        <v>455279.92543255835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1005894.3460011296</v>
      </c>
      <c r="E56" s="160">
        <f>IF(+I14&lt;F55,I14,D56)</f>
        <v>335190.34146341466</v>
      </c>
      <c r="F56" s="159">
        <f t="shared" si="16"/>
        <v>670704.00453771488</v>
      </c>
      <c r="G56" s="161">
        <f t="shared" si="14"/>
        <v>420978.06923116132</v>
      </c>
      <c r="H56" s="142">
        <f t="shared" si="15"/>
        <v>420978.06923116132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670704.00453771488</v>
      </c>
      <c r="E57" s="160">
        <f>IF(+I14&lt;F56,I14,D57)</f>
        <v>335190.34146341466</v>
      </c>
      <c r="F57" s="159">
        <f t="shared" si="16"/>
        <v>335513.66307430022</v>
      </c>
      <c r="G57" s="161">
        <f t="shared" si="14"/>
        <v>386676.21302976424</v>
      </c>
      <c r="H57" s="142">
        <f t="shared" si="15"/>
        <v>386676.21302976424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335513.66307430022</v>
      </c>
      <c r="E58" s="160">
        <f>IF(+I14&lt;F57,I14,D58)</f>
        <v>335190.34146341466</v>
      </c>
      <c r="F58" s="159">
        <f t="shared" si="16"/>
        <v>323.32161088555586</v>
      </c>
      <c r="G58" s="161">
        <f t="shared" si="14"/>
        <v>352374.35682836722</v>
      </c>
      <c r="H58" s="142">
        <f t="shared" si="15"/>
        <v>352374.35682836722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323.32161088555586</v>
      </c>
      <c r="E59" s="160">
        <f>IF(+I14&lt;F58,I14,D59)</f>
        <v>323.32161088555586</v>
      </c>
      <c r="F59" s="159">
        <f t="shared" si="16"/>
        <v>0</v>
      </c>
      <c r="G59" s="161">
        <f t="shared" si="14"/>
        <v>339.86524301257361</v>
      </c>
      <c r="H59" s="142">
        <f t="shared" si="15"/>
        <v>339.86524301257361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14"/>
        <v>0</v>
      </c>
      <c r="H60" s="142">
        <f t="shared" si="15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4"/>
        <v>0</v>
      </c>
      <c r="H72" s="124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13742804.000000002</v>
      </c>
      <c r="F73" s="111"/>
      <c r="G73" s="111">
        <f>SUM(G17:G72)</f>
        <v>46889633.037388124</v>
      </c>
      <c r="H73" s="111">
        <f>SUM(H17:H72)</f>
        <v>46889633.037388124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1719754.6523090333</v>
      </c>
      <c r="N87" s="198">
        <f>IF(J92&lt;D11,0,VLOOKUP(J92,C17:O72,11))</f>
        <v>1719754.6523090333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1467548.7578705251</v>
      </c>
      <c r="N88" s="200">
        <f>IF(J92&lt;D11,0,VLOOKUP(J92,C99:P154,7))</f>
        <v>1467548.7578705251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[NW Ark Area Improve - 2009]  E. Centerton-Flint Crk, E Rogers-N Rogers, Centerton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-252205.8944385082</v>
      </c>
      <c r="N89" s="203">
        <f>+N88-N87</f>
        <v>-252205.8944385082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TP2007103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13742804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327209.61904761905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162954</v>
      </c>
      <c r="F99" s="361">
        <v>12221607</v>
      </c>
      <c r="G99" s="365">
        <v>6110803</v>
      </c>
      <c r="H99" s="362">
        <v>1047418</v>
      </c>
      <c r="I99" s="363">
        <v>1047418</v>
      </c>
      <c r="J99" s="158">
        <f t="shared" ref="J99:J130" si="21">+I99-H99</f>
        <v>0</v>
      </c>
      <c r="K99" s="158"/>
      <c r="L99" s="256">
        <f t="shared" ref="L99:L104" si="22">H99</f>
        <v>1047418</v>
      </c>
      <c r="M99" s="157">
        <f t="shared" ref="M99:M130" si="23">IF(L99&lt;&gt;0,+H99-L99,0)</f>
        <v>0</v>
      </c>
      <c r="N99" s="256">
        <f t="shared" ref="N99:N104" si="24">I99</f>
        <v>1047418</v>
      </c>
      <c r="O99" s="157">
        <f t="shared" ref="O99:O130" si="25">IF(N99&lt;&gt;0,+I99-N99,0)</f>
        <v>0</v>
      </c>
      <c r="P99" s="157">
        <f t="shared" ref="P99:P130" si="26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13579849</v>
      </c>
      <c r="E100" s="360">
        <v>335190.31707317074</v>
      </c>
      <c r="F100" s="361">
        <v>13244658.68292683</v>
      </c>
      <c r="G100" s="361">
        <v>13412253.841463415</v>
      </c>
      <c r="H100" s="360">
        <v>2549366.7560608997</v>
      </c>
      <c r="I100" s="359">
        <v>2549366.7560608997</v>
      </c>
      <c r="J100" s="158">
        <f t="shared" si="21"/>
        <v>0</v>
      </c>
      <c r="K100" s="158"/>
      <c r="L100" s="258">
        <f t="shared" si="22"/>
        <v>2549366.7560608997</v>
      </c>
      <c r="M100" s="257">
        <f t="shared" si="23"/>
        <v>0</v>
      </c>
      <c r="N100" s="258">
        <f t="shared" si="24"/>
        <v>2549366.7560608997</v>
      </c>
      <c r="O100" s="158">
        <f t="shared" si="25"/>
        <v>0</v>
      </c>
      <c r="P100" s="158">
        <f t="shared" si="26"/>
        <v>0</v>
      </c>
      <c r="Q100" s="1"/>
    </row>
    <row r="101" spans="1:17">
      <c r="B101" s="9" t="str">
        <f t="shared" ref="B101:B154" si="27">IF(D101=F100,"","IU")</f>
        <v/>
      </c>
      <c r="C101" s="153">
        <f>IF(D93="","-",+C100+1)</f>
        <v>2011</v>
      </c>
      <c r="D101" s="357">
        <v>13244658.68292683</v>
      </c>
      <c r="E101" s="377">
        <v>327209.59523809527</v>
      </c>
      <c r="F101" s="361">
        <v>12917449.087688735</v>
      </c>
      <c r="G101" s="361">
        <v>13081053.885307781</v>
      </c>
      <c r="H101" s="360">
        <v>2294337.1869887193</v>
      </c>
      <c r="I101" s="359">
        <v>2294337.1869887193</v>
      </c>
      <c r="J101" s="158">
        <f t="shared" si="21"/>
        <v>0</v>
      </c>
      <c r="K101" s="158"/>
      <c r="L101" s="258">
        <f t="shared" si="22"/>
        <v>2294337.1869887193</v>
      </c>
      <c r="M101" s="257">
        <f t="shared" si="23"/>
        <v>0</v>
      </c>
      <c r="N101" s="258">
        <f t="shared" si="24"/>
        <v>2294337.1869887193</v>
      </c>
      <c r="O101" s="158">
        <f t="shared" si="25"/>
        <v>0</v>
      </c>
      <c r="P101" s="158">
        <f t="shared" si="26"/>
        <v>0</v>
      </c>
      <c r="Q101" s="1"/>
    </row>
    <row r="102" spans="1:17">
      <c r="B102" s="9" t="str">
        <f t="shared" si="27"/>
        <v/>
      </c>
      <c r="C102" s="153">
        <f>IF(D93="","-",+C101+1)</f>
        <v>2012</v>
      </c>
      <c r="D102" s="357">
        <v>12917449.087688735</v>
      </c>
      <c r="E102" s="360">
        <v>327209.59523809527</v>
      </c>
      <c r="F102" s="361">
        <v>12590239.49245064</v>
      </c>
      <c r="G102" s="361">
        <v>12753844.290069688</v>
      </c>
      <c r="H102" s="360">
        <v>2203987.9280377463</v>
      </c>
      <c r="I102" s="359">
        <v>2203987.9280377463</v>
      </c>
      <c r="J102" s="158">
        <f t="shared" si="21"/>
        <v>0</v>
      </c>
      <c r="K102" s="158"/>
      <c r="L102" s="258">
        <f t="shared" si="22"/>
        <v>2203987.9280377463</v>
      </c>
      <c r="M102" s="257">
        <f t="shared" si="23"/>
        <v>0</v>
      </c>
      <c r="N102" s="258">
        <f t="shared" si="24"/>
        <v>2203987.9280377463</v>
      </c>
      <c r="O102" s="158">
        <f t="shared" si="25"/>
        <v>0</v>
      </c>
      <c r="P102" s="158">
        <f t="shared" si="26"/>
        <v>0</v>
      </c>
      <c r="Q102" s="1"/>
    </row>
    <row r="103" spans="1:17">
      <c r="B103" s="9" t="str">
        <f t="shared" si="27"/>
        <v/>
      </c>
      <c r="C103" s="153">
        <f>IF(D93="","-",+C102+1)</f>
        <v>2013</v>
      </c>
      <c r="D103" s="357">
        <v>12590239.49245064</v>
      </c>
      <c r="E103" s="360">
        <v>327209.59523809527</v>
      </c>
      <c r="F103" s="361">
        <v>12263029.897212544</v>
      </c>
      <c r="G103" s="361">
        <v>12426634.694831591</v>
      </c>
      <c r="H103" s="360">
        <v>2008430.1570795039</v>
      </c>
      <c r="I103" s="359">
        <v>2008430.1570795039</v>
      </c>
      <c r="J103" s="158">
        <v>0</v>
      </c>
      <c r="K103" s="158"/>
      <c r="L103" s="258">
        <f t="shared" si="22"/>
        <v>2008430.1570795039</v>
      </c>
      <c r="M103" s="257">
        <f>IF(L103&lt;&gt;0,+H103-L103,0)</f>
        <v>0</v>
      </c>
      <c r="N103" s="258">
        <f t="shared" si="24"/>
        <v>2008430.1570795039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7"/>
        <v/>
      </c>
      <c r="C104" s="153">
        <f>IF(D93="","-",+C103+1)</f>
        <v>2014</v>
      </c>
      <c r="D104" s="357">
        <v>12263029.897212544</v>
      </c>
      <c r="E104" s="360">
        <v>327209.59523809527</v>
      </c>
      <c r="F104" s="361">
        <v>11935820.301974449</v>
      </c>
      <c r="G104" s="361">
        <v>12099425.099593498</v>
      </c>
      <c r="H104" s="360">
        <v>1971805.3159359931</v>
      </c>
      <c r="I104" s="359">
        <v>1971805.3159359931</v>
      </c>
      <c r="J104" s="158">
        <v>0</v>
      </c>
      <c r="K104" s="158"/>
      <c r="L104" s="258">
        <f t="shared" si="22"/>
        <v>1971805.3159359931</v>
      </c>
      <c r="M104" s="257">
        <f>IF(L104&lt;&gt;0,+H104-L104,0)</f>
        <v>0</v>
      </c>
      <c r="N104" s="258">
        <f t="shared" si="24"/>
        <v>1971805.3159359931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7"/>
        <v>IU</v>
      </c>
      <c r="C105" s="153">
        <f>IF(D93="","-",+C104+1)</f>
        <v>2015</v>
      </c>
      <c r="D105" s="357">
        <v>11935821.301974449</v>
      </c>
      <c r="E105" s="360">
        <v>327209.61904761905</v>
      </c>
      <c r="F105" s="361">
        <v>11608611.68292683</v>
      </c>
      <c r="G105" s="361">
        <v>11772216.49245064</v>
      </c>
      <c r="H105" s="360">
        <v>1878421.3763593063</v>
      </c>
      <c r="I105" s="359">
        <v>1878421.3763593063</v>
      </c>
      <c r="J105" s="158">
        <f t="shared" si="21"/>
        <v>0</v>
      </c>
      <c r="K105" s="158"/>
      <c r="L105" s="258">
        <f>H105</f>
        <v>1878421.3763593063</v>
      </c>
      <c r="M105" s="257">
        <f>IF(L105&lt;&gt;0,+H105-L105,0)</f>
        <v>0</v>
      </c>
      <c r="N105" s="258">
        <f>I105</f>
        <v>1878421.3763593063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/>
      </c>
      <c r="C106" s="153">
        <f>IF(D93="","-",+C105+1)</f>
        <v>2016</v>
      </c>
      <c r="D106" s="357">
        <v>11608611.68292683</v>
      </c>
      <c r="E106" s="360">
        <v>319600.09302325582</v>
      </c>
      <c r="F106" s="361">
        <v>11289011.589903574</v>
      </c>
      <c r="G106" s="361">
        <v>11448811.636415202</v>
      </c>
      <c r="H106" s="360">
        <v>1773026.5961818276</v>
      </c>
      <c r="I106" s="359">
        <v>1773026.5961818276</v>
      </c>
      <c r="J106" s="158">
        <v>0</v>
      </c>
      <c r="K106" s="158"/>
      <c r="L106" s="258">
        <f>H106</f>
        <v>1773026.5961818276</v>
      </c>
      <c r="M106" s="257">
        <f>IF(L106&lt;&gt;0,+H106-L106,0)</f>
        <v>0</v>
      </c>
      <c r="N106" s="258">
        <f>I106</f>
        <v>1773026.5961818276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/>
      </c>
      <c r="C107" s="153">
        <f>IF(D93="","-",+C106+1)</f>
        <v>2017</v>
      </c>
      <c r="D107" s="357">
        <v>11289011.589903574</v>
      </c>
      <c r="E107" s="360">
        <v>327209.61904761905</v>
      </c>
      <c r="F107" s="361">
        <v>10961801.970855955</v>
      </c>
      <c r="G107" s="361">
        <v>11125406.780379765</v>
      </c>
      <c r="H107" s="360">
        <v>1678628.9979876066</v>
      </c>
      <c r="I107" s="359">
        <v>1678628.9979876066</v>
      </c>
      <c r="J107" s="158">
        <f t="shared" si="21"/>
        <v>0</v>
      </c>
      <c r="K107" s="158"/>
      <c r="L107" s="258">
        <f>H107</f>
        <v>1678628.9979876066</v>
      </c>
      <c r="M107" s="257">
        <f>IF(L107&lt;&gt;0,+H107-L107,0)</f>
        <v>0</v>
      </c>
      <c r="N107" s="258">
        <f>I107</f>
        <v>1678628.9979876066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/>
      </c>
      <c r="C108" s="153">
        <f>IF(D93="","-",+C107+1)</f>
        <v>2018</v>
      </c>
      <c r="D108" s="154">
        <f>IF(F107+SUM(E$99:E107)=D$92,F107,D$92-SUM(E$99:E107))</f>
        <v>10961801.970855955</v>
      </c>
      <c r="E108" s="160">
        <f>IF(+J96&lt;F107,J96,D108)</f>
        <v>327209.61904761905</v>
      </c>
      <c r="F108" s="159">
        <f t="shared" ref="F108:F130" si="28">+D108-E108</f>
        <v>10634592.351808336</v>
      </c>
      <c r="G108" s="159">
        <f t="shared" ref="G108:G130" si="29">+(F108+D108)/2</f>
        <v>10798197.161332145</v>
      </c>
      <c r="H108" s="163">
        <f t="shared" ref="H108:H112" si="30">+J$94*G108+E108</f>
        <v>1467548.7578705251</v>
      </c>
      <c r="I108" s="253">
        <f t="shared" ref="I108:I112" si="31">+J$95*G108+E108</f>
        <v>1467548.7578705251</v>
      </c>
      <c r="J108" s="158">
        <f t="shared" si="21"/>
        <v>0</v>
      </c>
      <c r="K108" s="158"/>
      <c r="L108" s="334"/>
      <c r="M108" s="158">
        <f t="shared" si="23"/>
        <v>0</v>
      </c>
      <c r="N108" s="334"/>
      <c r="O108" s="158">
        <f t="shared" si="25"/>
        <v>0</v>
      </c>
      <c r="P108" s="158">
        <f t="shared" si="26"/>
        <v>0</v>
      </c>
      <c r="Q108" s="1"/>
    </row>
    <row r="109" spans="1:17">
      <c r="B109" s="9" t="str">
        <f t="shared" si="27"/>
        <v/>
      </c>
      <c r="C109" s="153">
        <f>IF(D93="","-",+C108+1)</f>
        <v>2019</v>
      </c>
      <c r="D109" s="154">
        <f>IF(F108+SUM(E$99:E108)=D$92,F108,D$92-SUM(E$99:E108))</f>
        <v>10634592.351808336</v>
      </c>
      <c r="E109" s="160">
        <f>IF(+J96&lt;F108,J96,D109)</f>
        <v>327209.61904761905</v>
      </c>
      <c r="F109" s="159">
        <f t="shared" si="28"/>
        <v>10307382.732760716</v>
      </c>
      <c r="G109" s="159">
        <f t="shared" si="29"/>
        <v>10470987.542284526</v>
      </c>
      <c r="H109" s="163">
        <f t="shared" si="30"/>
        <v>1432993.92157475</v>
      </c>
      <c r="I109" s="253">
        <f t="shared" si="31"/>
        <v>1432993.92157475</v>
      </c>
      <c r="J109" s="158">
        <f t="shared" si="21"/>
        <v>0</v>
      </c>
      <c r="K109" s="158"/>
      <c r="L109" s="334"/>
      <c r="M109" s="158">
        <f t="shared" si="23"/>
        <v>0</v>
      </c>
      <c r="N109" s="334"/>
      <c r="O109" s="158">
        <f t="shared" si="25"/>
        <v>0</v>
      </c>
      <c r="P109" s="158">
        <f t="shared" si="26"/>
        <v>0</v>
      </c>
      <c r="Q109" s="1"/>
    </row>
    <row r="110" spans="1:17">
      <c r="B110" s="9" t="str">
        <f t="shared" si="27"/>
        <v/>
      </c>
      <c r="C110" s="153">
        <f>IF(D93="","-",+C109+1)</f>
        <v>2020</v>
      </c>
      <c r="D110" s="154">
        <f>IF(F109+SUM(E$99:E109)=D$92,F109,D$92-SUM(E$99:E109))</f>
        <v>10307382.732760716</v>
      </c>
      <c r="E110" s="160">
        <f>IF(+J96&lt;F109,J96,D110)</f>
        <v>327209.61904761905</v>
      </c>
      <c r="F110" s="159">
        <f t="shared" si="28"/>
        <v>9980173.1137130968</v>
      </c>
      <c r="G110" s="159">
        <f t="shared" si="29"/>
        <v>10143777.923236907</v>
      </c>
      <c r="H110" s="163">
        <f t="shared" si="30"/>
        <v>1398439.0852789753</v>
      </c>
      <c r="I110" s="253">
        <f t="shared" si="31"/>
        <v>1398439.0852789753</v>
      </c>
      <c r="J110" s="158">
        <f t="shared" si="21"/>
        <v>0</v>
      </c>
      <c r="K110" s="158"/>
      <c r="L110" s="334"/>
      <c r="M110" s="158">
        <f t="shared" si="23"/>
        <v>0</v>
      </c>
      <c r="N110" s="334"/>
      <c r="O110" s="158">
        <f t="shared" si="25"/>
        <v>0</v>
      </c>
      <c r="P110" s="158">
        <f t="shared" si="26"/>
        <v>0</v>
      </c>
      <c r="Q110" s="1"/>
    </row>
    <row r="111" spans="1:17">
      <c r="B111" s="9" t="str">
        <f t="shared" si="27"/>
        <v/>
      </c>
      <c r="C111" s="153">
        <f>IF(D93="","-",+C110+1)</f>
        <v>2021</v>
      </c>
      <c r="D111" s="154">
        <f>IF(F110+SUM(E$99:E110)=D$92,F110,D$92-SUM(E$99:E110))</f>
        <v>9980173.1137130968</v>
      </c>
      <c r="E111" s="160">
        <f>IF(+J96&lt;F110,J96,D111)</f>
        <v>327209.61904761905</v>
      </c>
      <c r="F111" s="159">
        <f t="shared" si="28"/>
        <v>9652963.4946654774</v>
      </c>
      <c r="G111" s="159">
        <f t="shared" si="29"/>
        <v>9816568.3041892871</v>
      </c>
      <c r="H111" s="163">
        <f t="shared" si="30"/>
        <v>1363884.2489832002</v>
      </c>
      <c r="I111" s="253">
        <f t="shared" si="31"/>
        <v>1363884.2489832002</v>
      </c>
      <c r="J111" s="158">
        <f t="shared" si="21"/>
        <v>0</v>
      </c>
      <c r="K111" s="158"/>
      <c r="L111" s="334"/>
      <c r="M111" s="158">
        <f t="shared" si="23"/>
        <v>0</v>
      </c>
      <c r="N111" s="334"/>
      <c r="O111" s="158">
        <f t="shared" si="25"/>
        <v>0</v>
      </c>
      <c r="P111" s="158">
        <f t="shared" si="26"/>
        <v>0</v>
      </c>
      <c r="Q111" s="1"/>
    </row>
    <row r="112" spans="1:17">
      <c r="B112" s="9" t="str">
        <f t="shared" si="27"/>
        <v/>
      </c>
      <c r="C112" s="153">
        <f>IF(D93="","-",+C111+1)</f>
        <v>2022</v>
      </c>
      <c r="D112" s="154">
        <f>IF(F111+SUM(E$99:E111)=D$92,F111,D$92-SUM(E$99:E111))</f>
        <v>9652963.4946654774</v>
      </c>
      <c r="E112" s="160">
        <f>IF(+J96&lt;F111,J96,D112)</f>
        <v>327209.61904761905</v>
      </c>
      <c r="F112" s="159">
        <f t="shared" si="28"/>
        <v>9325753.875617858</v>
      </c>
      <c r="G112" s="159">
        <f t="shared" si="29"/>
        <v>9489358.6851416677</v>
      </c>
      <c r="H112" s="163">
        <f t="shared" si="30"/>
        <v>1329329.4126874255</v>
      </c>
      <c r="I112" s="253">
        <f t="shared" si="31"/>
        <v>1329329.4126874255</v>
      </c>
      <c r="J112" s="158">
        <f t="shared" si="21"/>
        <v>0</v>
      </c>
      <c r="K112" s="158"/>
      <c r="L112" s="334"/>
      <c r="M112" s="158">
        <f t="shared" si="23"/>
        <v>0</v>
      </c>
      <c r="N112" s="334"/>
      <c r="O112" s="158">
        <f t="shared" si="25"/>
        <v>0</v>
      </c>
      <c r="P112" s="158">
        <f t="shared" si="26"/>
        <v>0</v>
      </c>
      <c r="Q112" s="1"/>
    </row>
    <row r="113" spans="2:17">
      <c r="B113" s="9" t="str">
        <f t="shared" si="27"/>
        <v/>
      </c>
      <c r="C113" s="153">
        <f>IF(D93="","-",+C112+1)</f>
        <v>2023</v>
      </c>
      <c r="D113" s="154">
        <f>IF(F112+SUM(E$99:E112)=D$92,F112,D$92-SUM(E$99:E112))</f>
        <v>9325753.875617858</v>
      </c>
      <c r="E113" s="160">
        <f>IF(+J96&lt;F112,J96,D113)</f>
        <v>327209.61904761905</v>
      </c>
      <c r="F113" s="159">
        <f t="shared" si="28"/>
        <v>8998544.2565702386</v>
      </c>
      <c r="G113" s="159">
        <f t="shared" si="29"/>
        <v>9162149.0660940483</v>
      </c>
      <c r="H113" s="163">
        <f t="shared" ref="H113:H154" si="32">+J$94*G113+E113</f>
        <v>1294774.5763916506</v>
      </c>
      <c r="I113" s="253">
        <f t="shared" ref="I113:I154" si="33">+J$95*G113+E113</f>
        <v>1294774.5763916506</v>
      </c>
      <c r="J113" s="158">
        <f t="shared" si="21"/>
        <v>0</v>
      </c>
      <c r="K113" s="158"/>
      <c r="L113" s="334"/>
      <c r="M113" s="158">
        <f t="shared" si="23"/>
        <v>0</v>
      </c>
      <c r="N113" s="334"/>
      <c r="O113" s="158">
        <f t="shared" si="25"/>
        <v>0</v>
      </c>
      <c r="P113" s="158">
        <f t="shared" si="26"/>
        <v>0</v>
      </c>
      <c r="Q113" s="1"/>
    </row>
    <row r="114" spans="2:17">
      <c r="B114" s="9" t="str">
        <f t="shared" si="27"/>
        <v/>
      </c>
      <c r="C114" s="153">
        <f>IF(D93="","-",+C113+1)</f>
        <v>2024</v>
      </c>
      <c r="D114" s="154">
        <f>IF(F113+SUM(E$99:E113)=D$92,F113,D$92-SUM(E$99:E113))</f>
        <v>8998544.2565702386</v>
      </c>
      <c r="E114" s="160">
        <f>IF(+J96&lt;F113,J96,D114)</f>
        <v>327209.61904761905</v>
      </c>
      <c r="F114" s="159">
        <f t="shared" si="28"/>
        <v>8671334.6375226192</v>
      </c>
      <c r="G114" s="159">
        <f t="shared" si="29"/>
        <v>8834939.4470464289</v>
      </c>
      <c r="H114" s="163">
        <f t="shared" si="32"/>
        <v>1260219.7400958757</v>
      </c>
      <c r="I114" s="253">
        <f t="shared" si="33"/>
        <v>1260219.7400958757</v>
      </c>
      <c r="J114" s="158">
        <f t="shared" si="21"/>
        <v>0</v>
      </c>
      <c r="K114" s="158"/>
      <c r="L114" s="334"/>
      <c r="M114" s="158">
        <f t="shared" si="23"/>
        <v>0</v>
      </c>
      <c r="N114" s="334"/>
      <c r="O114" s="158">
        <f t="shared" si="25"/>
        <v>0</v>
      </c>
      <c r="P114" s="158">
        <f t="shared" si="26"/>
        <v>0</v>
      </c>
      <c r="Q114" s="1"/>
    </row>
    <row r="115" spans="2:17">
      <c r="B115" s="9" t="str">
        <f t="shared" si="27"/>
        <v/>
      </c>
      <c r="C115" s="153">
        <f>IF(D93="","-",+C114+1)</f>
        <v>2025</v>
      </c>
      <c r="D115" s="154">
        <f>IF(F114+SUM(E$99:E114)=D$92,F114,D$92-SUM(E$99:E114))</f>
        <v>8671334.6375226192</v>
      </c>
      <c r="E115" s="160">
        <f>IF(+J96&lt;F114,J96,D115)</f>
        <v>327209.61904761905</v>
      </c>
      <c r="F115" s="159">
        <f t="shared" si="28"/>
        <v>8344125.0184749998</v>
      </c>
      <c r="G115" s="159">
        <f t="shared" si="29"/>
        <v>8507729.8279988095</v>
      </c>
      <c r="H115" s="163">
        <f t="shared" si="32"/>
        <v>1225664.9038001008</v>
      </c>
      <c r="I115" s="253">
        <f t="shared" si="33"/>
        <v>1225664.9038001008</v>
      </c>
      <c r="J115" s="158">
        <f t="shared" si="21"/>
        <v>0</v>
      </c>
      <c r="K115" s="158"/>
      <c r="L115" s="334"/>
      <c r="M115" s="158">
        <f t="shared" si="23"/>
        <v>0</v>
      </c>
      <c r="N115" s="334"/>
      <c r="O115" s="158">
        <f t="shared" si="25"/>
        <v>0</v>
      </c>
      <c r="P115" s="158">
        <f t="shared" si="26"/>
        <v>0</v>
      </c>
      <c r="Q115" s="1"/>
    </row>
    <row r="116" spans="2:17">
      <c r="B116" s="9" t="str">
        <f t="shared" si="27"/>
        <v/>
      </c>
      <c r="C116" s="153">
        <f>IF(D93="","-",+C115+1)</f>
        <v>2026</v>
      </c>
      <c r="D116" s="154">
        <f>IF(F115+SUM(E$99:E115)=D$92,F115,D$92-SUM(E$99:E115))</f>
        <v>8344125.0184749998</v>
      </c>
      <c r="E116" s="160">
        <f>IF(+J96&lt;F115,J96,D116)</f>
        <v>327209.61904761905</v>
      </c>
      <c r="F116" s="159">
        <f t="shared" si="28"/>
        <v>8016915.3994273804</v>
      </c>
      <c r="G116" s="159">
        <f t="shared" si="29"/>
        <v>8180520.2089511901</v>
      </c>
      <c r="H116" s="163">
        <f t="shared" si="32"/>
        <v>1191110.0675043259</v>
      </c>
      <c r="I116" s="253">
        <f t="shared" si="33"/>
        <v>1191110.0675043259</v>
      </c>
      <c r="J116" s="158">
        <f t="shared" si="21"/>
        <v>0</v>
      </c>
      <c r="K116" s="158"/>
      <c r="L116" s="334"/>
      <c r="M116" s="158">
        <f t="shared" si="23"/>
        <v>0</v>
      </c>
      <c r="N116" s="334"/>
      <c r="O116" s="158">
        <f t="shared" si="25"/>
        <v>0</v>
      </c>
      <c r="P116" s="158">
        <f t="shared" si="26"/>
        <v>0</v>
      </c>
      <c r="Q116" s="1"/>
    </row>
    <row r="117" spans="2:17">
      <c r="B117" s="9" t="str">
        <f t="shared" si="27"/>
        <v/>
      </c>
      <c r="C117" s="153">
        <f>IF(D93="","-",+C116+1)</f>
        <v>2027</v>
      </c>
      <c r="D117" s="154">
        <f>IF(F116+SUM(E$99:E116)=D$92,F116,D$92-SUM(E$99:E116))</f>
        <v>8016915.3994273804</v>
      </c>
      <c r="E117" s="160">
        <f>IF(+J96&lt;F116,J96,D117)</f>
        <v>327209.61904761905</v>
      </c>
      <c r="F117" s="159">
        <f t="shared" si="28"/>
        <v>7689705.780379761</v>
      </c>
      <c r="G117" s="159">
        <f t="shared" si="29"/>
        <v>7853310.5899035707</v>
      </c>
      <c r="H117" s="163">
        <f t="shared" si="32"/>
        <v>1156555.231208551</v>
      </c>
      <c r="I117" s="253">
        <f t="shared" si="33"/>
        <v>1156555.231208551</v>
      </c>
      <c r="J117" s="158">
        <f t="shared" si="21"/>
        <v>0</v>
      </c>
      <c r="K117" s="158"/>
      <c r="L117" s="334"/>
      <c r="M117" s="158">
        <f t="shared" si="23"/>
        <v>0</v>
      </c>
      <c r="N117" s="334"/>
      <c r="O117" s="158">
        <f t="shared" si="25"/>
        <v>0</v>
      </c>
      <c r="P117" s="158">
        <f t="shared" si="26"/>
        <v>0</v>
      </c>
      <c r="Q117" s="1"/>
    </row>
    <row r="118" spans="2:17">
      <c r="B118" s="9" t="str">
        <f t="shared" si="27"/>
        <v/>
      </c>
      <c r="C118" s="153">
        <f>IF(D93="","-",+C117+1)</f>
        <v>2028</v>
      </c>
      <c r="D118" s="154">
        <f>IF(F117+SUM(E$99:E117)=D$92,F117,D$92-SUM(E$99:E117))</f>
        <v>7689705.780379761</v>
      </c>
      <c r="E118" s="160">
        <f>IF(+J96&lt;F117,J96,D118)</f>
        <v>327209.61904761905</v>
      </c>
      <c r="F118" s="159">
        <f t="shared" si="28"/>
        <v>7362496.1613321416</v>
      </c>
      <c r="G118" s="159">
        <f t="shared" si="29"/>
        <v>7526100.9708559513</v>
      </c>
      <c r="H118" s="163">
        <f t="shared" si="32"/>
        <v>1122000.3949127761</v>
      </c>
      <c r="I118" s="253">
        <f t="shared" si="33"/>
        <v>1122000.3949127761</v>
      </c>
      <c r="J118" s="158">
        <f t="shared" si="21"/>
        <v>0</v>
      </c>
      <c r="K118" s="158"/>
      <c r="L118" s="334"/>
      <c r="M118" s="158">
        <f t="shared" si="23"/>
        <v>0</v>
      </c>
      <c r="N118" s="334"/>
      <c r="O118" s="158">
        <f t="shared" si="25"/>
        <v>0</v>
      </c>
      <c r="P118" s="158">
        <f t="shared" si="26"/>
        <v>0</v>
      </c>
      <c r="Q118" s="1"/>
    </row>
    <row r="119" spans="2:17">
      <c r="B119" s="9" t="str">
        <f t="shared" si="27"/>
        <v/>
      </c>
      <c r="C119" s="153">
        <f>IF(D93="","-",+C118+1)</f>
        <v>2029</v>
      </c>
      <c r="D119" s="154">
        <f>IF(F118+SUM(E$99:E118)=D$92,F118,D$92-SUM(E$99:E118))</f>
        <v>7362496.1613321416</v>
      </c>
      <c r="E119" s="160">
        <f>IF(+J96&lt;F118,J96,D119)</f>
        <v>327209.61904761905</v>
      </c>
      <c r="F119" s="159">
        <f t="shared" si="28"/>
        <v>7035286.5422845222</v>
      </c>
      <c r="G119" s="159">
        <f t="shared" si="29"/>
        <v>7198891.3518083319</v>
      </c>
      <c r="H119" s="163">
        <f t="shared" si="32"/>
        <v>1087445.5586170012</v>
      </c>
      <c r="I119" s="253">
        <f t="shared" si="33"/>
        <v>1087445.5586170012</v>
      </c>
      <c r="J119" s="158">
        <f t="shared" si="21"/>
        <v>0</v>
      </c>
      <c r="K119" s="158"/>
      <c r="L119" s="334"/>
      <c r="M119" s="158">
        <f t="shared" si="23"/>
        <v>0</v>
      </c>
      <c r="N119" s="334"/>
      <c r="O119" s="158">
        <f t="shared" si="25"/>
        <v>0</v>
      </c>
      <c r="P119" s="158">
        <f t="shared" si="26"/>
        <v>0</v>
      </c>
      <c r="Q119" s="1"/>
    </row>
    <row r="120" spans="2:17">
      <c r="B120" s="9" t="str">
        <f t="shared" si="27"/>
        <v/>
      </c>
      <c r="C120" s="153">
        <f>IF(D93="","-",+C119+1)</f>
        <v>2030</v>
      </c>
      <c r="D120" s="154">
        <f>IF(F119+SUM(E$99:E119)=D$92,F119,D$92-SUM(E$99:E119))</f>
        <v>7035286.5422845222</v>
      </c>
      <c r="E120" s="160">
        <f>IF(+J96&lt;F119,J96,D120)</f>
        <v>327209.61904761905</v>
      </c>
      <c r="F120" s="159">
        <f t="shared" si="28"/>
        <v>6708076.9232369028</v>
      </c>
      <c r="G120" s="159">
        <f t="shared" si="29"/>
        <v>6871681.7327607125</v>
      </c>
      <c r="H120" s="163">
        <f t="shared" si="32"/>
        <v>1052890.7223212263</v>
      </c>
      <c r="I120" s="253">
        <f t="shared" si="33"/>
        <v>1052890.7223212263</v>
      </c>
      <c r="J120" s="158">
        <f t="shared" si="21"/>
        <v>0</v>
      </c>
      <c r="K120" s="158"/>
      <c r="L120" s="334"/>
      <c r="M120" s="158">
        <f t="shared" si="23"/>
        <v>0</v>
      </c>
      <c r="N120" s="334"/>
      <c r="O120" s="158">
        <f t="shared" si="25"/>
        <v>0</v>
      </c>
      <c r="P120" s="158">
        <f t="shared" si="26"/>
        <v>0</v>
      </c>
      <c r="Q120" s="1"/>
    </row>
    <row r="121" spans="2:17">
      <c r="B121" s="9" t="str">
        <f t="shared" si="27"/>
        <v/>
      </c>
      <c r="C121" s="153">
        <f>IF(D93="","-",+C120+1)</f>
        <v>2031</v>
      </c>
      <c r="D121" s="154">
        <f>IF(F120+SUM(E$99:E120)=D$92,F120,D$92-SUM(E$99:E120))</f>
        <v>6708076.9232369028</v>
      </c>
      <c r="E121" s="160">
        <f>IF(+J96&lt;F120,J96,D121)</f>
        <v>327209.61904761905</v>
      </c>
      <c r="F121" s="159">
        <f t="shared" si="28"/>
        <v>6380867.3041892834</v>
      </c>
      <c r="G121" s="159">
        <f t="shared" si="29"/>
        <v>6544472.1137130931</v>
      </c>
      <c r="H121" s="163">
        <f t="shared" si="32"/>
        <v>1018335.8860254514</v>
      </c>
      <c r="I121" s="253">
        <f t="shared" si="33"/>
        <v>1018335.8860254514</v>
      </c>
      <c r="J121" s="158">
        <f t="shared" si="21"/>
        <v>0</v>
      </c>
      <c r="K121" s="158"/>
      <c r="L121" s="334"/>
      <c r="M121" s="158">
        <f t="shared" si="23"/>
        <v>0</v>
      </c>
      <c r="N121" s="334"/>
      <c r="O121" s="158">
        <f t="shared" si="25"/>
        <v>0</v>
      </c>
      <c r="P121" s="158">
        <f t="shared" si="26"/>
        <v>0</v>
      </c>
      <c r="Q121" s="1"/>
    </row>
    <row r="122" spans="2:17">
      <c r="B122" s="9" t="str">
        <f t="shared" si="27"/>
        <v/>
      </c>
      <c r="C122" s="153">
        <f>IF(D93="","-",+C121+1)</f>
        <v>2032</v>
      </c>
      <c r="D122" s="154">
        <f>IF(F121+SUM(E$99:E121)=D$92,F121,D$92-SUM(E$99:E121))</f>
        <v>6380867.3041892834</v>
      </c>
      <c r="E122" s="160">
        <f>IF(+J96&lt;F121,J96,D122)</f>
        <v>327209.61904761905</v>
      </c>
      <c r="F122" s="159">
        <f t="shared" si="28"/>
        <v>6053657.685141664</v>
      </c>
      <c r="G122" s="159">
        <f t="shared" si="29"/>
        <v>6217262.4946654737</v>
      </c>
      <c r="H122" s="163">
        <f t="shared" si="32"/>
        <v>983781.04972967657</v>
      </c>
      <c r="I122" s="253">
        <f t="shared" si="33"/>
        <v>983781.04972967657</v>
      </c>
      <c r="J122" s="158">
        <f t="shared" si="21"/>
        <v>0</v>
      </c>
      <c r="K122" s="158"/>
      <c r="L122" s="334"/>
      <c r="M122" s="158">
        <f t="shared" si="23"/>
        <v>0</v>
      </c>
      <c r="N122" s="334"/>
      <c r="O122" s="158">
        <f t="shared" si="25"/>
        <v>0</v>
      </c>
      <c r="P122" s="158">
        <f t="shared" si="26"/>
        <v>0</v>
      </c>
      <c r="Q122" s="1"/>
    </row>
    <row r="123" spans="2:17">
      <c r="B123" s="9" t="str">
        <f t="shared" si="27"/>
        <v/>
      </c>
      <c r="C123" s="153">
        <f>IF(D93="","-",+C122+1)</f>
        <v>2033</v>
      </c>
      <c r="D123" s="154">
        <f>IF(F122+SUM(E$99:E122)=D$92,F122,D$92-SUM(E$99:E122))</f>
        <v>6053657.685141664</v>
      </c>
      <c r="E123" s="160">
        <f>IF(+J96&lt;F122,J96,D123)</f>
        <v>327209.61904761905</v>
      </c>
      <c r="F123" s="159">
        <f t="shared" si="28"/>
        <v>5726448.0660940446</v>
      </c>
      <c r="G123" s="159">
        <f t="shared" si="29"/>
        <v>5890052.8756178543</v>
      </c>
      <c r="H123" s="163">
        <f t="shared" si="32"/>
        <v>949226.21343390166</v>
      </c>
      <c r="I123" s="253">
        <f t="shared" si="33"/>
        <v>949226.21343390166</v>
      </c>
      <c r="J123" s="158">
        <f t="shared" si="21"/>
        <v>0</v>
      </c>
      <c r="K123" s="158"/>
      <c r="L123" s="334"/>
      <c r="M123" s="158">
        <f t="shared" si="23"/>
        <v>0</v>
      </c>
      <c r="N123" s="334"/>
      <c r="O123" s="158">
        <f t="shared" si="25"/>
        <v>0</v>
      </c>
      <c r="P123" s="158">
        <f t="shared" si="26"/>
        <v>0</v>
      </c>
      <c r="Q123" s="1"/>
    </row>
    <row r="124" spans="2:17">
      <c r="B124" s="9" t="str">
        <f t="shared" si="27"/>
        <v/>
      </c>
      <c r="C124" s="153">
        <f>IF(D93="","-",+C123+1)</f>
        <v>2034</v>
      </c>
      <c r="D124" s="154">
        <f>IF(F123+SUM(E$99:E123)=D$92,F123,D$92-SUM(E$99:E123))</f>
        <v>5726448.0660940446</v>
      </c>
      <c r="E124" s="160">
        <f>IF(+J96&lt;F123,J96,D124)</f>
        <v>327209.61904761905</v>
      </c>
      <c r="F124" s="159">
        <f t="shared" si="28"/>
        <v>5399238.4470464252</v>
      </c>
      <c r="G124" s="159">
        <f t="shared" si="29"/>
        <v>5562843.2565702349</v>
      </c>
      <c r="H124" s="163">
        <f t="shared" si="32"/>
        <v>914671.37713812676</v>
      </c>
      <c r="I124" s="253">
        <f t="shared" si="33"/>
        <v>914671.37713812676</v>
      </c>
      <c r="J124" s="158">
        <f t="shared" si="21"/>
        <v>0</v>
      </c>
      <c r="K124" s="158"/>
      <c r="L124" s="334"/>
      <c r="M124" s="158">
        <f t="shared" si="23"/>
        <v>0</v>
      </c>
      <c r="N124" s="334"/>
      <c r="O124" s="158">
        <f t="shared" si="25"/>
        <v>0</v>
      </c>
      <c r="P124" s="158">
        <f t="shared" si="26"/>
        <v>0</v>
      </c>
      <c r="Q124" s="1"/>
    </row>
    <row r="125" spans="2:17">
      <c r="B125" s="9" t="str">
        <f t="shared" si="27"/>
        <v/>
      </c>
      <c r="C125" s="153">
        <f>IF(D93="","-",+C124+1)</f>
        <v>2035</v>
      </c>
      <c r="D125" s="154">
        <f>IF(F124+SUM(E$99:E124)=D$92,F124,D$92-SUM(E$99:E124))</f>
        <v>5399238.4470464252</v>
      </c>
      <c r="E125" s="160">
        <f>IF(+J96&lt;F124,J96,D125)</f>
        <v>327209.61904761905</v>
      </c>
      <c r="F125" s="159">
        <f t="shared" si="28"/>
        <v>5072028.8279988058</v>
      </c>
      <c r="G125" s="159">
        <f t="shared" si="29"/>
        <v>5235633.6375226155</v>
      </c>
      <c r="H125" s="163">
        <f t="shared" si="32"/>
        <v>880116.54084235185</v>
      </c>
      <c r="I125" s="253">
        <f t="shared" si="33"/>
        <v>880116.54084235185</v>
      </c>
      <c r="J125" s="158">
        <f t="shared" si="21"/>
        <v>0</v>
      </c>
      <c r="K125" s="158"/>
      <c r="L125" s="334"/>
      <c r="M125" s="158">
        <f t="shared" si="23"/>
        <v>0</v>
      </c>
      <c r="N125" s="334"/>
      <c r="O125" s="158">
        <f t="shared" si="25"/>
        <v>0</v>
      </c>
      <c r="P125" s="158">
        <f t="shared" si="26"/>
        <v>0</v>
      </c>
      <c r="Q125" s="1"/>
    </row>
    <row r="126" spans="2:17">
      <c r="B126" s="9" t="str">
        <f t="shared" si="27"/>
        <v/>
      </c>
      <c r="C126" s="153">
        <f>IF(D93="","-",+C125+1)</f>
        <v>2036</v>
      </c>
      <c r="D126" s="154">
        <f>IF(F125+SUM(E$99:E125)=D$92,F125,D$92-SUM(E$99:E125))</f>
        <v>5072028.8279988058</v>
      </c>
      <c r="E126" s="160">
        <f>IF(+J96&lt;F125,J96,D126)</f>
        <v>327209.61904761905</v>
      </c>
      <c r="F126" s="159">
        <f t="shared" si="28"/>
        <v>4744819.2089511864</v>
      </c>
      <c r="G126" s="159">
        <f t="shared" si="29"/>
        <v>4908424.0184749961</v>
      </c>
      <c r="H126" s="163">
        <f t="shared" si="32"/>
        <v>845561.70454657695</v>
      </c>
      <c r="I126" s="253">
        <f t="shared" si="33"/>
        <v>845561.70454657695</v>
      </c>
      <c r="J126" s="158">
        <f t="shared" si="21"/>
        <v>0</v>
      </c>
      <c r="K126" s="158"/>
      <c r="L126" s="334"/>
      <c r="M126" s="158">
        <f t="shared" si="23"/>
        <v>0</v>
      </c>
      <c r="N126" s="334"/>
      <c r="O126" s="158">
        <f t="shared" si="25"/>
        <v>0</v>
      </c>
      <c r="P126" s="158">
        <f t="shared" si="26"/>
        <v>0</v>
      </c>
      <c r="Q126" s="1"/>
    </row>
    <row r="127" spans="2:17">
      <c r="B127" s="9" t="str">
        <f t="shared" si="27"/>
        <v/>
      </c>
      <c r="C127" s="153">
        <f>IF(D93="","-",+C126+1)</f>
        <v>2037</v>
      </c>
      <c r="D127" s="154">
        <f>IF(F126+SUM(E$99:E126)=D$92,F126,D$92-SUM(E$99:E126))</f>
        <v>4744819.2089511864</v>
      </c>
      <c r="E127" s="160">
        <f>IF(+J96&lt;F126,J96,D127)</f>
        <v>327209.61904761905</v>
      </c>
      <c r="F127" s="159">
        <f t="shared" si="28"/>
        <v>4417609.589903567</v>
      </c>
      <c r="G127" s="159">
        <f t="shared" si="29"/>
        <v>4581214.3994273767</v>
      </c>
      <c r="H127" s="163">
        <f t="shared" si="32"/>
        <v>811006.86825080204</v>
      </c>
      <c r="I127" s="253">
        <f t="shared" si="33"/>
        <v>811006.86825080204</v>
      </c>
      <c r="J127" s="158">
        <f t="shared" si="21"/>
        <v>0</v>
      </c>
      <c r="K127" s="158"/>
      <c r="L127" s="334"/>
      <c r="M127" s="158">
        <f t="shared" si="23"/>
        <v>0</v>
      </c>
      <c r="N127" s="334"/>
      <c r="O127" s="158">
        <f t="shared" si="25"/>
        <v>0</v>
      </c>
      <c r="P127" s="158">
        <f t="shared" si="26"/>
        <v>0</v>
      </c>
      <c r="Q127" s="1"/>
    </row>
    <row r="128" spans="2:17">
      <c r="B128" s="9" t="str">
        <f t="shared" si="27"/>
        <v/>
      </c>
      <c r="C128" s="153">
        <f>IF(D93="","-",+C127+1)</f>
        <v>2038</v>
      </c>
      <c r="D128" s="154">
        <f>IF(F127+SUM(E$99:E127)=D$92,F127,D$92-SUM(E$99:E127))</f>
        <v>4417609.589903567</v>
      </c>
      <c r="E128" s="160">
        <f>IF(+J96&lt;F127,J96,D128)</f>
        <v>327209.61904761905</v>
      </c>
      <c r="F128" s="159">
        <f t="shared" si="28"/>
        <v>4090399.970855948</v>
      </c>
      <c r="G128" s="159">
        <f t="shared" si="29"/>
        <v>4254004.7803797573</v>
      </c>
      <c r="H128" s="163">
        <f t="shared" si="32"/>
        <v>776452.03195502714</v>
      </c>
      <c r="I128" s="253">
        <f t="shared" si="33"/>
        <v>776452.03195502714</v>
      </c>
      <c r="J128" s="158">
        <f t="shared" si="21"/>
        <v>0</v>
      </c>
      <c r="K128" s="158"/>
      <c r="L128" s="334"/>
      <c r="M128" s="158">
        <f t="shared" si="23"/>
        <v>0</v>
      </c>
      <c r="N128" s="334"/>
      <c r="O128" s="158">
        <f t="shared" si="25"/>
        <v>0</v>
      </c>
      <c r="P128" s="158">
        <f t="shared" si="26"/>
        <v>0</v>
      </c>
      <c r="Q128" s="1"/>
    </row>
    <row r="129" spans="2:17">
      <c r="B129" s="9" t="str">
        <f t="shared" si="27"/>
        <v/>
      </c>
      <c r="C129" s="153">
        <f>IF(D93="","-",+C128+1)</f>
        <v>2039</v>
      </c>
      <c r="D129" s="154">
        <f>IF(F128+SUM(E$99:E128)=D$92,F128,D$92-SUM(E$99:E128))</f>
        <v>4090399.970855948</v>
      </c>
      <c r="E129" s="160">
        <f>IF(+J96&lt;F128,J96,D129)</f>
        <v>327209.61904761905</v>
      </c>
      <c r="F129" s="159">
        <f t="shared" si="28"/>
        <v>3763190.3518083291</v>
      </c>
      <c r="G129" s="159">
        <f t="shared" si="29"/>
        <v>3926795.1613321388</v>
      </c>
      <c r="H129" s="163">
        <f t="shared" si="32"/>
        <v>741897.19565925235</v>
      </c>
      <c r="I129" s="253">
        <f t="shared" si="33"/>
        <v>741897.19565925235</v>
      </c>
      <c r="J129" s="158">
        <f t="shared" si="21"/>
        <v>0</v>
      </c>
      <c r="K129" s="158"/>
      <c r="L129" s="334"/>
      <c r="M129" s="158">
        <f t="shared" si="23"/>
        <v>0</v>
      </c>
      <c r="N129" s="334"/>
      <c r="O129" s="158">
        <f t="shared" si="25"/>
        <v>0</v>
      </c>
      <c r="P129" s="158">
        <f t="shared" si="26"/>
        <v>0</v>
      </c>
      <c r="Q129" s="1"/>
    </row>
    <row r="130" spans="2:17">
      <c r="B130" s="9" t="str">
        <f t="shared" si="27"/>
        <v/>
      </c>
      <c r="C130" s="153">
        <f>IF(D93="","-",+C129+1)</f>
        <v>2040</v>
      </c>
      <c r="D130" s="154">
        <f>IF(F129+SUM(E$99:E129)=D$92,F129,D$92-SUM(E$99:E129))</f>
        <v>3763190.3518083291</v>
      </c>
      <c r="E130" s="160">
        <f>IF(+J96&lt;F129,J96,D130)</f>
        <v>327209.61904761905</v>
      </c>
      <c r="F130" s="159">
        <f t="shared" si="28"/>
        <v>3435980.7327607102</v>
      </c>
      <c r="G130" s="159">
        <f t="shared" si="29"/>
        <v>3599585.5422845194</v>
      </c>
      <c r="H130" s="163">
        <f t="shared" si="32"/>
        <v>707342.35936347744</v>
      </c>
      <c r="I130" s="253">
        <f t="shared" si="33"/>
        <v>707342.35936347744</v>
      </c>
      <c r="J130" s="158">
        <f t="shared" si="21"/>
        <v>0</v>
      </c>
      <c r="K130" s="158"/>
      <c r="L130" s="334"/>
      <c r="M130" s="158">
        <f t="shared" si="23"/>
        <v>0</v>
      </c>
      <c r="N130" s="334"/>
      <c r="O130" s="158">
        <f t="shared" si="25"/>
        <v>0</v>
      </c>
      <c r="P130" s="158">
        <f t="shared" si="26"/>
        <v>0</v>
      </c>
      <c r="Q130" s="1"/>
    </row>
    <row r="131" spans="2:17">
      <c r="B131" s="9" t="str">
        <f t="shared" si="27"/>
        <v/>
      </c>
      <c r="C131" s="153">
        <f>IF(D93="","-",+C130+1)</f>
        <v>2041</v>
      </c>
      <c r="D131" s="154">
        <f>IF(F130+SUM(E$99:E130)=D$92,F130,D$92-SUM(E$99:E130))</f>
        <v>3435980.7327607102</v>
      </c>
      <c r="E131" s="160">
        <f>IF(+J96&lt;F130,J96,D131)</f>
        <v>327209.61904761905</v>
      </c>
      <c r="F131" s="159">
        <f t="shared" ref="F131:F154" si="34">+D131-E131</f>
        <v>3108771.1137130912</v>
      </c>
      <c r="G131" s="159">
        <f t="shared" ref="G131:G154" si="35">+(F131+D131)/2</f>
        <v>3272375.9232369009</v>
      </c>
      <c r="H131" s="163">
        <f t="shared" si="32"/>
        <v>672787.52306770266</v>
      </c>
      <c r="I131" s="253">
        <f t="shared" si="33"/>
        <v>672787.52306770266</v>
      </c>
      <c r="J131" s="158">
        <f t="shared" ref="J131:J154" si="36">+I131-H131</f>
        <v>0</v>
      </c>
      <c r="K131" s="158"/>
      <c r="L131" s="334"/>
      <c r="M131" s="158">
        <f t="shared" ref="M131:M154" si="37">IF(L131&lt;&gt;0,+H131-L131,0)</f>
        <v>0</v>
      </c>
      <c r="N131" s="334"/>
      <c r="O131" s="158">
        <f t="shared" ref="O131:O154" si="38">IF(N131&lt;&gt;0,+I131-N131,0)</f>
        <v>0</v>
      </c>
      <c r="P131" s="158">
        <f t="shared" ref="P131:P154" si="39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2042</v>
      </c>
      <c r="D132" s="154">
        <f>IF(F131+SUM(E$99:E131)=D$92,F131,D$92-SUM(E$99:E131))</f>
        <v>3108771.1137130912</v>
      </c>
      <c r="E132" s="160">
        <f>IF(+J96&lt;F131,J96,D132)</f>
        <v>327209.61904761905</v>
      </c>
      <c r="F132" s="159">
        <f t="shared" si="34"/>
        <v>2781561.4946654723</v>
      </c>
      <c r="G132" s="159">
        <f t="shared" si="35"/>
        <v>2945166.3041892815</v>
      </c>
      <c r="H132" s="163">
        <f t="shared" si="32"/>
        <v>638232.68677192775</v>
      </c>
      <c r="I132" s="253">
        <f t="shared" si="33"/>
        <v>638232.68677192775</v>
      </c>
      <c r="J132" s="158">
        <f t="shared" si="36"/>
        <v>0</v>
      </c>
      <c r="K132" s="158"/>
      <c r="L132" s="334"/>
      <c r="M132" s="158">
        <f t="shared" si="37"/>
        <v>0</v>
      </c>
      <c r="N132" s="334"/>
      <c r="O132" s="158">
        <f t="shared" si="38"/>
        <v>0</v>
      </c>
      <c r="P132" s="158">
        <f t="shared" si="39"/>
        <v>0</v>
      </c>
      <c r="Q132" s="1"/>
    </row>
    <row r="133" spans="2:17">
      <c r="B133" s="9" t="str">
        <f t="shared" si="27"/>
        <v/>
      </c>
      <c r="C133" s="153">
        <f>IF(D93="","-",+C132+1)</f>
        <v>2043</v>
      </c>
      <c r="D133" s="154">
        <f>IF(F132+SUM(E$99:E132)=D$92,F132,D$92-SUM(E$99:E132))</f>
        <v>2781561.4946654723</v>
      </c>
      <c r="E133" s="160">
        <f>IF(+J96&lt;F132,J96,D133)</f>
        <v>327209.61904761905</v>
      </c>
      <c r="F133" s="159">
        <f t="shared" si="34"/>
        <v>2454351.8756178534</v>
      </c>
      <c r="G133" s="159">
        <f t="shared" si="35"/>
        <v>2617956.6851416631</v>
      </c>
      <c r="H133" s="163">
        <f t="shared" si="32"/>
        <v>603677.85047615296</v>
      </c>
      <c r="I133" s="253">
        <f t="shared" si="33"/>
        <v>603677.85047615296</v>
      </c>
      <c r="J133" s="158">
        <f t="shared" si="36"/>
        <v>0</v>
      </c>
      <c r="K133" s="158"/>
      <c r="L133" s="334"/>
      <c r="M133" s="158">
        <f t="shared" si="37"/>
        <v>0</v>
      </c>
      <c r="N133" s="334"/>
      <c r="O133" s="158">
        <f t="shared" si="38"/>
        <v>0</v>
      </c>
      <c r="P133" s="158">
        <f t="shared" si="39"/>
        <v>0</v>
      </c>
      <c r="Q133" s="1"/>
    </row>
    <row r="134" spans="2:17">
      <c r="B134" s="9" t="str">
        <f t="shared" si="27"/>
        <v/>
      </c>
      <c r="C134" s="153">
        <f>IF(D93="","-",+C133+1)</f>
        <v>2044</v>
      </c>
      <c r="D134" s="154">
        <f>IF(F133+SUM(E$99:E133)=D$92,F133,D$92-SUM(E$99:E133))</f>
        <v>2454351.8756178534</v>
      </c>
      <c r="E134" s="160">
        <f>IF(+J96&lt;F133,J96,D134)</f>
        <v>327209.61904761905</v>
      </c>
      <c r="F134" s="159">
        <f t="shared" si="34"/>
        <v>2127142.2565702344</v>
      </c>
      <c r="G134" s="159">
        <f t="shared" si="35"/>
        <v>2290747.0660940437</v>
      </c>
      <c r="H134" s="163">
        <f t="shared" si="32"/>
        <v>569123.01418037806</v>
      </c>
      <c r="I134" s="253">
        <f t="shared" si="33"/>
        <v>569123.01418037806</v>
      </c>
      <c r="J134" s="158">
        <f t="shared" si="36"/>
        <v>0</v>
      </c>
      <c r="K134" s="158"/>
      <c r="L134" s="334"/>
      <c r="M134" s="158">
        <f t="shared" si="37"/>
        <v>0</v>
      </c>
      <c r="N134" s="334"/>
      <c r="O134" s="158">
        <f t="shared" si="38"/>
        <v>0</v>
      </c>
      <c r="P134" s="158">
        <f t="shared" si="39"/>
        <v>0</v>
      </c>
      <c r="Q134" s="1"/>
    </row>
    <row r="135" spans="2:17">
      <c r="B135" s="9" t="str">
        <f t="shared" si="27"/>
        <v/>
      </c>
      <c r="C135" s="153">
        <f>IF(D93="","-",+C134+1)</f>
        <v>2045</v>
      </c>
      <c r="D135" s="154">
        <f>IF(F134+SUM(E$99:E134)=D$92,F134,D$92-SUM(E$99:E134))</f>
        <v>2127142.2565702344</v>
      </c>
      <c r="E135" s="160">
        <f>IF(+J96&lt;F134,J96,D135)</f>
        <v>327209.61904761905</v>
      </c>
      <c r="F135" s="159">
        <f t="shared" si="34"/>
        <v>1799932.6375226155</v>
      </c>
      <c r="G135" s="159">
        <f t="shared" si="35"/>
        <v>1963537.447046425</v>
      </c>
      <c r="H135" s="163">
        <f t="shared" si="32"/>
        <v>534568.17788460327</v>
      </c>
      <c r="I135" s="253">
        <f t="shared" si="33"/>
        <v>534568.17788460327</v>
      </c>
      <c r="J135" s="158">
        <f t="shared" si="36"/>
        <v>0</v>
      </c>
      <c r="K135" s="158"/>
      <c r="L135" s="334"/>
      <c r="M135" s="158">
        <f t="shared" si="37"/>
        <v>0</v>
      </c>
      <c r="N135" s="334"/>
      <c r="O135" s="158">
        <f t="shared" si="38"/>
        <v>0</v>
      </c>
      <c r="P135" s="158">
        <f t="shared" si="39"/>
        <v>0</v>
      </c>
      <c r="Q135" s="1"/>
    </row>
    <row r="136" spans="2:17">
      <c r="B136" s="9" t="str">
        <f t="shared" si="27"/>
        <v/>
      </c>
      <c r="C136" s="153">
        <f>IF(D93="","-",+C135+1)</f>
        <v>2046</v>
      </c>
      <c r="D136" s="154">
        <f>IF(F135+SUM(E$99:E135)=D$92,F135,D$92-SUM(E$99:E135))</f>
        <v>1799932.6375226155</v>
      </c>
      <c r="E136" s="160">
        <f>IF(+J96&lt;F135,J96,D136)</f>
        <v>327209.61904761905</v>
      </c>
      <c r="F136" s="159">
        <f t="shared" si="34"/>
        <v>1472723.0184749966</v>
      </c>
      <c r="G136" s="159">
        <f t="shared" si="35"/>
        <v>1636327.827998806</v>
      </c>
      <c r="H136" s="163">
        <f t="shared" si="32"/>
        <v>500013.34158882842</v>
      </c>
      <c r="I136" s="253">
        <f t="shared" si="33"/>
        <v>500013.34158882842</v>
      </c>
      <c r="J136" s="158">
        <f t="shared" si="36"/>
        <v>0</v>
      </c>
      <c r="K136" s="158"/>
      <c r="L136" s="334"/>
      <c r="M136" s="158">
        <f t="shared" si="37"/>
        <v>0</v>
      </c>
      <c r="N136" s="334"/>
      <c r="O136" s="158">
        <f t="shared" si="38"/>
        <v>0</v>
      </c>
      <c r="P136" s="158">
        <f t="shared" si="39"/>
        <v>0</v>
      </c>
      <c r="Q136" s="1"/>
    </row>
    <row r="137" spans="2:17">
      <c r="B137" s="9" t="str">
        <f t="shared" si="27"/>
        <v/>
      </c>
      <c r="C137" s="153">
        <f>IF(D93="","-",+C136+1)</f>
        <v>2047</v>
      </c>
      <c r="D137" s="154">
        <f>IF(F136+SUM(E$99:E136)=D$92,F136,D$92-SUM(E$99:E136))</f>
        <v>1472723.0184749966</v>
      </c>
      <c r="E137" s="160">
        <f>IF(+J96&lt;F136,J96,D137)</f>
        <v>327209.61904761905</v>
      </c>
      <c r="F137" s="159">
        <f t="shared" si="34"/>
        <v>1145513.3994273776</v>
      </c>
      <c r="G137" s="159">
        <f t="shared" si="35"/>
        <v>1309118.2089511871</v>
      </c>
      <c r="H137" s="163">
        <f t="shared" si="32"/>
        <v>465458.50529305357</v>
      </c>
      <c r="I137" s="253">
        <f t="shared" si="33"/>
        <v>465458.50529305357</v>
      </c>
      <c r="J137" s="158">
        <f t="shared" si="36"/>
        <v>0</v>
      </c>
      <c r="K137" s="158"/>
      <c r="L137" s="334"/>
      <c r="M137" s="158">
        <f t="shared" si="37"/>
        <v>0</v>
      </c>
      <c r="N137" s="334"/>
      <c r="O137" s="158">
        <f t="shared" si="38"/>
        <v>0</v>
      </c>
      <c r="P137" s="158">
        <f t="shared" si="39"/>
        <v>0</v>
      </c>
      <c r="Q137" s="1"/>
    </row>
    <row r="138" spans="2:17">
      <c r="B138" s="9" t="str">
        <f t="shared" si="27"/>
        <v/>
      </c>
      <c r="C138" s="153">
        <f>IF(D93="","-",+C137+1)</f>
        <v>2048</v>
      </c>
      <c r="D138" s="154">
        <f>IF(F137+SUM(E$99:E137)=D$92,F137,D$92-SUM(E$99:E137))</f>
        <v>1145513.3994273776</v>
      </c>
      <c r="E138" s="160">
        <f>IF(+J96&lt;F137,J96,D138)</f>
        <v>327209.61904761905</v>
      </c>
      <c r="F138" s="159">
        <f t="shared" si="34"/>
        <v>818303.78037975857</v>
      </c>
      <c r="G138" s="159">
        <f t="shared" si="35"/>
        <v>981908.58990356815</v>
      </c>
      <c r="H138" s="163">
        <f t="shared" si="32"/>
        <v>430903.66899727873</v>
      </c>
      <c r="I138" s="253">
        <f t="shared" si="33"/>
        <v>430903.66899727873</v>
      </c>
      <c r="J138" s="158">
        <f t="shared" si="36"/>
        <v>0</v>
      </c>
      <c r="K138" s="158"/>
      <c r="L138" s="334"/>
      <c r="M138" s="158">
        <f t="shared" si="37"/>
        <v>0</v>
      </c>
      <c r="N138" s="334"/>
      <c r="O138" s="158">
        <f t="shared" si="38"/>
        <v>0</v>
      </c>
      <c r="P138" s="158">
        <f t="shared" si="39"/>
        <v>0</v>
      </c>
      <c r="Q138" s="1"/>
    </row>
    <row r="139" spans="2:17">
      <c r="B139" s="9" t="str">
        <f t="shared" si="27"/>
        <v/>
      </c>
      <c r="C139" s="153">
        <f>IF(D93="","-",+C138+1)</f>
        <v>2049</v>
      </c>
      <c r="D139" s="154">
        <f>IF(F138+SUM(E$99:E138)=D$92,F138,D$92-SUM(E$99:E138))</f>
        <v>818303.78037975857</v>
      </c>
      <c r="E139" s="160">
        <f>IF(+J96&lt;F138,J96,D139)</f>
        <v>327209.61904761905</v>
      </c>
      <c r="F139" s="159">
        <f t="shared" si="34"/>
        <v>491094.16133213951</v>
      </c>
      <c r="G139" s="159">
        <f t="shared" si="35"/>
        <v>654698.97085594898</v>
      </c>
      <c r="H139" s="163">
        <f t="shared" si="32"/>
        <v>396348.83270150388</v>
      </c>
      <c r="I139" s="253">
        <f t="shared" si="33"/>
        <v>396348.83270150388</v>
      </c>
      <c r="J139" s="158">
        <f t="shared" si="36"/>
        <v>0</v>
      </c>
      <c r="K139" s="158"/>
      <c r="L139" s="334"/>
      <c r="M139" s="158">
        <f t="shared" si="37"/>
        <v>0</v>
      </c>
      <c r="N139" s="334"/>
      <c r="O139" s="158">
        <f t="shared" si="38"/>
        <v>0</v>
      </c>
      <c r="P139" s="158">
        <f t="shared" si="39"/>
        <v>0</v>
      </c>
      <c r="Q139" s="1"/>
    </row>
    <row r="140" spans="2:17">
      <c r="B140" s="9" t="str">
        <f t="shared" si="27"/>
        <v/>
      </c>
      <c r="C140" s="153">
        <f>IF(D93="","-",+C139+1)</f>
        <v>2050</v>
      </c>
      <c r="D140" s="154">
        <f>IF(F139+SUM(E$99:E139)=D$92,F139,D$92-SUM(E$99:E139))</f>
        <v>491094.16133213951</v>
      </c>
      <c r="E140" s="160">
        <f>IF(+J96&lt;F139,J96,D140)</f>
        <v>327209.61904761905</v>
      </c>
      <c r="F140" s="159">
        <f t="shared" si="34"/>
        <v>163884.54228452046</v>
      </c>
      <c r="G140" s="159">
        <f t="shared" si="35"/>
        <v>327489.35180832999</v>
      </c>
      <c r="H140" s="163">
        <f t="shared" si="32"/>
        <v>361793.99640572903</v>
      </c>
      <c r="I140" s="253">
        <f t="shared" si="33"/>
        <v>361793.99640572903</v>
      </c>
      <c r="J140" s="158">
        <f t="shared" si="36"/>
        <v>0</v>
      </c>
      <c r="K140" s="158"/>
      <c r="L140" s="334"/>
      <c r="M140" s="158">
        <f t="shared" si="37"/>
        <v>0</v>
      </c>
      <c r="N140" s="334"/>
      <c r="O140" s="158">
        <f t="shared" si="38"/>
        <v>0</v>
      </c>
      <c r="P140" s="158">
        <f t="shared" si="39"/>
        <v>0</v>
      </c>
      <c r="Q140" s="1"/>
    </row>
    <row r="141" spans="2:17">
      <c r="B141" s="9" t="str">
        <f t="shared" si="27"/>
        <v/>
      </c>
      <c r="C141" s="153">
        <f>IF(D93="","-",+C140+1)</f>
        <v>2051</v>
      </c>
      <c r="D141" s="154">
        <f>IF(F140+SUM(E$99:E140)=D$92,F140,D$92-SUM(E$99:E140))</f>
        <v>163884.54228452046</v>
      </c>
      <c r="E141" s="160">
        <f>IF(+J96&lt;F140,J96,D141)</f>
        <v>163884.54228452046</v>
      </c>
      <c r="F141" s="159">
        <f t="shared" si="34"/>
        <v>0</v>
      </c>
      <c r="G141" s="159">
        <f t="shared" si="35"/>
        <v>81942.27114226023</v>
      </c>
      <c r="H141" s="163">
        <f t="shared" si="32"/>
        <v>172538.02188963172</v>
      </c>
      <c r="I141" s="253">
        <f t="shared" si="33"/>
        <v>172538.02188963172</v>
      </c>
      <c r="J141" s="158">
        <f t="shared" si="36"/>
        <v>0</v>
      </c>
      <c r="K141" s="158"/>
      <c r="L141" s="334"/>
      <c r="M141" s="158">
        <f t="shared" si="37"/>
        <v>0</v>
      </c>
      <c r="N141" s="334"/>
      <c r="O141" s="158">
        <f t="shared" si="38"/>
        <v>0</v>
      </c>
      <c r="P141" s="158">
        <f t="shared" si="39"/>
        <v>0</v>
      </c>
      <c r="Q141" s="1"/>
    </row>
    <row r="142" spans="2:17">
      <c r="B142" s="9" t="str">
        <f t="shared" si="27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4"/>
        <v>0</v>
      </c>
      <c r="G142" s="159">
        <f t="shared" si="35"/>
        <v>0</v>
      </c>
      <c r="H142" s="163">
        <f t="shared" si="32"/>
        <v>0</v>
      </c>
      <c r="I142" s="253">
        <f t="shared" si="33"/>
        <v>0</v>
      </c>
      <c r="J142" s="158">
        <f t="shared" si="36"/>
        <v>0</v>
      </c>
      <c r="K142" s="158"/>
      <c r="L142" s="334"/>
      <c r="M142" s="158">
        <f t="shared" si="37"/>
        <v>0</v>
      </c>
      <c r="N142" s="334"/>
      <c r="O142" s="158">
        <f t="shared" si="38"/>
        <v>0</v>
      </c>
      <c r="P142" s="158">
        <f t="shared" si="39"/>
        <v>0</v>
      </c>
      <c r="Q142" s="1"/>
    </row>
    <row r="143" spans="2:17">
      <c r="B143" s="9" t="str">
        <f t="shared" si="27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4"/>
        <v>0</v>
      </c>
      <c r="G143" s="159">
        <f t="shared" si="35"/>
        <v>0</v>
      </c>
      <c r="H143" s="163">
        <f t="shared" si="32"/>
        <v>0</v>
      </c>
      <c r="I143" s="253">
        <f t="shared" si="33"/>
        <v>0</v>
      </c>
      <c r="J143" s="158">
        <f t="shared" si="36"/>
        <v>0</v>
      </c>
      <c r="K143" s="158"/>
      <c r="L143" s="334"/>
      <c r="M143" s="158">
        <f t="shared" si="37"/>
        <v>0</v>
      </c>
      <c r="N143" s="334"/>
      <c r="O143" s="158">
        <f t="shared" si="38"/>
        <v>0</v>
      </c>
      <c r="P143" s="158">
        <f t="shared" si="39"/>
        <v>0</v>
      </c>
      <c r="Q143" s="1"/>
    </row>
    <row r="144" spans="2:17">
      <c r="B144" s="9" t="str">
        <f t="shared" si="27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4"/>
        <v>0</v>
      </c>
      <c r="G144" s="159">
        <f t="shared" si="35"/>
        <v>0</v>
      </c>
      <c r="H144" s="163">
        <f t="shared" si="32"/>
        <v>0</v>
      </c>
      <c r="I144" s="253">
        <f t="shared" si="33"/>
        <v>0</v>
      </c>
      <c r="J144" s="158">
        <f t="shared" si="36"/>
        <v>0</v>
      </c>
      <c r="K144" s="158"/>
      <c r="L144" s="334"/>
      <c r="M144" s="158">
        <f t="shared" si="37"/>
        <v>0</v>
      </c>
      <c r="N144" s="334"/>
      <c r="O144" s="158">
        <f t="shared" si="38"/>
        <v>0</v>
      </c>
      <c r="P144" s="158">
        <f t="shared" si="39"/>
        <v>0</v>
      </c>
      <c r="Q144" s="1"/>
    </row>
    <row r="145" spans="2:17">
      <c r="B145" s="9" t="str">
        <f t="shared" si="27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4"/>
        <v>0</v>
      </c>
      <c r="G145" s="159">
        <f t="shared" si="35"/>
        <v>0</v>
      </c>
      <c r="H145" s="163">
        <f t="shared" si="32"/>
        <v>0</v>
      </c>
      <c r="I145" s="253">
        <f t="shared" si="33"/>
        <v>0</v>
      </c>
      <c r="J145" s="158">
        <f t="shared" si="36"/>
        <v>0</v>
      </c>
      <c r="K145" s="158"/>
      <c r="L145" s="334"/>
      <c r="M145" s="158">
        <f t="shared" si="37"/>
        <v>0</v>
      </c>
      <c r="N145" s="334"/>
      <c r="O145" s="158">
        <f t="shared" si="38"/>
        <v>0</v>
      </c>
      <c r="P145" s="158">
        <f t="shared" si="39"/>
        <v>0</v>
      </c>
      <c r="Q145" s="1"/>
    </row>
    <row r="146" spans="2:17">
      <c r="B146" s="9" t="str">
        <f t="shared" si="27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4"/>
        <v>0</v>
      </c>
      <c r="G146" s="159">
        <f t="shared" si="35"/>
        <v>0</v>
      </c>
      <c r="H146" s="163">
        <f t="shared" si="32"/>
        <v>0</v>
      </c>
      <c r="I146" s="253">
        <f t="shared" si="33"/>
        <v>0</v>
      </c>
      <c r="J146" s="158">
        <f t="shared" si="36"/>
        <v>0</v>
      </c>
      <c r="K146" s="158"/>
      <c r="L146" s="334"/>
      <c r="M146" s="158">
        <f t="shared" si="37"/>
        <v>0</v>
      </c>
      <c r="N146" s="334"/>
      <c r="O146" s="158">
        <f t="shared" si="38"/>
        <v>0</v>
      </c>
      <c r="P146" s="158">
        <f t="shared" si="39"/>
        <v>0</v>
      </c>
      <c r="Q146" s="1"/>
    </row>
    <row r="147" spans="2:17">
      <c r="B147" s="9" t="str">
        <f t="shared" si="27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4"/>
        <v>0</v>
      </c>
      <c r="G147" s="159">
        <f t="shared" si="35"/>
        <v>0</v>
      </c>
      <c r="H147" s="163">
        <f t="shared" si="32"/>
        <v>0</v>
      </c>
      <c r="I147" s="253">
        <f t="shared" si="33"/>
        <v>0</v>
      </c>
      <c r="J147" s="158">
        <f t="shared" si="36"/>
        <v>0</v>
      </c>
      <c r="K147" s="158"/>
      <c r="L147" s="334"/>
      <c r="M147" s="158">
        <f t="shared" si="37"/>
        <v>0</v>
      </c>
      <c r="N147" s="334"/>
      <c r="O147" s="158">
        <f t="shared" si="38"/>
        <v>0</v>
      </c>
      <c r="P147" s="158">
        <f t="shared" si="39"/>
        <v>0</v>
      </c>
      <c r="Q147" s="1"/>
    </row>
    <row r="148" spans="2:17">
      <c r="B148" s="9" t="str">
        <f t="shared" si="27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4"/>
        <v>0</v>
      </c>
      <c r="G148" s="159">
        <f t="shared" si="35"/>
        <v>0</v>
      </c>
      <c r="H148" s="163">
        <f t="shared" si="32"/>
        <v>0</v>
      </c>
      <c r="I148" s="253">
        <f t="shared" si="33"/>
        <v>0</v>
      </c>
      <c r="J148" s="158">
        <f t="shared" si="36"/>
        <v>0</v>
      </c>
      <c r="K148" s="158"/>
      <c r="L148" s="334"/>
      <c r="M148" s="158">
        <f t="shared" si="37"/>
        <v>0</v>
      </c>
      <c r="N148" s="334"/>
      <c r="O148" s="158">
        <f t="shared" si="38"/>
        <v>0</v>
      </c>
      <c r="P148" s="158">
        <f t="shared" si="39"/>
        <v>0</v>
      </c>
      <c r="Q148" s="1"/>
    </row>
    <row r="149" spans="2:17">
      <c r="B149" s="9" t="str">
        <f t="shared" si="27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4"/>
        <v>0</v>
      </c>
      <c r="G149" s="159">
        <f t="shared" si="35"/>
        <v>0</v>
      </c>
      <c r="H149" s="163">
        <f t="shared" si="32"/>
        <v>0</v>
      </c>
      <c r="I149" s="253">
        <f t="shared" si="33"/>
        <v>0</v>
      </c>
      <c r="J149" s="158">
        <f t="shared" si="36"/>
        <v>0</v>
      </c>
      <c r="K149" s="158"/>
      <c r="L149" s="334"/>
      <c r="M149" s="158">
        <f t="shared" si="37"/>
        <v>0</v>
      </c>
      <c r="N149" s="334"/>
      <c r="O149" s="158">
        <f t="shared" si="38"/>
        <v>0</v>
      </c>
      <c r="P149" s="158">
        <f t="shared" si="39"/>
        <v>0</v>
      </c>
      <c r="Q149" s="1"/>
    </row>
    <row r="150" spans="2:17">
      <c r="B150" s="9" t="str">
        <f t="shared" si="27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4"/>
        <v>0</v>
      </c>
      <c r="G150" s="159">
        <f t="shared" si="35"/>
        <v>0</v>
      </c>
      <c r="H150" s="163">
        <f t="shared" si="32"/>
        <v>0</v>
      </c>
      <c r="I150" s="253">
        <f t="shared" si="33"/>
        <v>0</v>
      </c>
      <c r="J150" s="158">
        <f t="shared" si="36"/>
        <v>0</v>
      </c>
      <c r="K150" s="158"/>
      <c r="L150" s="334"/>
      <c r="M150" s="158">
        <f t="shared" si="37"/>
        <v>0</v>
      </c>
      <c r="N150" s="334"/>
      <c r="O150" s="158">
        <f t="shared" si="38"/>
        <v>0</v>
      </c>
      <c r="P150" s="158">
        <f t="shared" si="39"/>
        <v>0</v>
      </c>
      <c r="Q150" s="1"/>
    </row>
    <row r="151" spans="2:17">
      <c r="B151" s="9" t="str">
        <f t="shared" si="27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4"/>
        <v>0</v>
      </c>
      <c r="G151" s="159">
        <f t="shared" si="35"/>
        <v>0</v>
      </c>
      <c r="H151" s="163">
        <f t="shared" si="32"/>
        <v>0</v>
      </c>
      <c r="I151" s="253">
        <f t="shared" si="33"/>
        <v>0</v>
      </c>
      <c r="J151" s="158">
        <f t="shared" si="36"/>
        <v>0</v>
      </c>
      <c r="K151" s="158"/>
      <c r="L151" s="334"/>
      <c r="M151" s="158">
        <f t="shared" si="37"/>
        <v>0</v>
      </c>
      <c r="N151" s="334"/>
      <c r="O151" s="158">
        <f t="shared" si="38"/>
        <v>0</v>
      </c>
      <c r="P151" s="158">
        <f t="shared" si="39"/>
        <v>0</v>
      </c>
      <c r="Q151" s="1"/>
    </row>
    <row r="152" spans="2:17">
      <c r="B152" s="9" t="str">
        <f t="shared" si="27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4"/>
        <v>0</v>
      </c>
      <c r="G152" s="159">
        <f t="shared" si="35"/>
        <v>0</v>
      </c>
      <c r="H152" s="163">
        <f t="shared" si="32"/>
        <v>0</v>
      </c>
      <c r="I152" s="253">
        <f t="shared" si="33"/>
        <v>0</v>
      </c>
      <c r="J152" s="158">
        <f t="shared" si="36"/>
        <v>0</v>
      </c>
      <c r="K152" s="158"/>
      <c r="L152" s="334"/>
      <c r="M152" s="158">
        <f t="shared" si="37"/>
        <v>0</v>
      </c>
      <c r="N152" s="334"/>
      <c r="O152" s="158">
        <f t="shared" si="38"/>
        <v>0</v>
      </c>
      <c r="P152" s="158">
        <f t="shared" si="39"/>
        <v>0</v>
      </c>
      <c r="Q152" s="1"/>
    </row>
    <row r="153" spans="2:17">
      <c r="B153" s="9" t="str">
        <f t="shared" si="27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4"/>
        <v>0</v>
      </c>
      <c r="G153" s="159">
        <f t="shared" si="35"/>
        <v>0</v>
      </c>
      <c r="H153" s="163">
        <f t="shared" si="32"/>
        <v>0</v>
      </c>
      <c r="I153" s="253">
        <f t="shared" si="33"/>
        <v>0</v>
      </c>
      <c r="J153" s="158">
        <f t="shared" si="36"/>
        <v>0</v>
      </c>
      <c r="K153" s="158"/>
      <c r="L153" s="334"/>
      <c r="M153" s="158">
        <f t="shared" si="37"/>
        <v>0</v>
      </c>
      <c r="N153" s="334"/>
      <c r="O153" s="158">
        <f t="shared" si="38"/>
        <v>0</v>
      </c>
      <c r="P153" s="158">
        <f t="shared" si="39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4"/>
        <v>0</v>
      </c>
      <c r="G154" s="165">
        <f t="shared" si="35"/>
        <v>0</v>
      </c>
      <c r="H154" s="167">
        <f t="shared" si="32"/>
        <v>0</v>
      </c>
      <c r="I154" s="254">
        <f t="shared" si="33"/>
        <v>0</v>
      </c>
      <c r="J154" s="169">
        <f t="shared" si="36"/>
        <v>0</v>
      </c>
      <c r="K154" s="158"/>
      <c r="L154" s="335"/>
      <c r="M154" s="169">
        <f t="shared" si="37"/>
        <v>0</v>
      </c>
      <c r="N154" s="335"/>
      <c r="O154" s="169">
        <f t="shared" si="38"/>
        <v>0</v>
      </c>
      <c r="P154" s="169">
        <f t="shared" si="39"/>
        <v>0</v>
      </c>
      <c r="Q154" s="1"/>
    </row>
    <row r="155" spans="2:17">
      <c r="C155" s="154" t="s">
        <v>73</v>
      </c>
      <c r="D155" s="111"/>
      <c r="E155" s="111">
        <f>SUM(E99:E154)</f>
        <v>13742804.000000004</v>
      </c>
      <c r="F155" s="111"/>
      <c r="G155" s="111"/>
      <c r="H155" s="111">
        <f>SUM(H99:H154)</f>
        <v>47762115.782079414</v>
      </c>
      <c r="I155" s="111">
        <f>SUM(I99:I154)</f>
        <v>47762115.782079414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62" priority="1" stopIfTrue="1" operator="equal">
      <formula>$I$10</formula>
    </cfRule>
  </conditionalFormatting>
  <conditionalFormatting sqref="C99:C154">
    <cfRule type="cellIs" dxfId="1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P162"/>
  <sheetViews>
    <sheetView view="pageBreakPreview" topLeftCell="A67" zoomScale="80" zoomScaleNormal="100" zoomScaleSheetLayoutView="80" workbookViewId="0">
      <selection activeCell="K85" sqref="K85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57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143982.10231573079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143982.10231573079</v>
      </c>
      <c r="O6" s="1"/>
      <c r="P6" s="1"/>
    </row>
    <row r="7" spans="1:16" ht="13.5" thickBot="1">
      <c r="C7" s="121" t="s">
        <v>44</v>
      </c>
      <c r="D7" s="223" t="s">
        <v>349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350</v>
      </c>
      <c r="E9" s="401" t="s">
        <v>443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1230858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30020.926829268294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1140472</v>
      </c>
      <c r="E17" s="410">
        <v>13577.047619047618</v>
      </c>
      <c r="F17" s="411">
        <v>1126894.9523809524</v>
      </c>
      <c r="G17" s="410">
        <v>160163.51487370714</v>
      </c>
      <c r="H17" s="416">
        <v>160163.51487370714</v>
      </c>
      <c r="I17" s="156">
        <f t="shared" ref="I17:I72" si="0">H17-G17</f>
        <v>0</v>
      </c>
      <c r="J17" s="156"/>
      <c r="K17" s="258">
        <f>+G17</f>
        <v>160163.51487370714</v>
      </c>
      <c r="L17" s="257">
        <f t="shared" ref="L17:L72" si="1">IF(K17&lt;&gt;0,+G17-K17,0)</f>
        <v>0</v>
      </c>
      <c r="M17" s="258">
        <f>+H17</f>
        <v>160163.51487370714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1217280.9523809524</v>
      </c>
      <c r="E18" s="410">
        <v>28624.60465116279</v>
      </c>
      <c r="F18" s="411">
        <v>1188656.3477297896</v>
      </c>
      <c r="G18" s="410">
        <v>177663.43856764107</v>
      </c>
      <c r="H18" s="416">
        <v>177663.43856764107</v>
      </c>
      <c r="I18" s="156">
        <v>0</v>
      </c>
      <c r="J18" s="156"/>
      <c r="K18" s="258">
        <f>+G18</f>
        <v>177663.43856764107</v>
      </c>
      <c r="L18" s="257">
        <f>IF(K18&lt;&gt;0,+G18-K18,0)</f>
        <v>0</v>
      </c>
      <c r="M18" s="258">
        <f>+H18</f>
        <v>177663.43856764107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1188656.3477297896</v>
      </c>
      <c r="E19" s="410">
        <v>30020.926829268294</v>
      </c>
      <c r="F19" s="411">
        <v>1158635.4209005213</v>
      </c>
      <c r="G19" s="410">
        <v>179184.3929571631</v>
      </c>
      <c r="H19" s="416">
        <v>179184.3929571631</v>
      </c>
      <c r="I19" s="156">
        <f t="shared" si="0"/>
        <v>0</v>
      </c>
      <c r="J19" s="156"/>
      <c r="K19" s="258">
        <f>+G19</f>
        <v>179184.3929571631</v>
      </c>
      <c r="L19" s="257">
        <f>IF(K19&lt;&gt;0,+G19-K19,0)</f>
        <v>0</v>
      </c>
      <c r="M19" s="258">
        <f>+H19</f>
        <v>179184.3929571631</v>
      </c>
      <c r="N19" s="158">
        <f>IF(M19&lt;&gt;0,+H19-M19,0)</f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411">
        <v>1158635.4209005213</v>
      </c>
      <c r="E20" s="410">
        <v>30020.926829268294</v>
      </c>
      <c r="F20" s="411">
        <v>1128614.4940712531</v>
      </c>
      <c r="G20" s="410">
        <v>175368.91031280605</v>
      </c>
      <c r="H20" s="416">
        <v>175368.91031280605</v>
      </c>
      <c r="I20" s="156">
        <f t="shared" si="0"/>
        <v>0</v>
      </c>
      <c r="J20" s="156"/>
      <c r="K20" s="258">
        <f>+G20</f>
        <v>175368.91031280605</v>
      </c>
      <c r="L20" s="257">
        <f>IF(K20&lt;&gt;0,+G20-K20,0)</f>
        <v>0</v>
      </c>
      <c r="M20" s="258">
        <f>+H20</f>
        <v>175368.91031280605</v>
      </c>
      <c r="N20" s="158">
        <f>IF(M20&lt;&gt;0,+H20-M20,0)</f>
        <v>0</v>
      </c>
      <c r="O20" s="158">
        <f t="shared" ref="O20" si="5">+N20-L20</f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1128614.4940712531</v>
      </c>
      <c r="E21" s="160">
        <f>IF(+I14&lt;F20,I14,D21)</f>
        <v>30020.926829268294</v>
      </c>
      <c r="F21" s="159">
        <f t="shared" ref="F21:F72" si="6">+D21-E21</f>
        <v>1098593.5672419849</v>
      </c>
      <c r="G21" s="161">
        <f t="shared" ref="G21:G49" si="7">+I$12*((D21+F21)/2)+E21</f>
        <v>143982.10231573079</v>
      </c>
      <c r="H21" s="142">
        <f t="shared" ref="H21:H49" si="8">+I$13*((D21+F21)/2)+E21</f>
        <v>143982.10231573079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1098593.5672419849</v>
      </c>
      <c r="E22" s="160">
        <f>IF(+I14&lt;F21,I14,D22)</f>
        <v>30020.926829268294</v>
      </c>
      <c r="F22" s="159">
        <f t="shared" si="6"/>
        <v>1068572.6404127167</v>
      </c>
      <c r="G22" s="161">
        <f t="shared" si="7"/>
        <v>140909.89710052588</v>
      </c>
      <c r="H22" s="142">
        <f t="shared" si="8"/>
        <v>140909.89710052588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1068572.6404127167</v>
      </c>
      <c r="E23" s="160">
        <f>IF(+I14&lt;F22,I14,D23)</f>
        <v>30020.926829268294</v>
      </c>
      <c r="F23" s="159">
        <f t="shared" si="6"/>
        <v>1038551.7135834483</v>
      </c>
      <c r="G23" s="161">
        <f t="shared" si="7"/>
        <v>137837.69188532096</v>
      </c>
      <c r="H23" s="142">
        <f t="shared" si="8"/>
        <v>137837.69188532096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1038551.7135834483</v>
      </c>
      <c r="E24" s="160">
        <f>IF(+I14&lt;F23,I14,D24)</f>
        <v>30020.926829268294</v>
      </c>
      <c r="F24" s="159">
        <f t="shared" si="6"/>
        <v>1008530.78675418</v>
      </c>
      <c r="G24" s="161">
        <f t="shared" si="7"/>
        <v>134765.48667011599</v>
      </c>
      <c r="H24" s="142">
        <f t="shared" si="8"/>
        <v>134765.48667011599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1008530.78675418</v>
      </c>
      <c r="E25" s="160">
        <f>IF(+I14&lt;F24,I14,D25)</f>
        <v>30020.926829268294</v>
      </c>
      <c r="F25" s="159">
        <f t="shared" si="6"/>
        <v>978509.85992491164</v>
      </c>
      <c r="G25" s="161">
        <f t="shared" si="7"/>
        <v>131693.28145491108</v>
      </c>
      <c r="H25" s="142">
        <f t="shared" si="8"/>
        <v>131693.28145491108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978509.85992491164</v>
      </c>
      <c r="E26" s="160">
        <f>IF(+I14&lt;F25,I14,D26)</f>
        <v>30020.926829268294</v>
      </c>
      <c r="F26" s="159">
        <f t="shared" si="6"/>
        <v>948488.9330956433</v>
      </c>
      <c r="G26" s="161">
        <f t="shared" si="7"/>
        <v>128621.07623970615</v>
      </c>
      <c r="H26" s="142">
        <f t="shared" si="8"/>
        <v>128621.07623970615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948488.9330956433</v>
      </c>
      <c r="E27" s="160">
        <f>IF(+I14&lt;F26,I14,D27)</f>
        <v>30020.926829268294</v>
      </c>
      <c r="F27" s="159">
        <f t="shared" si="6"/>
        <v>918468.00626637496</v>
      </c>
      <c r="G27" s="161">
        <f t="shared" si="7"/>
        <v>125548.87102450122</v>
      </c>
      <c r="H27" s="142">
        <f t="shared" si="8"/>
        <v>125548.87102450122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918468.00626637496</v>
      </c>
      <c r="E28" s="160">
        <f>IF(+I14&lt;F27,I14,D28)</f>
        <v>30020.926829268294</v>
      </c>
      <c r="F28" s="159">
        <f t="shared" si="6"/>
        <v>888447.07943710661</v>
      </c>
      <c r="G28" s="161">
        <f t="shared" si="7"/>
        <v>122476.66580929628</v>
      </c>
      <c r="H28" s="142">
        <f t="shared" si="8"/>
        <v>122476.66580929628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888447.07943710661</v>
      </c>
      <c r="E29" s="160">
        <f>IF(+I14&lt;F28,I14,D29)</f>
        <v>30020.926829268294</v>
      </c>
      <c r="F29" s="159">
        <f t="shared" si="6"/>
        <v>858426.15260783827</v>
      </c>
      <c r="G29" s="161">
        <f t="shared" si="7"/>
        <v>119404.46059409136</v>
      </c>
      <c r="H29" s="142">
        <f t="shared" si="8"/>
        <v>119404.46059409136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858426.15260783827</v>
      </c>
      <c r="E30" s="160">
        <f>IF(+I14&lt;F29,I14,D30)</f>
        <v>30020.926829268294</v>
      </c>
      <c r="F30" s="159">
        <f t="shared" si="6"/>
        <v>828405.22577856993</v>
      </c>
      <c r="G30" s="161">
        <f t="shared" si="7"/>
        <v>116332.25537888642</v>
      </c>
      <c r="H30" s="142">
        <f t="shared" si="8"/>
        <v>116332.25537888642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828405.22577856993</v>
      </c>
      <c r="E31" s="160">
        <f>IF(+I14&lt;F30,I14,D31)</f>
        <v>30020.926829268294</v>
      </c>
      <c r="F31" s="159">
        <f t="shared" si="6"/>
        <v>798384.29894930159</v>
      </c>
      <c r="G31" s="161">
        <f t="shared" si="7"/>
        <v>113260.05016368149</v>
      </c>
      <c r="H31" s="142">
        <f t="shared" si="8"/>
        <v>113260.05016368149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798384.29894930159</v>
      </c>
      <c r="E32" s="160">
        <f>IF(+I14&lt;F31,I14,D32)</f>
        <v>30020.926829268294</v>
      </c>
      <c r="F32" s="159">
        <f t="shared" si="6"/>
        <v>768363.37212003325</v>
      </c>
      <c r="G32" s="161">
        <f t="shared" si="7"/>
        <v>110187.84494847654</v>
      </c>
      <c r="H32" s="142">
        <f t="shared" si="8"/>
        <v>110187.84494847654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768363.37212003325</v>
      </c>
      <c r="E33" s="160">
        <f>IF(+I14&lt;F32,I14,D33)</f>
        <v>30020.926829268294</v>
      </c>
      <c r="F33" s="159">
        <f t="shared" si="6"/>
        <v>738342.44529076491</v>
      </c>
      <c r="G33" s="161">
        <f t="shared" si="7"/>
        <v>107115.63973327162</v>
      </c>
      <c r="H33" s="142">
        <f t="shared" si="8"/>
        <v>107115.63973327162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738342.44529076491</v>
      </c>
      <c r="E34" s="160">
        <f>IF(+I14&lt;F33,I14,D34)</f>
        <v>30020.926829268294</v>
      </c>
      <c r="F34" s="159">
        <f t="shared" si="6"/>
        <v>708321.51846149657</v>
      </c>
      <c r="G34" s="161">
        <f t="shared" si="7"/>
        <v>104043.43451806667</v>
      </c>
      <c r="H34" s="142">
        <f t="shared" si="8"/>
        <v>104043.43451806667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708321.51846149657</v>
      </c>
      <c r="E35" s="160">
        <f>IF(+I14&lt;F34,I14,D35)</f>
        <v>30020.926829268294</v>
      </c>
      <c r="F35" s="159">
        <f t="shared" si="6"/>
        <v>678300.59163222823</v>
      </c>
      <c r="G35" s="161">
        <f t="shared" si="7"/>
        <v>100971.22930286176</v>
      </c>
      <c r="H35" s="142">
        <f t="shared" si="8"/>
        <v>100971.22930286176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678300.59163222823</v>
      </c>
      <c r="E36" s="160">
        <f>IF(+I14&lt;F35,I14,D36)</f>
        <v>30020.926829268294</v>
      </c>
      <c r="F36" s="159">
        <f t="shared" si="6"/>
        <v>648279.66480295989</v>
      </c>
      <c r="G36" s="161">
        <f t="shared" si="7"/>
        <v>97899.024087656813</v>
      </c>
      <c r="H36" s="142">
        <f t="shared" si="8"/>
        <v>97899.024087656813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648279.66480295989</v>
      </c>
      <c r="E37" s="160">
        <f>IF(+I14&lt;F36,I14,D37)</f>
        <v>30020.926829268294</v>
      </c>
      <c r="F37" s="159">
        <f t="shared" si="6"/>
        <v>618258.73797369155</v>
      </c>
      <c r="G37" s="161">
        <f t="shared" si="7"/>
        <v>94826.818872451884</v>
      </c>
      <c r="H37" s="142">
        <f t="shared" si="8"/>
        <v>94826.818872451884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618258.73797369155</v>
      </c>
      <c r="E38" s="160">
        <f>IF(+I14&lt;F37,I14,D38)</f>
        <v>30020.926829268294</v>
      </c>
      <c r="F38" s="159">
        <f t="shared" si="6"/>
        <v>588237.81114442321</v>
      </c>
      <c r="G38" s="161">
        <f t="shared" si="7"/>
        <v>91754.61365724694</v>
      </c>
      <c r="H38" s="142">
        <f t="shared" si="8"/>
        <v>91754.61365724694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588237.81114442321</v>
      </c>
      <c r="E39" s="160">
        <f>IF(+I14&lt;F38,I14,D39)</f>
        <v>30020.926829268294</v>
      </c>
      <c r="F39" s="159">
        <f t="shared" si="6"/>
        <v>558216.88431515486</v>
      </c>
      <c r="G39" s="161">
        <f t="shared" si="7"/>
        <v>88682.408442042011</v>
      </c>
      <c r="H39" s="142">
        <f t="shared" si="8"/>
        <v>88682.408442042011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558216.88431515486</v>
      </c>
      <c r="E40" s="160">
        <f>IF(+I14&lt;F39,I14,D40)</f>
        <v>30020.926829268294</v>
      </c>
      <c r="F40" s="159">
        <f t="shared" si="6"/>
        <v>528195.95748588652</v>
      </c>
      <c r="G40" s="161">
        <f t="shared" si="7"/>
        <v>85610.203226837068</v>
      </c>
      <c r="H40" s="142">
        <f t="shared" si="8"/>
        <v>85610.203226837068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528195.95748588652</v>
      </c>
      <c r="E41" s="160">
        <f>IF(+I14&lt;F40,I14,D41)</f>
        <v>30020.926829268294</v>
      </c>
      <c r="F41" s="159">
        <f t="shared" si="6"/>
        <v>498175.03065661824</v>
      </c>
      <c r="G41" s="161">
        <f t="shared" si="7"/>
        <v>82537.998011632153</v>
      </c>
      <c r="H41" s="142">
        <f t="shared" si="8"/>
        <v>82537.998011632153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498175.03065661824</v>
      </c>
      <c r="E42" s="160">
        <f>IF(+I14&lt;F41,I14,D42)</f>
        <v>30020.926829268294</v>
      </c>
      <c r="F42" s="159">
        <f t="shared" si="6"/>
        <v>468154.10382734996</v>
      </c>
      <c r="G42" s="161">
        <f t="shared" si="7"/>
        <v>79465.792796427209</v>
      </c>
      <c r="H42" s="142">
        <f t="shared" si="8"/>
        <v>79465.792796427209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468154.10382734996</v>
      </c>
      <c r="E43" s="160">
        <f>IF(+I14&lt;F42,I14,D43)</f>
        <v>30020.926829268294</v>
      </c>
      <c r="F43" s="159">
        <f t="shared" si="6"/>
        <v>438133.17699808168</v>
      </c>
      <c r="G43" s="161">
        <f t="shared" si="7"/>
        <v>76393.587581222295</v>
      </c>
      <c r="H43" s="142">
        <f t="shared" si="8"/>
        <v>76393.587581222295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438133.17699808168</v>
      </c>
      <c r="E44" s="160">
        <f>IF(+I14&lt;F43,I14,D44)</f>
        <v>30020.926829268294</v>
      </c>
      <c r="F44" s="159">
        <f t="shared" si="6"/>
        <v>408112.25016881339</v>
      </c>
      <c r="G44" s="161">
        <f t="shared" si="7"/>
        <v>73321.382366017351</v>
      </c>
      <c r="H44" s="142">
        <f t="shared" si="8"/>
        <v>73321.382366017351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408112.25016881339</v>
      </c>
      <c r="E45" s="160">
        <f>IF(+I14&lt;F44,I14,D45)</f>
        <v>30020.926829268294</v>
      </c>
      <c r="F45" s="159">
        <f t="shared" si="6"/>
        <v>378091.32333954511</v>
      </c>
      <c r="G45" s="161">
        <f t="shared" si="7"/>
        <v>70249.177150812437</v>
      </c>
      <c r="H45" s="142">
        <f t="shared" si="8"/>
        <v>70249.177150812437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378091.32333954511</v>
      </c>
      <c r="E46" s="160">
        <f>IF(+I14&lt;F45,I14,D46)</f>
        <v>30020.926829268294</v>
      </c>
      <c r="F46" s="159">
        <f t="shared" si="6"/>
        <v>348070.39651027683</v>
      </c>
      <c r="G46" s="161">
        <f t="shared" si="7"/>
        <v>67176.971935607507</v>
      </c>
      <c r="H46" s="142">
        <f t="shared" si="8"/>
        <v>67176.971935607507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348070.39651027683</v>
      </c>
      <c r="E47" s="160">
        <f>IF(+I14&lt;F46,I14,D47)</f>
        <v>30020.926829268294</v>
      </c>
      <c r="F47" s="159">
        <f t="shared" si="6"/>
        <v>318049.46968100854</v>
      </c>
      <c r="G47" s="161">
        <f t="shared" si="7"/>
        <v>64104.766720402578</v>
      </c>
      <c r="H47" s="142">
        <f t="shared" si="8"/>
        <v>64104.766720402578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318049.46968100854</v>
      </c>
      <c r="E48" s="160">
        <f>IF(+I14&lt;F47,I14,D48)</f>
        <v>30020.926829268294</v>
      </c>
      <c r="F48" s="159">
        <f t="shared" si="6"/>
        <v>288028.54285174026</v>
      </c>
      <c r="G48" s="161">
        <f t="shared" si="7"/>
        <v>61032.561505197649</v>
      </c>
      <c r="H48" s="142">
        <f t="shared" si="8"/>
        <v>61032.561505197649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288028.54285174026</v>
      </c>
      <c r="E49" s="160">
        <f>IF(+I14&lt;F48,I14,D49)</f>
        <v>30020.926829268294</v>
      </c>
      <c r="F49" s="159">
        <f t="shared" si="6"/>
        <v>258007.61602247198</v>
      </c>
      <c r="G49" s="161">
        <f t="shared" si="7"/>
        <v>57960.35628999272</v>
      </c>
      <c r="H49" s="142">
        <f t="shared" si="8"/>
        <v>57960.35628999272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258007.61602247198</v>
      </c>
      <c r="E50" s="160">
        <f>IF(+I14&lt;F49,I14,D50)</f>
        <v>30020.926829268294</v>
      </c>
      <c r="F50" s="159">
        <f t="shared" si="6"/>
        <v>227986.6891932037</v>
      </c>
      <c r="G50" s="161">
        <f t="shared" ref="G50:G72" si="9">+I$12*((D50+F50)/2)+E50</f>
        <v>54888.151074787791</v>
      </c>
      <c r="H50" s="142">
        <f t="shared" ref="H50:H72" si="10">+I$13*((D50+F50)/2)+E50</f>
        <v>54888.151074787791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227986.6891932037</v>
      </c>
      <c r="E51" s="160">
        <f>IF(+I14&lt;F50,I14,D51)</f>
        <v>30020.926829268294</v>
      </c>
      <c r="F51" s="159">
        <f t="shared" si="6"/>
        <v>197965.76236393541</v>
      </c>
      <c r="G51" s="161">
        <f t="shared" si="9"/>
        <v>51815.945859582862</v>
      </c>
      <c r="H51" s="142">
        <f t="shared" si="10"/>
        <v>51815.945859582862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197965.76236393541</v>
      </c>
      <c r="E52" s="160">
        <f>IF(+I14&lt;F51,I14,D52)</f>
        <v>30020.926829268294</v>
      </c>
      <c r="F52" s="159">
        <f t="shared" si="6"/>
        <v>167944.83553466713</v>
      </c>
      <c r="G52" s="161">
        <f t="shared" si="9"/>
        <v>48743.74064437794</v>
      </c>
      <c r="H52" s="142">
        <f t="shared" si="10"/>
        <v>48743.74064437794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167944.83553466713</v>
      </c>
      <c r="E53" s="160">
        <f>IF(+I14&lt;F52,I14,D53)</f>
        <v>30020.926829268294</v>
      </c>
      <c r="F53" s="159">
        <f t="shared" si="6"/>
        <v>137923.90870539885</v>
      </c>
      <c r="G53" s="161">
        <f t="shared" si="9"/>
        <v>45671.535429173011</v>
      </c>
      <c r="H53" s="142">
        <f t="shared" si="10"/>
        <v>45671.535429173011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137923.90870539885</v>
      </c>
      <c r="E54" s="160">
        <f>IF(+I14&lt;F53,I14,D54)</f>
        <v>30020.926829268294</v>
      </c>
      <c r="F54" s="159">
        <f t="shared" si="6"/>
        <v>107902.98187613055</v>
      </c>
      <c r="G54" s="161">
        <f t="shared" si="9"/>
        <v>42599.330213968082</v>
      </c>
      <c r="H54" s="142">
        <f t="shared" si="10"/>
        <v>42599.330213968082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107902.98187613055</v>
      </c>
      <c r="E55" s="160">
        <f>IF(+I14&lt;F54,I14,D55)</f>
        <v>30020.926829268294</v>
      </c>
      <c r="F55" s="159">
        <f t="shared" si="6"/>
        <v>77882.055046862253</v>
      </c>
      <c r="G55" s="161">
        <f t="shared" si="9"/>
        <v>39527.124998763153</v>
      </c>
      <c r="H55" s="142">
        <f t="shared" si="10"/>
        <v>39527.124998763153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77882.055046862253</v>
      </c>
      <c r="E56" s="160">
        <f>IF(+I14&lt;F55,I14,D56)</f>
        <v>30020.926829268294</v>
      </c>
      <c r="F56" s="159">
        <f t="shared" si="6"/>
        <v>47861.128217593956</v>
      </c>
      <c r="G56" s="161">
        <f t="shared" si="9"/>
        <v>36454.919783558224</v>
      </c>
      <c r="H56" s="142">
        <f t="shared" si="10"/>
        <v>36454.919783558224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47861.128217593956</v>
      </c>
      <c r="E57" s="160">
        <f>IF(+I14&lt;F56,I14,D57)</f>
        <v>30020.926829268294</v>
      </c>
      <c r="F57" s="159">
        <f t="shared" si="6"/>
        <v>17840.201388325662</v>
      </c>
      <c r="G57" s="161">
        <f t="shared" si="9"/>
        <v>33382.714568353294</v>
      </c>
      <c r="H57" s="142">
        <f t="shared" si="10"/>
        <v>33382.714568353294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17840.201388325662</v>
      </c>
      <c r="E58" s="160">
        <f>IF(+I14&lt;F57,I14,D58)</f>
        <v>17840.201388325662</v>
      </c>
      <c r="F58" s="159">
        <f t="shared" si="6"/>
        <v>0</v>
      </c>
      <c r="G58" s="161">
        <f t="shared" si="9"/>
        <v>18753.043954066932</v>
      </c>
      <c r="H58" s="142">
        <f t="shared" si="10"/>
        <v>18753.043954066932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6"/>
        <v>0</v>
      </c>
      <c r="G59" s="161">
        <f t="shared" si="9"/>
        <v>0</v>
      </c>
      <c r="H59" s="142">
        <f t="shared" si="10"/>
        <v>0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6"/>
        <v>0</v>
      </c>
      <c r="G60" s="161">
        <f t="shared" si="9"/>
        <v>0</v>
      </c>
      <c r="H60" s="142">
        <f t="shared" si="10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6"/>
        <v>0</v>
      </c>
      <c r="G61" s="163">
        <f t="shared" si="9"/>
        <v>0</v>
      </c>
      <c r="H61" s="142">
        <f t="shared" si="10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6"/>
        <v>0</v>
      </c>
      <c r="G62" s="163">
        <f t="shared" si="9"/>
        <v>0</v>
      </c>
      <c r="H62" s="142">
        <f t="shared" si="10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6"/>
        <v>0</v>
      </c>
      <c r="G63" s="163">
        <f t="shared" si="9"/>
        <v>0</v>
      </c>
      <c r="H63" s="142">
        <f t="shared" si="10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6"/>
        <v>0</v>
      </c>
      <c r="G64" s="163">
        <f t="shared" si="9"/>
        <v>0</v>
      </c>
      <c r="H64" s="142">
        <f t="shared" si="10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6"/>
        <v>0</v>
      </c>
      <c r="G65" s="163">
        <f t="shared" si="9"/>
        <v>0</v>
      </c>
      <c r="H65" s="142">
        <f t="shared" si="10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6"/>
        <v>0</v>
      </c>
      <c r="G66" s="163">
        <f t="shared" si="9"/>
        <v>0</v>
      </c>
      <c r="H66" s="142">
        <f t="shared" si="10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6"/>
        <v>0</v>
      </c>
      <c r="G67" s="163">
        <f t="shared" si="9"/>
        <v>0</v>
      </c>
      <c r="H67" s="142">
        <f t="shared" si="10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6"/>
        <v>0</v>
      </c>
      <c r="G68" s="163">
        <f t="shared" si="9"/>
        <v>0</v>
      </c>
      <c r="H68" s="142">
        <f t="shared" si="10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6"/>
        <v>0</v>
      </c>
      <c r="G69" s="163">
        <f t="shared" si="9"/>
        <v>0</v>
      </c>
      <c r="H69" s="142">
        <f t="shared" si="10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6"/>
        <v>0</v>
      </c>
      <c r="G70" s="163">
        <f t="shared" si="9"/>
        <v>0</v>
      </c>
      <c r="H70" s="142">
        <f t="shared" si="10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6"/>
        <v>0</v>
      </c>
      <c r="G71" s="163">
        <f t="shared" si="9"/>
        <v>0</v>
      </c>
      <c r="H71" s="142">
        <f t="shared" si="10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6"/>
        <v>0</v>
      </c>
      <c r="G72" s="167">
        <f t="shared" si="9"/>
        <v>0</v>
      </c>
      <c r="H72" s="124">
        <f t="shared" si="10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1230858</v>
      </c>
      <c r="F73" s="111"/>
      <c r="G73" s="111">
        <f>SUM(G17:G72)</f>
        <v>3992382.4130209391</v>
      </c>
      <c r="H73" s="111">
        <f>SUM(H17:H72)</f>
        <v>3992382.4130209391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57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179184.3929571631</v>
      </c>
      <c r="N87" s="198">
        <f>IF(J92&lt;D11,0,VLOOKUP(J92,C17:O72,11))</f>
        <v>179184.3929571631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152696.03603974119</v>
      </c>
      <c r="N88" s="200">
        <f>IF(J92&lt;D11,0,VLOOKUP(J92,C99:P154,7))</f>
        <v>152696.03603974119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Winnsboro 138 kw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-26488.356917421916</v>
      </c>
      <c r="N89" s="203">
        <f>+N88-N87</f>
        <v>-26488.356917421916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TP2013122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1231361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29318.119047619046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409">
        <v>0</v>
      </c>
      <c r="E99" s="410">
        <v>19083.069767441859</v>
      </c>
      <c r="F99" s="411">
        <v>1211774.9302325582</v>
      </c>
      <c r="G99" s="412">
        <v>605887.46511627908</v>
      </c>
      <c r="H99" s="413">
        <v>96000.47636801879</v>
      </c>
      <c r="I99" s="414">
        <v>96000.47636801879</v>
      </c>
      <c r="J99" s="458">
        <v>0</v>
      </c>
      <c r="K99" s="158"/>
      <c r="L99" s="256">
        <f>+H99</f>
        <v>96000.47636801879</v>
      </c>
      <c r="M99" s="157">
        <f t="shared" ref="M99" si="11">IF(L99&lt;&gt;0,+H99-L99,0)</f>
        <v>0</v>
      </c>
      <c r="N99" s="256">
        <f>+I99</f>
        <v>96000.47636801879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409">
        <v>1212277.9302325582</v>
      </c>
      <c r="E100" s="410">
        <v>29318.119047619046</v>
      </c>
      <c r="F100" s="411">
        <v>1182959.8111849392</v>
      </c>
      <c r="G100" s="411">
        <v>1197618.8707087487</v>
      </c>
      <c r="H100" s="413">
        <v>174794.62902245519</v>
      </c>
      <c r="I100" s="414">
        <v>174794.62902245519</v>
      </c>
      <c r="J100" s="158">
        <f t="shared" ref="J100:J130" si="14">+I100-H100</f>
        <v>0</v>
      </c>
      <c r="K100" s="158"/>
      <c r="L100" s="258">
        <f>+H100</f>
        <v>174794.62902245519</v>
      </c>
      <c r="M100" s="158">
        <f>IF(L100&lt;&gt;0,+H100-L100,0)</f>
        <v>0</v>
      </c>
      <c r="N100" s="258">
        <f>+I100</f>
        <v>174794.62902245519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5">IF(D101=F100,"","IU")</f>
        <v/>
      </c>
      <c r="C101" s="153">
        <f>IF(D93="","-",+C100+1)</f>
        <v>2018</v>
      </c>
      <c r="D101" s="154">
        <f>IF(F100+SUM(E$99:E100)=D$92,F100,D$92-SUM(E$99:E100))</f>
        <v>1182959.8111849392</v>
      </c>
      <c r="E101" s="160">
        <f>IF(+J96&lt;F100,J96,D101)</f>
        <v>29318.119047619046</v>
      </c>
      <c r="F101" s="159">
        <f t="shared" ref="F101:F130" si="16">+D101-E101</f>
        <v>1153641.6921373203</v>
      </c>
      <c r="G101" s="159">
        <f t="shared" ref="G101:G130" si="17">+(F101+D101)/2</f>
        <v>1168300.7516611298</v>
      </c>
      <c r="H101" s="163">
        <f t="shared" ref="H101:H154" si="18">+J$94*G101+E101</f>
        <v>152696.03603974119</v>
      </c>
      <c r="I101" s="253">
        <f t="shared" ref="I101:I154" si="19">+J$95*G101+E101</f>
        <v>152696.03603974119</v>
      </c>
      <c r="J101" s="158">
        <f t="shared" si="14"/>
        <v>0</v>
      </c>
      <c r="K101" s="158"/>
      <c r="L101" s="334"/>
      <c r="M101" s="158">
        <f t="shared" ref="M101:M130" si="20">IF(L101&lt;&gt;0,+H101-L101,0)</f>
        <v>0</v>
      </c>
      <c r="N101" s="334"/>
      <c r="O101" s="158">
        <f t="shared" ref="O101:O130" si="21">IF(N101&lt;&gt;0,+I101-N101,0)</f>
        <v>0</v>
      </c>
      <c r="P101" s="158">
        <f t="shared" ref="P101:P130" si="22">+O101-M101</f>
        <v>0</v>
      </c>
    </row>
    <row r="102" spans="1:16">
      <c r="B102" s="9" t="str">
        <f t="shared" si="15"/>
        <v/>
      </c>
      <c r="C102" s="153">
        <f>IF(D93="","-",+C101+1)</f>
        <v>2019</v>
      </c>
      <c r="D102" s="154">
        <f>IF(F101+SUM(E$99:E101)=D$92,F101,D$92-SUM(E$99:E101))</f>
        <v>1153641.6921373203</v>
      </c>
      <c r="E102" s="160">
        <f>IF(+J96&lt;F101,J96,D102)</f>
        <v>29318.119047619046</v>
      </c>
      <c r="F102" s="159">
        <f t="shared" si="16"/>
        <v>1124323.5730897014</v>
      </c>
      <c r="G102" s="159">
        <f t="shared" si="17"/>
        <v>1138982.6326135108</v>
      </c>
      <c r="H102" s="163">
        <f t="shared" si="18"/>
        <v>149599.90822070211</v>
      </c>
      <c r="I102" s="253">
        <f t="shared" si="19"/>
        <v>149599.90822070211</v>
      </c>
      <c r="J102" s="158">
        <f t="shared" si="14"/>
        <v>0</v>
      </c>
      <c r="K102" s="158"/>
      <c r="L102" s="334"/>
      <c r="M102" s="158">
        <f t="shared" si="20"/>
        <v>0</v>
      </c>
      <c r="N102" s="334"/>
      <c r="O102" s="158">
        <f t="shared" si="21"/>
        <v>0</v>
      </c>
      <c r="P102" s="158">
        <f t="shared" si="22"/>
        <v>0</v>
      </c>
    </row>
    <row r="103" spans="1:16">
      <c r="B103" s="9" t="str">
        <f t="shared" si="15"/>
        <v/>
      </c>
      <c r="C103" s="153">
        <f>IF(D93="","-",+C102+1)</f>
        <v>2020</v>
      </c>
      <c r="D103" s="154">
        <f>IF(F102+SUM(E$99:E102)=D$92,F102,D$92-SUM(E$99:E102))</f>
        <v>1124323.5730897014</v>
      </c>
      <c r="E103" s="160">
        <f>IF(+J96&lt;F102,J96,D103)</f>
        <v>29318.119047619046</v>
      </c>
      <c r="F103" s="159">
        <f t="shared" si="16"/>
        <v>1095005.4540420824</v>
      </c>
      <c r="G103" s="159">
        <f t="shared" si="17"/>
        <v>1109664.5135658919</v>
      </c>
      <c r="H103" s="163">
        <f t="shared" si="18"/>
        <v>146503.78040166304</v>
      </c>
      <c r="I103" s="253">
        <f t="shared" si="19"/>
        <v>146503.78040166304</v>
      </c>
      <c r="J103" s="158">
        <f t="shared" si="14"/>
        <v>0</v>
      </c>
      <c r="K103" s="158"/>
      <c r="L103" s="334"/>
      <c r="M103" s="158">
        <f t="shared" si="20"/>
        <v>0</v>
      </c>
      <c r="N103" s="334"/>
      <c r="O103" s="158">
        <f t="shared" si="21"/>
        <v>0</v>
      </c>
      <c r="P103" s="158">
        <f t="shared" si="22"/>
        <v>0</v>
      </c>
    </row>
    <row r="104" spans="1:16">
      <c r="B104" s="9" t="str">
        <f t="shared" si="15"/>
        <v/>
      </c>
      <c r="C104" s="153">
        <f>IF(D93="","-",+C103+1)</f>
        <v>2021</v>
      </c>
      <c r="D104" s="154">
        <f>IF(F103+SUM(E$99:E103)=D$92,F103,D$92-SUM(E$99:E103))</f>
        <v>1095005.4540420824</v>
      </c>
      <c r="E104" s="160">
        <f>IF(+J96&lt;F103,J96,D104)</f>
        <v>29318.119047619046</v>
      </c>
      <c r="F104" s="159">
        <f t="shared" si="16"/>
        <v>1065687.3349944635</v>
      </c>
      <c r="G104" s="159">
        <f t="shared" si="17"/>
        <v>1080346.394518273</v>
      </c>
      <c r="H104" s="163">
        <f t="shared" si="18"/>
        <v>143407.65258262397</v>
      </c>
      <c r="I104" s="253">
        <f t="shared" si="19"/>
        <v>143407.65258262397</v>
      </c>
      <c r="J104" s="158">
        <f t="shared" si="14"/>
        <v>0</v>
      </c>
      <c r="K104" s="158"/>
      <c r="L104" s="334"/>
      <c r="M104" s="158">
        <f t="shared" si="20"/>
        <v>0</v>
      </c>
      <c r="N104" s="334"/>
      <c r="O104" s="158">
        <f t="shared" si="21"/>
        <v>0</v>
      </c>
      <c r="P104" s="158">
        <f t="shared" si="22"/>
        <v>0</v>
      </c>
    </row>
    <row r="105" spans="1:16">
      <c r="B105" s="9" t="str">
        <f t="shared" si="15"/>
        <v/>
      </c>
      <c r="C105" s="153">
        <f>IF(D93="","-",+C104+1)</f>
        <v>2022</v>
      </c>
      <c r="D105" s="154">
        <f>IF(F104+SUM(E$99:E104)=D$92,F104,D$92-SUM(E$99:E104))</f>
        <v>1065687.3349944635</v>
      </c>
      <c r="E105" s="160">
        <f>IF(+J96&lt;F104,J96,D105)</f>
        <v>29318.119047619046</v>
      </c>
      <c r="F105" s="159">
        <f t="shared" si="16"/>
        <v>1036369.2159468444</v>
      </c>
      <c r="G105" s="159">
        <f t="shared" si="17"/>
        <v>1051028.275470654</v>
      </c>
      <c r="H105" s="163">
        <f t="shared" si="18"/>
        <v>140311.52476358489</v>
      </c>
      <c r="I105" s="253">
        <f t="shared" si="19"/>
        <v>140311.52476358489</v>
      </c>
      <c r="J105" s="158">
        <f t="shared" si="14"/>
        <v>0</v>
      </c>
      <c r="K105" s="158"/>
      <c r="L105" s="334"/>
      <c r="M105" s="158">
        <f t="shared" si="20"/>
        <v>0</v>
      </c>
      <c r="N105" s="334"/>
      <c r="O105" s="158">
        <f t="shared" si="21"/>
        <v>0</v>
      </c>
      <c r="P105" s="158">
        <f t="shared" si="22"/>
        <v>0</v>
      </c>
    </row>
    <row r="106" spans="1:16">
      <c r="B106" s="9" t="str">
        <f t="shared" si="15"/>
        <v/>
      </c>
      <c r="C106" s="153">
        <f>IF(D93="","-",+C105+1)</f>
        <v>2023</v>
      </c>
      <c r="D106" s="154">
        <f>IF(F105+SUM(E$99:E105)=D$92,F105,D$92-SUM(E$99:E105))</f>
        <v>1036369.2159468444</v>
      </c>
      <c r="E106" s="160">
        <f>IF(+J96&lt;F105,J96,D106)</f>
        <v>29318.119047619046</v>
      </c>
      <c r="F106" s="159">
        <f t="shared" si="16"/>
        <v>1007051.0968992254</v>
      </c>
      <c r="G106" s="159">
        <f t="shared" si="17"/>
        <v>1021710.1564230348</v>
      </c>
      <c r="H106" s="163">
        <f t="shared" si="18"/>
        <v>137215.39694454579</v>
      </c>
      <c r="I106" s="253">
        <f t="shared" si="19"/>
        <v>137215.39694454579</v>
      </c>
      <c r="J106" s="158">
        <f t="shared" si="14"/>
        <v>0</v>
      </c>
      <c r="K106" s="158"/>
      <c r="L106" s="334"/>
      <c r="M106" s="158">
        <f t="shared" si="20"/>
        <v>0</v>
      </c>
      <c r="N106" s="334"/>
      <c r="O106" s="158">
        <f t="shared" si="21"/>
        <v>0</v>
      </c>
      <c r="P106" s="158">
        <f t="shared" si="22"/>
        <v>0</v>
      </c>
    </row>
    <row r="107" spans="1:16">
      <c r="B107" s="9" t="str">
        <f t="shared" si="15"/>
        <v/>
      </c>
      <c r="C107" s="153">
        <f>IF(D93="","-",+C106+1)</f>
        <v>2024</v>
      </c>
      <c r="D107" s="154">
        <f>IF(F106+SUM(E$99:E106)=D$92,F106,D$92-SUM(E$99:E106))</f>
        <v>1007051.0968992254</v>
      </c>
      <c r="E107" s="160">
        <f>IF(+J96&lt;F106,J96,D107)</f>
        <v>29318.119047619046</v>
      </c>
      <c r="F107" s="159">
        <f t="shared" si="16"/>
        <v>977732.97785160632</v>
      </c>
      <c r="G107" s="159">
        <f t="shared" si="17"/>
        <v>992392.03737541591</v>
      </c>
      <c r="H107" s="163">
        <f t="shared" si="18"/>
        <v>134119.26912550672</v>
      </c>
      <c r="I107" s="253">
        <f t="shared" si="19"/>
        <v>134119.26912550672</v>
      </c>
      <c r="J107" s="158">
        <f t="shared" si="14"/>
        <v>0</v>
      </c>
      <c r="K107" s="158"/>
      <c r="L107" s="334"/>
      <c r="M107" s="158">
        <f t="shared" si="20"/>
        <v>0</v>
      </c>
      <c r="N107" s="334"/>
      <c r="O107" s="158">
        <f t="shared" si="21"/>
        <v>0</v>
      </c>
      <c r="P107" s="158">
        <f t="shared" si="22"/>
        <v>0</v>
      </c>
    </row>
    <row r="108" spans="1:16">
      <c r="B108" s="9" t="str">
        <f t="shared" si="15"/>
        <v/>
      </c>
      <c r="C108" s="153">
        <f>IF(D93="","-",+C107+1)</f>
        <v>2025</v>
      </c>
      <c r="D108" s="154">
        <f>IF(F107+SUM(E$99:E107)=D$92,F107,D$92-SUM(E$99:E107))</f>
        <v>977732.97785160632</v>
      </c>
      <c r="E108" s="160">
        <f>IF(+J96&lt;F107,J96,D108)</f>
        <v>29318.119047619046</v>
      </c>
      <c r="F108" s="159">
        <f t="shared" si="16"/>
        <v>948414.85880398727</v>
      </c>
      <c r="G108" s="159">
        <f t="shared" si="17"/>
        <v>963073.91832779674</v>
      </c>
      <c r="H108" s="163">
        <f t="shared" si="18"/>
        <v>131023.14130646762</v>
      </c>
      <c r="I108" s="253">
        <f t="shared" si="19"/>
        <v>131023.14130646762</v>
      </c>
      <c r="J108" s="158">
        <f t="shared" si="14"/>
        <v>0</v>
      </c>
      <c r="K108" s="158"/>
      <c r="L108" s="334"/>
      <c r="M108" s="158">
        <f t="shared" si="20"/>
        <v>0</v>
      </c>
      <c r="N108" s="334"/>
      <c r="O108" s="158">
        <f t="shared" si="21"/>
        <v>0</v>
      </c>
      <c r="P108" s="158">
        <f t="shared" si="22"/>
        <v>0</v>
      </c>
    </row>
    <row r="109" spans="1:16">
      <c r="B109" s="9" t="str">
        <f t="shared" si="15"/>
        <v/>
      </c>
      <c r="C109" s="153">
        <f>IF(D93="","-",+C108+1)</f>
        <v>2026</v>
      </c>
      <c r="D109" s="154">
        <f>IF(F108+SUM(E$99:E108)=D$92,F108,D$92-SUM(E$99:E108))</f>
        <v>948414.85880398727</v>
      </c>
      <c r="E109" s="160">
        <f>IF(+J96&lt;F108,J96,D109)</f>
        <v>29318.119047619046</v>
      </c>
      <c r="F109" s="159">
        <f t="shared" si="16"/>
        <v>919096.73975636822</v>
      </c>
      <c r="G109" s="159">
        <f t="shared" si="17"/>
        <v>933755.7992801778</v>
      </c>
      <c r="H109" s="163">
        <f t="shared" si="18"/>
        <v>127927.01348742854</v>
      </c>
      <c r="I109" s="253">
        <f t="shared" si="19"/>
        <v>127927.01348742854</v>
      </c>
      <c r="J109" s="158">
        <f t="shared" si="14"/>
        <v>0</v>
      </c>
      <c r="K109" s="158"/>
      <c r="L109" s="334"/>
      <c r="M109" s="158">
        <f t="shared" si="20"/>
        <v>0</v>
      </c>
      <c r="N109" s="334"/>
      <c r="O109" s="158">
        <f t="shared" si="21"/>
        <v>0</v>
      </c>
      <c r="P109" s="158">
        <f t="shared" si="22"/>
        <v>0</v>
      </c>
    </row>
    <row r="110" spans="1:16">
      <c r="B110" s="9" t="str">
        <f t="shared" si="15"/>
        <v/>
      </c>
      <c r="C110" s="153">
        <f>IF(D93="","-",+C109+1)</f>
        <v>2027</v>
      </c>
      <c r="D110" s="154">
        <f>IF(F109+SUM(E$99:E109)=D$92,F109,D$92-SUM(E$99:E109))</f>
        <v>919096.73975636822</v>
      </c>
      <c r="E110" s="160">
        <f>IF(+J96&lt;F109,J96,D110)</f>
        <v>29318.119047619046</v>
      </c>
      <c r="F110" s="159">
        <f t="shared" si="16"/>
        <v>889778.62070874916</v>
      </c>
      <c r="G110" s="159">
        <f t="shared" si="17"/>
        <v>904437.68023255863</v>
      </c>
      <c r="H110" s="163">
        <f t="shared" si="18"/>
        <v>124830.88566838944</v>
      </c>
      <c r="I110" s="253">
        <f t="shared" si="19"/>
        <v>124830.88566838944</v>
      </c>
      <c r="J110" s="158">
        <f t="shared" si="14"/>
        <v>0</v>
      </c>
      <c r="K110" s="158"/>
      <c r="L110" s="334"/>
      <c r="M110" s="158">
        <f t="shared" si="20"/>
        <v>0</v>
      </c>
      <c r="N110" s="334"/>
      <c r="O110" s="158">
        <f t="shared" si="21"/>
        <v>0</v>
      </c>
      <c r="P110" s="158">
        <f t="shared" si="22"/>
        <v>0</v>
      </c>
    </row>
    <row r="111" spans="1:16">
      <c r="B111" s="9" t="str">
        <f t="shared" si="15"/>
        <v/>
      </c>
      <c r="C111" s="153">
        <f>IF(D93="","-",+C110+1)</f>
        <v>2028</v>
      </c>
      <c r="D111" s="154">
        <f>IF(F110+SUM(E$99:E110)=D$92,F110,D$92-SUM(E$99:E110))</f>
        <v>889778.62070874916</v>
      </c>
      <c r="E111" s="160">
        <f>IF(+J96&lt;F110,J96,D111)</f>
        <v>29318.119047619046</v>
      </c>
      <c r="F111" s="159">
        <f t="shared" si="16"/>
        <v>860460.50166113011</v>
      </c>
      <c r="G111" s="159">
        <f t="shared" si="17"/>
        <v>875119.5611849397</v>
      </c>
      <c r="H111" s="163">
        <f t="shared" si="18"/>
        <v>121734.75784935037</v>
      </c>
      <c r="I111" s="253">
        <f t="shared" si="19"/>
        <v>121734.75784935037</v>
      </c>
      <c r="J111" s="158">
        <f t="shared" si="14"/>
        <v>0</v>
      </c>
      <c r="K111" s="158"/>
      <c r="L111" s="334"/>
      <c r="M111" s="158">
        <f t="shared" si="20"/>
        <v>0</v>
      </c>
      <c r="N111" s="334"/>
      <c r="O111" s="158">
        <f t="shared" si="21"/>
        <v>0</v>
      </c>
      <c r="P111" s="158">
        <f t="shared" si="22"/>
        <v>0</v>
      </c>
    </row>
    <row r="112" spans="1:16">
      <c r="B112" s="9" t="str">
        <f t="shared" si="15"/>
        <v/>
      </c>
      <c r="C112" s="153">
        <f>IF(D93="","-",+C111+1)</f>
        <v>2029</v>
      </c>
      <c r="D112" s="154">
        <f>IF(F111+SUM(E$99:E111)=D$92,F111,D$92-SUM(E$99:E111))</f>
        <v>860460.50166113011</v>
      </c>
      <c r="E112" s="160">
        <f>IF(+J96&lt;F111,J96,D112)</f>
        <v>29318.119047619046</v>
      </c>
      <c r="F112" s="159">
        <f t="shared" si="16"/>
        <v>831142.38261351106</v>
      </c>
      <c r="G112" s="159">
        <f t="shared" si="17"/>
        <v>845801.44213732053</v>
      </c>
      <c r="H112" s="163">
        <f t="shared" si="18"/>
        <v>118638.63003031129</v>
      </c>
      <c r="I112" s="253">
        <f t="shared" si="19"/>
        <v>118638.63003031129</v>
      </c>
      <c r="J112" s="158">
        <f t="shared" si="14"/>
        <v>0</v>
      </c>
      <c r="K112" s="158"/>
      <c r="L112" s="334"/>
      <c r="M112" s="158">
        <f t="shared" si="20"/>
        <v>0</v>
      </c>
      <c r="N112" s="334"/>
      <c r="O112" s="158">
        <f t="shared" si="21"/>
        <v>0</v>
      </c>
      <c r="P112" s="158">
        <f t="shared" si="22"/>
        <v>0</v>
      </c>
    </row>
    <row r="113" spans="2:16">
      <c r="B113" s="9" t="str">
        <f t="shared" si="15"/>
        <v/>
      </c>
      <c r="C113" s="153">
        <f>IF(D93="","-",+C112+1)</f>
        <v>2030</v>
      </c>
      <c r="D113" s="154">
        <f>IF(F112+SUM(E$99:E112)=D$92,F112,D$92-SUM(E$99:E112))</f>
        <v>831142.38261351106</v>
      </c>
      <c r="E113" s="160">
        <f>IF(+J96&lt;F112,J96,D113)</f>
        <v>29318.119047619046</v>
      </c>
      <c r="F113" s="159">
        <f t="shared" si="16"/>
        <v>801824.263565892</v>
      </c>
      <c r="G113" s="159">
        <f t="shared" si="17"/>
        <v>816483.32308970159</v>
      </c>
      <c r="H113" s="163">
        <f t="shared" si="18"/>
        <v>115542.50221127222</v>
      </c>
      <c r="I113" s="253">
        <f t="shared" si="19"/>
        <v>115542.50221127222</v>
      </c>
      <c r="J113" s="158">
        <f t="shared" si="14"/>
        <v>0</v>
      </c>
      <c r="K113" s="158"/>
      <c r="L113" s="334"/>
      <c r="M113" s="158">
        <f t="shared" si="20"/>
        <v>0</v>
      </c>
      <c r="N113" s="334"/>
      <c r="O113" s="158">
        <f t="shared" si="21"/>
        <v>0</v>
      </c>
      <c r="P113" s="158">
        <f t="shared" si="22"/>
        <v>0</v>
      </c>
    </row>
    <row r="114" spans="2:16">
      <c r="B114" s="9" t="str">
        <f t="shared" si="15"/>
        <v/>
      </c>
      <c r="C114" s="153">
        <f>IF(D93="","-",+C113+1)</f>
        <v>2031</v>
      </c>
      <c r="D114" s="154">
        <f>IF(F113+SUM(E$99:E113)=D$92,F113,D$92-SUM(E$99:E113))</f>
        <v>801824.263565892</v>
      </c>
      <c r="E114" s="160">
        <f>IF(+J96&lt;F113,J96,D114)</f>
        <v>29318.119047619046</v>
      </c>
      <c r="F114" s="159">
        <f t="shared" si="16"/>
        <v>772506.14451827295</v>
      </c>
      <c r="G114" s="159">
        <f t="shared" si="17"/>
        <v>787165.20404208242</v>
      </c>
      <c r="H114" s="163">
        <f t="shared" si="18"/>
        <v>112446.37439223312</v>
      </c>
      <c r="I114" s="253">
        <f t="shared" si="19"/>
        <v>112446.37439223312</v>
      </c>
      <c r="J114" s="158">
        <f t="shared" si="14"/>
        <v>0</v>
      </c>
      <c r="K114" s="158"/>
      <c r="L114" s="334"/>
      <c r="M114" s="158">
        <f t="shared" si="20"/>
        <v>0</v>
      </c>
      <c r="N114" s="334"/>
      <c r="O114" s="158">
        <f t="shared" si="21"/>
        <v>0</v>
      </c>
      <c r="P114" s="158">
        <f t="shared" si="22"/>
        <v>0</v>
      </c>
    </row>
    <row r="115" spans="2:16">
      <c r="B115" s="9" t="str">
        <f t="shared" si="15"/>
        <v/>
      </c>
      <c r="C115" s="153">
        <f>IF(D93="","-",+C114+1)</f>
        <v>2032</v>
      </c>
      <c r="D115" s="154">
        <f>IF(F114+SUM(E$99:E114)=D$92,F114,D$92-SUM(E$99:E114))</f>
        <v>772506.14451827295</v>
      </c>
      <c r="E115" s="160">
        <f>IF(+J96&lt;F114,J96,D115)</f>
        <v>29318.119047619046</v>
      </c>
      <c r="F115" s="159">
        <f t="shared" si="16"/>
        <v>743188.0254706539</v>
      </c>
      <c r="G115" s="159">
        <f t="shared" si="17"/>
        <v>757847.08499446348</v>
      </c>
      <c r="H115" s="163">
        <f t="shared" si="18"/>
        <v>109350.24657319405</v>
      </c>
      <c r="I115" s="253">
        <f t="shared" si="19"/>
        <v>109350.24657319405</v>
      </c>
      <c r="J115" s="158">
        <f t="shared" si="14"/>
        <v>0</v>
      </c>
      <c r="K115" s="158"/>
      <c r="L115" s="334"/>
      <c r="M115" s="158">
        <f t="shared" si="20"/>
        <v>0</v>
      </c>
      <c r="N115" s="334"/>
      <c r="O115" s="158">
        <f t="shared" si="21"/>
        <v>0</v>
      </c>
      <c r="P115" s="158">
        <f t="shared" si="22"/>
        <v>0</v>
      </c>
    </row>
    <row r="116" spans="2:16">
      <c r="B116" s="9" t="str">
        <f t="shared" si="15"/>
        <v/>
      </c>
      <c r="C116" s="153">
        <f>IF(D93="","-",+C115+1)</f>
        <v>2033</v>
      </c>
      <c r="D116" s="154">
        <f>IF(F115+SUM(E$99:E115)=D$92,F115,D$92-SUM(E$99:E115))</f>
        <v>743188.0254706539</v>
      </c>
      <c r="E116" s="160">
        <f>IF(+J96&lt;F115,J96,D116)</f>
        <v>29318.119047619046</v>
      </c>
      <c r="F116" s="159">
        <f t="shared" si="16"/>
        <v>713869.90642303484</v>
      </c>
      <c r="G116" s="159">
        <f t="shared" si="17"/>
        <v>728528.96594684431</v>
      </c>
      <c r="H116" s="163">
        <f t="shared" si="18"/>
        <v>106254.11875415494</v>
      </c>
      <c r="I116" s="253">
        <f t="shared" si="19"/>
        <v>106254.11875415494</v>
      </c>
      <c r="J116" s="158">
        <f t="shared" si="14"/>
        <v>0</v>
      </c>
      <c r="K116" s="158"/>
      <c r="L116" s="334"/>
      <c r="M116" s="158">
        <f t="shared" si="20"/>
        <v>0</v>
      </c>
      <c r="N116" s="334"/>
      <c r="O116" s="158">
        <f t="shared" si="21"/>
        <v>0</v>
      </c>
      <c r="P116" s="158">
        <f t="shared" si="22"/>
        <v>0</v>
      </c>
    </row>
    <row r="117" spans="2:16">
      <c r="B117" s="9" t="str">
        <f t="shared" si="15"/>
        <v/>
      </c>
      <c r="C117" s="153">
        <f>IF(D93="","-",+C116+1)</f>
        <v>2034</v>
      </c>
      <c r="D117" s="154">
        <f>IF(F116+SUM(E$99:E116)=D$92,F116,D$92-SUM(E$99:E116))</f>
        <v>713869.90642303484</v>
      </c>
      <c r="E117" s="160">
        <f>IF(+J96&lt;F116,J96,D117)</f>
        <v>29318.119047619046</v>
      </c>
      <c r="F117" s="159">
        <f t="shared" si="16"/>
        <v>684551.78737541579</v>
      </c>
      <c r="G117" s="159">
        <f t="shared" si="17"/>
        <v>699210.84689922538</v>
      </c>
      <c r="H117" s="163">
        <f t="shared" si="18"/>
        <v>103157.99093511587</v>
      </c>
      <c r="I117" s="253">
        <f t="shared" si="19"/>
        <v>103157.99093511587</v>
      </c>
      <c r="J117" s="158">
        <f t="shared" si="14"/>
        <v>0</v>
      </c>
      <c r="K117" s="158"/>
      <c r="L117" s="334"/>
      <c r="M117" s="158">
        <f t="shared" si="20"/>
        <v>0</v>
      </c>
      <c r="N117" s="334"/>
      <c r="O117" s="158">
        <f t="shared" si="21"/>
        <v>0</v>
      </c>
      <c r="P117" s="158">
        <f t="shared" si="22"/>
        <v>0</v>
      </c>
    </row>
    <row r="118" spans="2:16">
      <c r="B118" s="9" t="str">
        <f t="shared" si="15"/>
        <v/>
      </c>
      <c r="C118" s="153">
        <f>IF(D93="","-",+C117+1)</f>
        <v>2035</v>
      </c>
      <c r="D118" s="154">
        <f>IF(F117+SUM(E$99:E117)=D$92,F117,D$92-SUM(E$99:E117))</f>
        <v>684551.78737541579</v>
      </c>
      <c r="E118" s="160">
        <f>IF(+J96&lt;F117,J96,D118)</f>
        <v>29318.119047619046</v>
      </c>
      <c r="F118" s="159">
        <f t="shared" si="16"/>
        <v>655233.66832779674</v>
      </c>
      <c r="G118" s="159">
        <f t="shared" si="17"/>
        <v>669892.72785160621</v>
      </c>
      <c r="H118" s="163">
        <f t="shared" si="18"/>
        <v>100061.86311607677</v>
      </c>
      <c r="I118" s="253">
        <f t="shared" si="19"/>
        <v>100061.86311607677</v>
      </c>
      <c r="J118" s="158">
        <f t="shared" si="14"/>
        <v>0</v>
      </c>
      <c r="K118" s="158"/>
      <c r="L118" s="334"/>
      <c r="M118" s="158">
        <f t="shared" si="20"/>
        <v>0</v>
      </c>
      <c r="N118" s="334"/>
      <c r="O118" s="158">
        <f t="shared" si="21"/>
        <v>0</v>
      </c>
      <c r="P118" s="158">
        <f t="shared" si="22"/>
        <v>0</v>
      </c>
    </row>
    <row r="119" spans="2:16">
      <c r="B119" s="9" t="str">
        <f t="shared" si="15"/>
        <v/>
      </c>
      <c r="C119" s="153">
        <f>IF(D93="","-",+C118+1)</f>
        <v>2036</v>
      </c>
      <c r="D119" s="154">
        <f>IF(F118+SUM(E$99:E118)=D$92,F118,D$92-SUM(E$99:E118))</f>
        <v>655233.66832779674</v>
      </c>
      <c r="E119" s="160">
        <f>IF(+J96&lt;F118,J96,D119)</f>
        <v>29318.119047619046</v>
      </c>
      <c r="F119" s="159">
        <f t="shared" si="16"/>
        <v>625915.54928017769</v>
      </c>
      <c r="G119" s="159">
        <f t="shared" si="17"/>
        <v>640574.60880398727</v>
      </c>
      <c r="H119" s="163">
        <f t="shared" si="18"/>
        <v>96965.735297037696</v>
      </c>
      <c r="I119" s="253">
        <f t="shared" si="19"/>
        <v>96965.735297037696</v>
      </c>
      <c r="J119" s="158">
        <f t="shared" si="14"/>
        <v>0</v>
      </c>
      <c r="K119" s="158"/>
      <c r="L119" s="334"/>
      <c r="M119" s="158">
        <f t="shared" si="20"/>
        <v>0</v>
      </c>
      <c r="N119" s="334"/>
      <c r="O119" s="158">
        <f t="shared" si="21"/>
        <v>0</v>
      </c>
      <c r="P119" s="158">
        <f t="shared" si="22"/>
        <v>0</v>
      </c>
    </row>
    <row r="120" spans="2:16">
      <c r="B120" s="9" t="str">
        <f t="shared" si="15"/>
        <v/>
      </c>
      <c r="C120" s="153">
        <f>IF(D93="","-",+C119+1)</f>
        <v>2037</v>
      </c>
      <c r="D120" s="154">
        <f>IF(F119+SUM(E$99:E119)=D$92,F119,D$92-SUM(E$99:E119))</f>
        <v>625915.54928017769</v>
      </c>
      <c r="E120" s="160">
        <f>IF(+J96&lt;F119,J96,D120)</f>
        <v>29318.119047619046</v>
      </c>
      <c r="F120" s="159">
        <f t="shared" si="16"/>
        <v>596597.43023255863</v>
      </c>
      <c r="G120" s="159">
        <f t="shared" si="17"/>
        <v>611256.4897563681</v>
      </c>
      <c r="H120" s="163">
        <f t="shared" si="18"/>
        <v>93869.607477998594</v>
      </c>
      <c r="I120" s="253">
        <f t="shared" si="19"/>
        <v>93869.607477998594</v>
      </c>
      <c r="J120" s="158">
        <f t="shared" si="14"/>
        <v>0</v>
      </c>
      <c r="K120" s="158"/>
      <c r="L120" s="334"/>
      <c r="M120" s="158">
        <f t="shared" si="20"/>
        <v>0</v>
      </c>
      <c r="N120" s="334"/>
      <c r="O120" s="158">
        <f t="shared" si="21"/>
        <v>0</v>
      </c>
      <c r="P120" s="158">
        <f t="shared" si="22"/>
        <v>0</v>
      </c>
    </row>
    <row r="121" spans="2:16">
      <c r="B121" s="9" t="str">
        <f t="shared" si="15"/>
        <v/>
      </c>
      <c r="C121" s="153">
        <f>IF(D93="","-",+C120+1)</f>
        <v>2038</v>
      </c>
      <c r="D121" s="154">
        <f>IF(F120+SUM(E$99:E120)=D$92,F120,D$92-SUM(E$99:E120))</f>
        <v>596597.43023255863</v>
      </c>
      <c r="E121" s="160">
        <f>IF(+J96&lt;F120,J96,D121)</f>
        <v>29318.119047619046</v>
      </c>
      <c r="F121" s="159">
        <f t="shared" si="16"/>
        <v>567279.31118493958</v>
      </c>
      <c r="G121" s="159">
        <f t="shared" si="17"/>
        <v>581938.37070874916</v>
      </c>
      <c r="H121" s="163">
        <f t="shared" si="18"/>
        <v>90773.479658959521</v>
      </c>
      <c r="I121" s="253">
        <f t="shared" si="19"/>
        <v>90773.479658959521</v>
      </c>
      <c r="J121" s="158">
        <f t="shared" si="14"/>
        <v>0</v>
      </c>
      <c r="K121" s="158"/>
      <c r="L121" s="334"/>
      <c r="M121" s="158">
        <f t="shared" si="20"/>
        <v>0</v>
      </c>
      <c r="N121" s="334"/>
      <c r="O121" s="158">
        <f t="shared" si="21"/>
        <v>0</v>
      </c>
      <c r="P121" s="158">
        <f t="shared" si="22"/>
        <v>0</v>
      </c>
    </row>
    <row r="122" spans="2:16">
      <c r="B122" s="9" t="str">
        <f t="shared" si="15"/>
        <v/>
      </c>
      <c r="C122" s="153">
        <f>IF(D93="","-",+C121+1)</f>
        <v>2039</v>
      </c>
      <c r="D122" s="154">
        <f>IF(F121+SUM(E$99:E121)=D$92,F121,D$92-SUM(E$99:E121))</f>
        <v>567279.31118493958</v>
      </c>
      <c r="E122" s="160">
        <f>IF(+J96&lt;F121,J96,D122)</f>
        <v>29318.119047619046</v>
      </c>
      <c r="F122" s="159">
        <f t="shared" si="16"/>
        <v>537961.19213732053</v>
      </c>
      <c r="G122" s="159">
        <f t="shared" si="17"/>
        <v>552620.25166112999</v>
      </c>
      <c r="H122" s="163">
        <f t="shared" si="18"/>
        <v>87677.351839920419</v>
      </c>
      <c r="I122" s="253">
        <f t="shared" si="19"/>
        <v>87677.351839920419</v>
      </c>
      <c r="J122" s="158">
        <f t="shared" si="14"/>
        <v>0</v>
      </c>
      <c r="K122" s="158"/>
      <c r="L122" s="334"/>
      <c r="M122" s="158">
        <f t="shared" si="20"/>
        <v>0</v>
      </c>
      <c r="N122" s="334"/>
      <c r="O122" s="158">
        <f t="shared" si="21"/>
        <v>0</v>
      </c>
      <c r="P122" s="158">
        <f t="shared" si="22"/>
        <v>0</v>
      </c>
    </row>
    <row r="123" spans="2:16">
      <c r="B123" s="9" t="str">
        <f t="shared" si="15"/>
        <v/>
      </c>
      <c r="C123" s="153">
        <f>IF(D93="","-",+C122+1)</f>
        <v>2040</v>
      </c>
      <c r="D123" s="154">
        <f>IF(F122+SUM(E$99:E122)=D$92,F122,D$92-SUM(E$99:E122))</f>
        <v>537961.19213732053</v>
      </c>
      <c r="E123" s="160">
        <f>IF(+J96&lt;F122,J96,D123)</f>
        <v>29318.119047619046</v>
      </c>
      <c r="F123" s="159">
        <f t="shared" si="16"/>
        <v>508643.07308970147</v>
      </c>
      <c r="G123" s="159">
        <f t="shared" si="17"/>
        <v>523302.132613511</v>
      </c>
      <c r="H123" s="163">
        <f t="shared" si="18"/>
        <v>84581.224020881345</v>
      </c>
      <c r="I123" s="253">
        <f t="shared" si="19"/>
        <v>84581.224020881345</v>
      </c>
      <c r="J123" s="158">
        <f t="shared" si="14"/>
        <v>0</v>
      </c>
      <c r="K123" s="158"/>
      <c r="L123" s="334"/>
      <c r="M123" s="158">
        <f t="shared" si="20"/>
        <v>0</v>
      </c>
      <c r="N123" s="334"/>
      <c r="O123" s="158">
        <f t="shared" si="21"/>
        <v>0</v>
      </c>
      <c r="P123" s="158">
        <f t="shared" si="22"/>
        <v>0</v>
      </c>
    </row>
    <row r="124" spans="2:16">
      <c r="B124" s="9" t="str">
        <f t="shared" si="15"/>
        <v/>
      </c>
      <c r="C124" s="153">
        <f>IF(D93="","-",+C123+1)</f>
        <v>2041</v>
      </c>
      <c r="D124" s="154">
        <f>IF(F123+SUM(E$99:E123)=D$92,F123,D$92-SUM(E$99:E123))</f>
        <v>508643.07308970147</v>
      </c>
      <c r="E124" s="160">
        <f>IF(+J96&lt;F123,J96,D124)</f>
        <v>29318.119047619046</v>
      </c>
      <c r="F124" s="159">
        <f t="shared" si="16"/>
        <v>479324.95404208242</v>
      </c>
      <c r="G124" s="159">
        <f t="shared" si="17"/>
        <v>493984.01356589195</v>
      </c>
      <c r="H124" s="163">
        <f t="shared" si="18"/>
        <v>81485.096201842243</v>
      </c>
      <c r="I124" s="253">
        <f t="shared" si="19"/>
        <v>81485.096201842243</v>
      </c>
      <c r="J124" s="158">
        <f t="shared" si="14"/>
        <v>0</v>
      </c>
      <c r="K124" s="158"/>
      <c r="L124" s="334"/>
      <c r="M124" s="158">
        <f t="shared" si="20"/>
        <v>0</v>
      </c>
      <c r="N124" s="334"/>
      <c r="O124" s="158">
        <f t="shared" si="21"/>
        <v>0</v>
      </c>
      <c r="P124" s="158">
        <f t="shared" si="22"/>
        <v>0</v>
      </c>
    </row>
    <row r="125" spans="2:16">
      <c r="B125" s="9" t="str">
        <f t="shared" si="15"/>
        <v/>
      </c>
      <c r="C125" s="153">
        <f>IF(D93="","-",+C124+1)</f>
        <v>2042</v>
      </c>
      <c r="D125" s="154">
        <f>IF(F124+SUM(E$99:E124)=D$92,F124,D$92-SUM(E$99:E124))</f>
        <v>479324.95404208242</v>
      </c>
      <c r="E125" s="160">
        <f>IF(+J96&lt;F124,J96,D125)</f>
        <v>29318.119047619046</v>
      </c>
      <c r="F125" s="159">
        <f t="shared" si="16"/>
        <v>450006.83499446337</v>
      </c>
      <c r="G125" s="159">
        <f t="shared" si="17"/>
        <v>464665.89451827289</v>
      </c>
      <c r="H125" s="163">
        <f t="shared" si="18"/>
        <v>78388.96838280317</v>
      </c>
      <c r="I125" s="253">
        <f t="shared" si="19"/>
        <v>78388.96838280317</v>
      </c>
      <c r="J125" s="158">
        <f t="shared" si="14"/>
        <v>0</v>
      </c>
      <c r="K125" s="158"/>
      <c r="L125" s="334"/>
      <c r="M125" s="158">
        <f t="shared" si="20"/>
        <v>0</v>
      </c>
      <c r="N125" s="334"/>
      <c r="O125" s="158">
        <f t="shared" si="21"/>
        <v>0</v>
      </c>
      <c r="P125" s="158">
        <f t="shared" si="22"/>
        <v>0</v>
      </c>
    </row>
    <row r="126" spans="2:16">
      <c r="B126" s="9" t="str">
        <f t="shared" si="15"/>
        <v/>
      </c>
      <c r="C126" s="153">
        <f>IF(D93="","-",+C125+1)</f>
        <v>2043</v>
      </c>
      <c r="D126" s="154">
        <f>IF(F125+SUM(E$99:E125)=D$92,F125,D$92-SUM(E$99:E125))</f>
        <v>450006.83499446337</v>
      </c>
      <c r="E126" s="160">
        <f>IF(+J96&lt;F125,J96,D126)</f>
        <v>29318.119047619046</v>
      </c>
      <c r="F126" s="159">
        <f t="shared" si="16"/>
        <v>420688.71594684431</v>
      </c>
      <c r="G126" s="159">
        <f t="shared" si="17"/>
        <v>435347.77547065384</v>
      </c>
      <c r="H126" s="163">
        <f t="shared" si="18"/>
        <v>75292.840563764083</v>
      </c>
      <c r="I126" s="253">
        <f t="shared" si="19"/>
        <v>75292.840563764083</v>
      </c>
      <c r="J126" s="158">
        <f t="shared" si="14"/>
        <v>0</v>
      </c>
      <c r="K126" s="158"/>
      <c r="L126" s="334"/>
      <c r="M126" s="158">
        <f t="shared" si="20"/>
        <v>0</v>
      </c>
      <c r="N126" s="334"/>
      <c r="O126" s="158">
        <f t="shared" si="21"/>
        <v>0</v>
      </c>
      <c r="P126" s="158">
        <f t="shared" si="22"/>
        <v>0</v>
      </c>
    </row>
    <row r="127" spans="2:16">
      <c r="B127" s="9" t="str">
        <f t="shared" si="15"/>
        <v/>
      </c>
      <c r="C127" s="153">
        <f>IF(D93="","-",+C126+1)</f>
        <v>2044</v>
      </c>
      <c r="D127" s="154">
        <f>IF(F126+SUM(E$99:E126)=D$92,F126,D$92-SUM(E$99:E126))</f>
        <v>420688.71594684431</v>
      </c>
      <c r="E127" s="160">
        <f>IF(+J96&lt;F126,J96,D127)</f>
        <v>29318.119047619046</v>
      </c>
      <c r="F127" s="159">
        <f t="shared" si="16"/>
        <v>391370.59689922526</v>
      </c>
      <c r="G127" s="159">
        <f t="shared" si="17"/>
        <v>406029.65642303479</v>
      </c>
      <c r="H127" s="163">
        <f t="shared" si="18"/>
        <v>72196.712744724995</v>
      </c>
      <c r="I127" s="253">
        <f t="shared" si="19"/>
        <v>72196.712744724995</v>
      </c>
      <c r="J127" s="158">
        <f t="shared" si="14"/>
        <v>0</v>
      </c>
      <c r="K127" s="158"/>
      <c r="L127" s="334"/>
      <c r="M127" s="158">
        <f t="shared" si="20"/>
        <v>0</v>
      </c>
      <c r="N127" s="334"/>
      <c r="O127" s="158">
        <f t="shared" si="21"/>
        <v>0</v>
      </c>
      <c r="P127" s="158">
        <f t="shared" si="22"/>
        <v>0</v>
      </c>
    </row>
    <row r="128" spans="2:16">
      <c r="B128" s="9" t="str">
        <f t="shared" si="15"/>
        <v/>
      </c>
      <c r="C128" s="153">
        <f>IF(D93="","-",+C127+1)</f>
        <v>2045</v>
      </c>
      <c r="D128" s="154">
        <f>IF(F127+SUM(E$99:E127)=D$92,F127,D$92-SUM(E$99:E127))</f>
        <v>391370.59689922526</v>
      </c>
      <c r="E128" s="160">
        <f>IF(+J96&lt;F127,J96,D128)</f>
        <v>29318.119047619046</v>
      </c>
      <c r="F128" s="159">
        <f t="shared" si="16"/>
        <v>362052.47785160621</v>
      </c>
      <c r="G128" s="159">
        <f t="shared" si="17"/>
        <v>376711.53737541573</v>
      </c>
      <c r="H128" s="163">
        <f t="shared" si="18"/>
        <v>69100.584925685907</v>
      </c>
      <c r="I128" s="253">
        <f t="shared" si="19"/>
        <v>69100.584925685907</v>
      </c>
      <c r="J128" s="158">
        <f t="shared" si="14"/>
        <v>0</v>
      </c>
      <c r="K128" s="158"/>
      <c r="L128" s="334"/>
      <c r="M128" s="158">
        <f t="shared" si="20"/>
        <v>0</v>
      </c>
      <c r="N128" s="334"/>
      <c r="O128" s="158">
        <f t="shared" si="21"/>
        <v>0</v>
      </c>
      <c r="P128" s="158">
        <f t="shared" si="22"/>
        <v>0</v>
      </c>
    </row>
    <row r="129" spans="2:16">
      <c r="B129" s="9" t="str">
        <f t="shared" si="15"/>
        <v/>
      </c>
      <c r="C129" s="153">
        <f>IF(D93="","-",+C128+1)</f>
        <v>2046</v>
      </c>
      <c r="D129" s="154">
        <f>IF(F128+SUM(E$99:E128)=D$92,F128,D$92-SUM(E$99:E128))</f>
        <v>362052.47785160621</v>
      </c>
      <c r="E129" s="160">
        <f>IF(+J96&lt;F128,J96,D129)</f>
        <v>29318.119047619046</v>
      </c>
      <c r="F129" s="159">
        <f t="shared" si="16"/>
        <v>332734.35880398715</v>
      </c>
      <c r="G129" s="159">
        <f t="shared" si="17"/>
        <v>347393.41832779668</v>
      </c>
      <c r="H129" s="163">
        <f t="shared" si="18"/>
        <v>66004.45710664682</v>
      </c>
      <c r="I129" s="253">
        <f t="shared" si="19"/>
        <v>66004.45710664682</v>
      </c>
      <c r="J129" s="158">
        <f t="shared" si="14"/>
        <v>0</v>
      </c>
      <c r="K129" s="158"/>
      <c r="L129" s="334"/>
      <c r="M129" s="158">
        <f t="shared" si="20"/>
        <v>0</v>
      </c>
      <c r="N129" s="334"/>
      <c r="O129" s="158">
        <f t="shared" si="21"/>
        <v>0</v>
      </c>
      <c r="P129" s="158">
        <f t="shared" si="22"/>
        <v>0</v>
      </c>
    </row>
    <row r="130" spans="2:16">
      <c r="B130" s="9" t="str">
        <f t="shared" si="15"/>
        <v/>
      </c>
      <c r="C130" s="153">
        <f>IF(D93="","-",+C129+1)</f>
        <v>2047</v>
      </c>
      <c r="D130" s="154">
        <f>IF(F129+SUM(E$99:E129)=D$92,F129,D$92-SUM(E$99:E129))</f>
        <v>332734.35880398715</v>
      </c>
      <c r="E130" s="160">
        <f>IF(+J96&lt;F129,J96,D130)</f>
        <v>29318.119047619046</v>
      </c>
      <c r="F130" s="159">
        <f t="shared" si="16"/>
        <v>303416.2397563681</v>
      </c>
      <c r="G130" s="159">
        <f t="shared" si="17"/>
        <v>318075.29928017763</v>
      </c>
      <c r="H130" s="163">
        <f t="shared" si="18"/>
        <v>62908.329287607739</v>
      </c>
      <c r="I130" s="253">
        <f t="shared" si="19"/>
        <v>62908.329287607739</v>
      </c>
      <c r="J130" s="158">
        <f t="shared" si="14"/>
        <v>0</v>
      </c>
      <c r="K130" s="158"/>
      <c r="L130" s="334"/>
      <c r="M130" s="158">
        <f t="shared" si="20"/>
        <v>0</v>
      </c>
      <c r="N130" s="334"/>
      <c r="O130" s="158">
        <f t="shared" si="21"/>
        <v>0</v>
      </c>
      <c r="P130" s="158">
        <f t="shared" si="22"/>
        <v>0</v>
      </c>
    </row>
    <row r="131" spans="2:16">
      <c r="B131" s="9" t="str">
        <f t="shared" si="15"/>
        <v/>
      </c>
      <c r="C131" s="153">
        <f>IF(D93="","-",+C130+1)</f>
        <v>2048</v>
      </c>
      <c r="D131" s="154">
        <f>IF(F130+SUM(E$99:E130)=D$92,F130,D$92-SUM(E$99:E130))</f>
        <v>303416.2397563681</v>
      </c>
      <c r="E131" s="160">
        <f>IF(+J96&lt;F130,J96,D131)</f>
        <v>29318.119047619046</v>
      </c>
      <c r="F131" s="159">
        <f t="shared" ref="F131:F154" si="23">+D131-E131</f>
        <v>274098.12070874905</v>
      </c>
      <c r="G131" s="159">
        <f t="shared" ref="G131:G154" si="24">+(F131+D131)/2</f>
        <v>288757.18023255857</v>
      </c>
      <c r="H131" s="163">
        <f t="shared" si="18"/>
        <v>59812.201468568652</v>
      </c>
      <c r="I131" s="253">
        <f t="shared" si="19"/>
        <v>59812.201468568652</v>
      </c>
      <c r="J131" s="158">
        <f t="shared" ref="J131:J154" si="25">+I541-H541</f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5"/>
        <v/>
      </c>
      <c r="C132" s="153">
        <f>IF(D93="","-",+C131+1)</f>
        <v>2049</v>
      </c>
      <c r="D132" s="154">
        <f>IF(F131+SUM(E$99:E131)=D$92,F131,D$92-SUM(E$99:E131))</f>
        <v>274098.12070874905</v>
      </c>
      <c r="E132" s="160">
        <f>IF(+J96&lt;F131,J96,D132)</f>
        <v>29318.119047619046</v>
      </c>
      <c r="F132" s="159">
        <f t="shared" si="23"/>
        <v>244780.00166112999</v>
      </c>
      <c r="G132" s="159">
        <f t="shared" si="24"/>
        <v>259439.06118493952</v>
      </c>
      <c r="H132" s="163">
        <f t="shared" si="18"/>
        <v>56716.073649529564</v>
      </c>
      <c r="I132" s="253">
        <f t="shared" si="19"/>
        <v>56716.073649529564</v>
      </c>
      <c r="J132" s="158">
        <f t="shared" si="25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5"/>
        <v/>
      </c>
      <c r="C133" s="153">
        <f>IF(D93="","-",+C132+1)</f>
        <v>2050</v>
      </c>
      <c r="D133" s="154">
        <f>IF(F132+SUM(E$99:E132)=D$92,F132,D$92-SUM(E$99:E132))</f>
        <v>244780.00166112999</v>
      </c>
      <c r="E133" s="160">
        <f>IF(+J96&lt;F132,J96,D133)</f>
        <v>29318.119047619046</v>
      </c>
      <c r="F133" s="159">
        <f t="shared" si="23"/>
        <v>215461.88261351094</v>
      </c>
      <c r="G133" s="159">
        <f t="shared" si="24"/>
        <v>230120.94213732047</v>
      </c>
      <c r="H133" s="163">
        <f t="shared" si="18"/>
        <v>53619.945830490477</v>
      </c>
      <c r="I133" s="253">
        <f t="shared" si="19"/>
        <v>53619.945830490477</v>
      </c>
      <c r="J133" s="158">
        <f t="shared" si="25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5"/>
        <v/>
      </c>
      <c r="C134" s="153">
        <f>IF(D93="","-",+C133+1)</f>
        <v>2051</v>
      </c>
      <c r="D134" s="154">
        <f>IF(F133+SUM(E$99:E133)=D$92,F133,D$92-SUM(E$99:E133))</f>
        <v>215461.88261351094</v>
      </c>
      <c r="E134" s="160">
        <f>IF(+J96&lt;F133,J96,D134)</f>
        <v>29318.119047619046</v>
      </c>
      <c r="F134" s="159">
        <f t="shared" si="23"/>
        <v>186143.76356589189</v>
      </c>
      <c r="G134" s="159">
        <f t="shared" si="24"/>
        <v>200802.82308970141</v>
      </c>
      <c r="H134" s="163">
        <f t="shared" si="18"/>
        <v>50523.818011451396</v>
      </c>
      <c r="I134" s="253">
        <f t="shared" si="19"/>
        <v>50523.818011451396</v>
      </c>
      <c r="J134" s="158">
        <f t="shared" si="25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5"/>
        <v/>
      </c>
      <c r="C135" s="153">
        <f>IF(D93="","-",+C134+1)</f>
        <v>2052</v>
      </c>
      <c r="D135" s="154">
        <f>IF(F134+SUM(E$99:E134)=D$92,F134,D$92-SUM(E$99:E134))</f>
        <v>186143.76356589189</v>
      </c>
      <c r="E135" s="160">
        <f>IF(+J96&lt;F134,J96,D135)</f>
        <v>29318.119047619046</v>
      </c>
      <c r="F135" s="159">
        <f t="shared" si="23"/>
        <v>156825.64451827283</v>
      </c>
      <c r="G135" s="159">
        <f t="shared" si="24"/>
        <v>171484.70404208236</v>
      </c>
      <c r="H135" s="163">
        <f t="shared" si="18"/>
        <v>47427.690192412309</v>
      </c>
      <c r="I135" s="253">
        <f t="shared" si="19"/>
        <v>47427.690192412309</v>
      </c>
      <c r="J135" s="158">
        <f t="shared" si="25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5"/>
        <v/>
      </c>
      <c r="C136" s="153">
        <f>IF(D93="","-",+C135+1)</f>
        <v>2053</v>
      </c>
      <c r="D136" s="154">
        <f>IF(F135+SUM(E$99:E135)=D$92,F135,D$92-SUM(E$99:E135))</f>
        <v>156825.64451827283</v>
      </c>
      <c r="E136" s="160">
        <f>IF(+J96&lt;F135,J96,D136)</f>
        <v>29318.119047619046</v>
      </c>
      <c r="F136" s="159">
        <f t="shared" si="23"/>
        <v>127507.52547065378</v>
      </c>
      <c r="G136" s="159">
        <f t="shared" si="24"/>
        <v>142166.58499446331</v>
      </c>
      <c r="H136" s="163">
        <f t="shared" si="18"/>
        <v>44331.562373373221</v>
      </c>
      <c r="I136" s="253">
        <f t="shared" si="19"/>
        <v>44331.562373373221</v>
      </c>
      <c r="J136" s="158">
        <f t="shared" si="25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5"/>
        <v/>
      </c>
      <c r="C137" s="153">
        <f>IF(D93="","-",+C136+1)</f>
        <v>2054</v>
      </c>
      <c r="D137" s="154">
        <f>IF(F136+SUM(E$99:E136)=D$92,F136,D$92-SUM(E$99:E136))</f>
        <v>127507.52547065378</v>
      </c>
      <c r="E137" s="160">
        <f>IF(+J96&lt;F136,J96,D137)</f>
        <v>29318.119047619046</v>
      </c>
      <c r="F137" s="159">
        <f t="shared" si="23"/>
        <v>98189.406423034729</v>
      </c>
      <c r="G137" s="159">
        <f t="shared" si="24"/>
        <v>112848.46594684426</v>
      </c>
      <c r="H137" s="163">
        <f t="shared" si="18"/>
        <v>41235.434554334133</v>
      </c>
      <c r="I137" s="253">
        <f t="shared" si="19"/>
        <v>41235.434554334133</v>
      </c>
      <c r="J137" s="158">
        <f t="shared" si="25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5"/>
        <v/>
      </c>
      <c r="C138" s="153">
        <f>IF(D93="","-",+C137+1)</f>
        <v>2055</v>
      </c>
      <c r="D138" s="154">
        <f>IF(F137+SUM(E$99:E137)=D$92,F137,D$92-SUM(E$99:E137))</f>
        <v>98189.406423034729</v>
      </c>
      <c r="E138" s="160">
        <f>IF(+J96&lt;F137,J96,D138)</f>
        <v>29318.119047619046</v>
      </c>
      <c r="F138" s="159">
        <f t="shared" si="23"/>
        <v>68871.287375415675</v>
      </c>
      <c r="G138" s="159">
        <f t="shared" si="24"/>
        <v>83530.346899225202</v>
      </c>
      <c r="H138" s="163">
        <f t="shared" si="18"/>
        <v>38139.306735295046</v>
      </c>
      <c r="I138" s="253">
        <f t="shared" si="19"/>
        <v>38139.306735295046</v>
      </c>
      <c r="J138" s="158">
        <f t="shared" si="25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5"/>
        <v/>
      </c>
      <c r="C139" s="153">
        <f>IF(D93="","-",+C138+1)</f>
        <v>2056</v>
      </c>
      <c r="D139" s="154">
        <f>IF(F138+SUM(E$99:E138)=D$92,F138,D$92-SUM(E$99:E138))</f>
        <v>68871.287375415675</v>
      </c>
      <c r="E139" s="160">
        <f>IF(+J96&lt;F138,J96,D139)</f>
        <v>29318.119047619046</v>
      </c>
      <c r="F139" s="159">
        <f t="shared" si="23"/>
        <v>39553.168327796629</v>
      </c>
      <c r="G139" s="159">
        <f t="shared" si="24"/>
        <v>54212.227851606149</v>
      </c>
      <c r="H139" s="163">
        <f t="shared" si="18"/>
        <v>35043.178916255958</v>
      </c>
      <c r="I139" s="253">
        <f t="shared" si="19"/>
        <v>35043.178916255958</v>
      </c>
      <c r="J139" s="158">
        <f t="shared" si="25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5"/>
        <v/>
      </c>
      <c r="C140" s="153">
        <f>IF(D93="","-",+C139+1)</f>
        <v>2057</v>
      </c>
      <c r="D140" s="154">
        <f>IF(F139+SUM(E$99:E139)=D$92,F139,D$92-SUM(E$99:E139))</f>
        <v>39553.168327796629</v>
      </c>
      <c r="E140" s="160">
        <f>IF(+J96&lt;F139,J96,D140)</f>
        <v>29318.119047619046</v>
      </c>
      <c r="F140" s="159">
        <f t="shared" si="23"/>
        <v>10235.049280177584</v>
      </c>
      <c r="G140" s="159">
        <f t="shared" si="24"/>
        <v>24894.108803987107</v>
      </c>
      <c r="H140" s="163">
        <f t="shared" si="18"/>
        <v>31947.051097216874</v>
      </c>
      <c r="I140" s="253">
        <f t="shared" si="19"/>
        <v>31947.051097216874</v>
      </c>
      <c r="J140" s="158">
        <f t="shared" si="25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5"/>
        <v/>
      </c>
      <c r="C141" s="153">
        <f>IF(D93="","-",+C140+1)</f>
        <v>2058</v>
      </c>
      <c r="D141" s="154">
        <f>IF(F140+SUM(E$99:E140)=D$92,F140,D$92-SUM(E$99:E140))</f>
        <v>10235.049280177584</v>
      </c>
      <c r="E141" s="160">
        <f>IF(+J96&lt;F140,J96,D141)</f>
        <v>10235.049280177584</v>
      </c>
      <c r="F141" s="159">
        <f t="shared" si="23"/>
        <v>0</v>
      </c>
      <c r="G141" s="159">
        <f t="shared" si="24"/>
        <v>5117.5246400887918</v>
      </c>
      <c r="H141" s="163">
        <f t="shared" si="18"/>
        <v>10775.483350216728</v>
      </c>
      <c r="I141" s="253">
        <f t="shared" si="19"/>
        <v>10775.483350216728</v>
      </c>
      <c r="J141" s="158">
        <f t="shared" si="25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5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3"/>
        <v>0</v>
      </c>
      <c r="G142" s="159">
        <f t="shared" si="24"/>
        <v>0</v>
      </c>
      <c r="H142" s="163">
        <f t="shared" si="18"/>
        <v>0</v>
      </c>
      <c r="I142" s="253">
        <f t="shared" si="19"/>
        <v>0</v>
      </c>
      <c r="J142" s="158">
        <f t="shared" si="25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5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3"/>
        <v>0</v>
      </c>
      <c r="G143" s="159">
        <f t="shared" si="24"/>
        <v>0</v>
      </c>
      <c r="H143" s="163">
        <f t="shared" si="18"/>
        <v>0</v>
      </c>
      <c r="I143" s="253">
        <f t="shared" si="19"/>
        <v>0</v>
      </c>
      <c r="J143" s="158">
        <f t="shared" si="25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5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3"/>
        <v>0</v>
      </c>
      <c r="G144" s="159">
        <f t="shared" si="24"/>
        <v>0</v>
      </c>
      <c r="H144" s="163">
        <f t="shared" si="18"/>
        <v>0</v>
      </c>
      <c r="I144" s="253">
        <f t="shared" si="19"/>
        <v>0</v>
      </c>
      <c r="J144" s="158">
        <f t="shared" si="25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5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3"/>
        <v>0</v>
      </c>
      <c r="G145" s="159">
        <f t="shared" si="24"/>
        <v>0</v>
      </c>
      <c r="H145" s="163">
        <f t="shared" si="18"/>
        <v>0</v>
      </c>
      <c r="I145" s="253">
        <f t="shared" si="19"/>
        <v>0</v>
      </c>
      <c r="J145" s="158">
        <f t="shared" si="25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5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3"/>
        <v>0</v>
      </c>
      <c r="G146" s="159">
        <f t="shared" si="24"/>
        <v>0</v>
      </c>
      <c r="H146" s="163">
        <f t="shared" si="18"/>
        <v>0</v>
      </c>
      <c r="I146" s="253">
        <f t="shared" si="19"/>
        <v>0</v>
      </c>
      <c r="J146" s="158">
        <f t="shared" si="25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5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3"/>
        <v>0</v>
      </c>
      <c r="G147" s="159">
        <f t="shared" si="24"/>
        <v>0</v>
      </c>
      <c r="H147" s="163">
        <f t="shared" si="18"/>
        <v>0</v>
      </c>
      <c r="I147" s="253">
        <f t="shared" si="19"/>
        <v>0</v>
      </c>
      <c r="J147" s="158">
        <f t="shared" si="25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5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3"/>
        <v>0</v>
      </c>
      <c r="G148" s="159">
        <f t="shared" si="24"/>
        <v>0</v>
      </c>
      <c r="H148" s="163">
        <f t="shared" si="18"/>
        <v>0</v>
      </c>
      <c r="I148" s="253">
        <f t="shared" si="19"/>
        <v>0</v>
      </c>
      <c r="J148" s="158">
        <f t="shared" si="25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5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3"/>
        <v>0</v>
      </c>
      <c r="G149" s="159">
        <f t="shared" si="24"/>
        <v>0</v>
      </c>
      <c r="H149" s="163">
        <f t="shared" si="18"/>
        <v>0</v>
      </c>
      <c r="I149" s="253">
        <f t="shared" si="19"/>
        <v>0</v>
      </c>
      <c r="J149" s="158">
        <f t="shared" si="25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5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3"/>
        <v>0</v>
      </c>
      <c r="G150" s="159">
        <f t="shared" si="24"/>
        <v>0</v>
      </c>
      <c r="H150" s="163">
        <f t="shared" si="18"/>
        <v>0</v>
      </c>
      <c r="I150" s="253">
        <f t="shared" si="19"/>
        <v>0</v>
      </c>
      <c r="J150" s="158">
        <f t="shared" si="25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5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3"/>
        <v>0</v>
      </c>
      <c r="G151" s="159">
        <f t="shared" si="24"/>
        <v>0</v>
      </c>
      <c r="H151" s="163">
        <f t="shared" si="18"/>
        <v>0</v>
      </c>
      <c r="I151" s="253">
        <f t="shared" si="19"/>
        <v>0</v>
      </c>
      <c r="J151" s="158">
        <f t="shared" si="25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5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3"/>
        <v>0</v>
      </c>
      <c r="G152" s="159">
        <f t="shared" si="24"/>
        <v>0</v>
      </c>
      <c r="H152" s="163">
        <f t="shared" si="18"/>
        <v>0</v>
      </c>
      <c r="I152" s="253">
        <f t="shared" si="19"/>
        <v>0</v>
      </c>
      <c r="J152" s="158">
        <f t="shared" si="25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5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3"/>
        <v>0</v>
      </c>
      <c r="G153" s="159">
        <f t="shared" si="24"/>
        <v>0</v>
      </c>
      <c r="H153" s="163">
        <f t="shared" si="18"/>
        <v>0</v>
      </c>
      <c r="I153" s="253">
        <f t="shared" si="19"/>
        <v>0</v>
      </c>
      <c r="J153" s="158">
        <f t="shared" si="25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5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3"/>
        <v>0</v>
      </c>
      <c r="G154" s="165">
        <f t="shared" si="24"/>
        <v>0</v>
      </c>
      <c r="H154" s="167">
        <f t="shared" si="18"/>
        <v>0</v>
      </c>
      <c r="I154" s="254">
        <f t="shared" si="19"/>
        <v>0</v>
      </c>
      <c r="J154" s="169">
        <f t="shared" si="25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1231361</v>
      </c>
      <c r="F155" s="111"/>
      <c r="G155" s="111"/>
      <c r="H155" s="111">
        <f>SUM(H99:H154)</f>
        <v>3974432.3314798535</v>
      </c>
      <c r="I155" s="111">
        <f>SUM(I99:I154)</f>
        <v>3974432.3314798535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2" priority="1" stopIfTrue="1" operator="equal">
      <formula>$I$10</formula>
    </cfRule>
  </conditionalFormatting>
  <conditionalFormatting sqref="C99:C154">
    <cfRule type="cellIs" dxfId="5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P162"/>
  <sheetViews>
    <sheetView view="pageBreakPreview" topLeftCell="A76" zoomScale="80" zoomScaleNormal="100" zoomScaleSheetLayoutView="80" workbookViewId="0">
      <selection activeCell="K94" sqref="K9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58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2949982.4012109563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2949982.4012109563</v>
      </c>
      <c r="O6" s="1"/>
      <c r="P6" s="1"/>
    </row>
    <row r="7" spans="1:16" ht="13.5" thickBot="1">
      <c r="C7" s="121" t="s">
        <v>44</v>
      </c>
      <c r="D7" s="386" t="s">
        <v>351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25217060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615050.24390243902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23229161</v>
      </c>
      <c r="E17" s="410">
        <v>276537.63095238095</v>
      </c>
      <c r="F17" s="411">
        <v>22952623.369047619</v>
      </c>
      <c r="G17" s="410">
        <v>3262214.3054167381</v>
      </c>
      <c r="H17" s="416">
        <v>3262214.3054167381</v>
      </c>
      <c r="I17" s="156">
        <f t="shared" ref="I17:I72" si="0">H17-G17</f>
        <v>0</v>
      </c>
      <c r="J17" s="156"/>
      <c r="K17" s="258">
        <f>+G17</f>
        <v>3262214.3054167381</v>
      </c>
      <c r="L17" s="257">
        <f t="shared" ref="L17:L72" si="1">IF(K17&lt;&gt;0,+G17-K17,0)</f>
        <v>0</v>
      </c>
      <c r="M17" s="258">
        <f>+H17</f>
        <v>3262214.3054167381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24940522.369047619</v>
      </c>
      <c r="E18" s="410">
        <v>586443.25581395347</v>
      </c>
      <c r="F18" s="411">
        <v>24354079.113233667</v>
      </c>
      <c r="G18" s="410">
        <v>3640059.7914396082</v>
      </c>
      <c r="H18" s="416">
        <v>3640059.7914396082</v>
      </c>
      <c r="I18" s="156">
        <v>0</v>
      </c>
      <c r="J18" s="156"/>
      <c r="K18" s="258">
        <f>+G18</f>
        <v>3640059.7914396082</v>
      </c>
      <c r="L18" s="257">
        <f>IF(K18&lt;&gt;0,+G18-K18,0)</f>
        <v>0</v>
      </c>
      <c r="M18" s="258">
        <f>+H18</f>
        <v>3640059.7914396082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24354079.113233667</v>
      </c>
      <c r="E19" s="410">
        <v>615050.24390243902</v>
      </c>
      <c r="F19" s="411">
        <v>23739028.869331229</v>
      </c>
      <c r="G19" s="410">
        <v>3671225.3557542209</v>
      </c>
      <c r="H19" s="416">
        <v>3671225.3557542209</v>
      </c>
      <c r="I19" s="156">
        <f t="shared" si="0"/>
        <v>0</v>
      </c>
      <c r="J19" s="156"/>
      <c r="K19" s="258">
        <f>+G19</f>
        <v>3671225.3557542209</v>
      </c>
      <c r="L19" s="257">
        <f>IF(K19&lt;&gt;0,+G19-K19,0)</f>
        <v>0</v>
      </c>
      <c r="M19" s="258">
        <f>+H19</f>
        <v>3671225.3557542209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411">
        <v>23739028.869331229</v>
      </c>
      <c r="E20" s="410">
        <v>615050.24390243902</v>
      </c>
      <c r="F20" s="411">
        <v>23123978.625428792</v>
      </c>
      <c r="G20" s="410">
        <v>3593056.0992098348</v>
      </c>
      <c r="H20" s="416">
        <v>3593056.0992098348</v>
      </c>
      <c r="I20" s="156">
        <f t="shared" si="0"/>
        <v>0</v>
      </c>
      <c r="J20" s="156"/>
      <c r="K20" s="258">
        <f>+G20</f>
        <v>3593056.0992098348</v>
      </c>
      <c r="L20" s="257">
        <f>IF(K20&lt;&gt;0,+G20-K20,0)</f>
        <v>0</v>
      </c>
      <c r="M20" s="258">
        <f>+H20</f>
        <v>3593056.0992098348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23123978.625428792</v>
      </c>
      <c r="E21" s="160">
        <f>IF(+I14&lt;F20,I14,D21)</f>
        <v>615050.24390243902</v>
      </c>
      <c r="F21" s="159">
        <f t="shared" ref="F21:F72" si="5">+D21-E21</f>
        <v>22508928.381526355</v>
      </c>
      <c r="G21" s="161">
        <f t="shared" ref="G21:G49" si="6">+I$12*((D21+F21)/2)+E21</f>
        <v>2949982.4012109563</v>
      </c>
      <c r="H21" s="142">
        <f t="shared" ref="H21:H49" si="7">+I$13*((D21+F21)/2)+E21</f>
        <v>2949982.4012109563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22508928.381526355</v>
      </c>
      <c r="E22" s="160">
        <f>IF(+I14&lt;F21,I14,D22)</f>
        <v>615050.24390243902</v>
      </c>
      <c r="F22" s="159">
        <f t="shared" si="5"/>
        <v>21893878.137623917</v>
      </c>
      <c r="G22" s="161">
        <f t="shared" si="6"/>
        <v>2887040.9544769423</v>
      </c>
      <c r="H22" s="142">
        <f t="shared" si="7"/>
        <v>2887040.9544769423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21893878.137623917</v>
      </c>
      <c r="E23" s="160">
        <f>IF(+I14&lt;F22,I14,D23)</f>
        <v>615050.24390243902</v>
      </c>
      <c r="F23" s="159">
        <f t="shared" si="5"/>
        <v>21278827.89372148</v>
      </c>
      <c r="G23" s="161">
        <f t="shared" si="6"/>
        <v>2824099.5077429283</v>
      </c>
      <c r="H23" s="142">
        <f t="shared" si="7"/>
        <v>2824099.5077429283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21278827.89372148</v>
      </c>
      <c r="E24" s="160">
        <f>IF(+I14&lt;F23,I14,D24)</f>
        <v>615050.24390243902</v>
      </c>
      <c r="F24" s="159">
        <f t="shared" si="5"/>
        <v>20663777.649819043</v>
      </c>
      <c r="G24" s="161">
        <f t="shared" si="6"/>
        <v>2761158.0610089134</v>
      </c>
      <c r="H24" s="142">
        <f t="shared" si="7"/>
        <v>2761158.0610089134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20663777.649819043</v>
      </c>
      <c r="E25" s="160">
        <f>IF(+I14&lt;F24,I14,D25)</f>
        <v>615050.24390243902</v>
      </c>
      <c r="F25" s="159">
        <f t="shared" si="5"/>
        <v>20048727.405916605</v>
      </c>
      <c r="G25" s="161">
        <f t="shared" si="6"/>
        <v>2698216.6142748995</v>
      </c>
      <c r="H25" s="142">
        <f t="shared" si="7"/>
        <v>2698216.6142748995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20048727.405916605</v>
      </c>
      <c r="E26" s="160">
        <f>IF(+I14&lt;F25,I14,D26)</f>
        <v>615050.24390243902</v>
      </c>
      <c r="F26" s="159">
        <f t="shared" si="5"/>
        <v>19433677.162014168</v>
      </c>
      <c r="G26" s="161">
        <f t="shared" si="6"/>
        <v>2635275.167540885</v>
      </c>
      <c r="H26" s="142">
        <f t="shared" si="7"/>
        <v>2635275.167540885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19433677.162014168</v>
      </c>
      <c r="E27" s="160">
        <f>IF(+I14&lt;F26,I14,D27)</f>
        <v>615050.24390243902</v>
      </c>
      <c r="F27" s="159">
        <f t="shared" si="5"/>
        <v>18818626.91811173</v>
      </c>
      <c r="G27" s="161">
        <f t="shared" si="6"/>
        <v>2572333.7208068706</v>
      </c>
      <c r="H27" s="142">
        <f t="shared" si="7"/>
        <v>2572333.7208068706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18818626.91811173</v>
      </c>
      <c r="E28" s="160">
        <f>IF(+I14&lt;F27,I14,D28)</f>
        <v>615050.24390243902</v>
      </c>
      <c r="F28" s="159">
        <f t="shared" si="5"/>
        <v>18203576.674209293</v>
      </c>
      <c r="G28" s="161">
        <f t="shared" si="6"/>
        <v>2509392.2740728566</v>
      </c>
      <c r="H28" s="142">
        <f t="shared" si="7"/>
        <v>2509392.2740728566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18203576.674209293</v>
      </c>
      <c r="E29" s="160">
        <f>IF(+I14&lt;F28,I14,D29)</f>
        <v>615050.24390243902</v>
      </c>
      <c r="F29" s="159">
        <f t="shared" si="5"/>
        <v>17588526.430306856</v>
      </c>
      <c r="G29" s="161">
        <f t="shared" si="6"/>
        <v>2446450.8273388417</v>
      </c>
      <c r="H29" s="142">
        <f t="shared" si="7"/>
        <v>2446450.8273388417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17588526.430306856</v>
      </c>
      <c r="E30" s="160">
        <f>IF(+I14&lt;F29,I14,D30)</f>
        <v>615050.24390243902</v>
      </c>
      <c r="F30" s="159">
        <f t="shared" si="5"/>
        <v>16973476.186404418</v>
      </c>
      <c r="G30" s="161">
        <f t="shared" si="6"/>
        <v>2383509.3806048278</v>
      </c>
      <c r="H30" s="142">
        <f t="shared" si="7"/>
        <v>2383509.3806048278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16973476.186404418</v>
      </c>
      <c r="E31" s="160">
        <f>IF(+I14&lt;F30,I14,D31)</f>
        <v>615050.24390243902</v>
      </c>
      <c r="F31" s="159">
        <f t="shared" si="5"/>
        <v>16358425.942501979</v>
      </c>
      <c r="G31" s="161">
        <f t="shared" si="6"/>
        <v>2320567.9338708133</v>
      </c>
      <c r="H31" s="142">
        <f t="shared" si="7"/>
        <v>2320567.9338708133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16358425.942501979</v>
      </c>
      <c r="E32" s="160">
        <f>IF(+I14&lt;F31,I14,D32)</f>
        <v>615050.24390243902</v>
      </c>
      <c r="F32" s="159">
        <f t="shared" si="5"/>
        <v>15743375.69859954</v>
      </c>
      <c r="G32" s="161">
        <f t="shared" si="6"/>
        <v>2257626.4871367989</v>
      </c>
      <c r="H32" s="142">
        <f t="shared" si="7"/>
        <v>2257626.4871367989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15743375.69859954</v>
      </c>
      <c r="E33" s="160">
        <f>IF(+I14&lt;F32,I14,D33)</f>
        <v>615050.24390243902</v>
      </c>
      <c r="F33" s="159">
        <f t="shared" si="5"/>
        <v>15128325.4546971</v>
      </c>
      <c r="G33" s="161">
        <f t="shared" si="6"/>
        <v>2194685.0404027845</v>
      </c>
      <c r="H33" s="142">
        <f t="shared" si="7"/>
        <v>2194685.0404027845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15128325.4546971</v>
      </c>
      <c r="E34" s="160">
        <f>IF(+I14&lt;F33,I14,D34)</f>
        <v>615050.24390243902</v>
      </c>
      <c r="F34" s="159">
        <f t="shared" si="5"/>
        <v>14513275.210794661</v>
      </c>
      <c r="G34" s="161">
        <f t="shared" si="6"/>
        <v>2131743.59366877</v>
      </c>
      <c r="H34" s="142">
        <f t="shared" si="7"/>
        <v>2131743.59366877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14513275.210794661</v>
      </c>
      <c r="E35" s="160">
        <f>IF(+I14&lt;F34,I14,D35)</f>
        <v>615050.24390243902</v>
      </c>
      <c r="F35" s="159">
        <f t="shared" si="5"/>
        <v>13898224.966892222</v>
      </c>
      <c r="G35" s="161">
        <f t="shared" si="6"/>
        <v>2068802.1469347554</v>
      </c>
      <c r="H35" s="142">
        <f t="shared" si="7"/>
        <v>2068802.1469347554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13898224.966892222</v>
      </c>
      <c r="E36" s="160">
        <f>IF(+I14&lt;F35,I14,D36)</f>
        <v>615050.24390243902</v>
      </c>
      <c r="F36" s="159">
        <f t="shared" si="5"/>
        <v>13283174.722989783</v>
      </c>
      <c r="G36" s="161">
        <f t="shared" si="6"/>
        <v>2005860.7002007407</v>
      </c>
      <c r="H36" s="142">
        <f t="shared" si="7"/>
        <v>2005860.7002007407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13283174.722989783</v>
      </c>
      <c r="E37" s="160">
        <f>IF(+I14&lt;F36,I14,D37)</f>
        <v>615050.24390243902</v>
      </c>
      <c r="F37" s="159">
        <f t="shared" si="5"/>
        <v>12668124.479087343</v>
      </c>
      <c r="G37" s="161">
        <f t="shared" si="6"/>
        <v>1942919.2534667263</v>
      </c>
      <c r="H37" s="142">
        <f t="shared" si="7"/>
        <v>1942919.2534667263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12668124.479087343</v>
      </c>
      <c r="E38" s="160">
        <f>IF(+I14&lt;F37,I14,D38)</f>
        <v>615050.24390243902</v>
      </c>
      <c r="F38" s="159">
        <f t="shared" si="5"/>
        <v>12053074.235184904</v>
      </c>
      <c r="G38" s="161">
        <f t="shared" si="6"/>
        <v>1879977.8067327116</v>
      </c>
      <c r="H38" s="142">
        <f t="shared" si="7"/>
        <v>1879977.8067327116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12053074.235184904</v>
      </c>
      <c r="E39" s="160">
        <f>IF(+I14&lt;F38,I14,D39)</f>
        <v>615050.24390243902</v>
      </c>
      <c r="F39" s="159">
        <f t="shared" si="5"/>
        <v>11438023.991282465</v>
      </c>
      <c r="G39" s="161">
        <f t="shared" si="6"/>
        <v>1817036.3599986974</v>
      </c>
      <c r="H39" s="142">
        <f t="shared" si="7"/>
        <v>1817036.3599986974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11438023.991282465</v>
      </c>
      <c r="E40" s="160">
        <f>IF(+I14&lt;F39,I14,D40)</f>
        <v>615050.24390243902</v>
      </c>
      <c r="F40" s="159">
        <f t="shared" si="5"/>
        <v>10822973.747380026</v>
      </c>
      <c r="G40" s="161">
        <f t="shared" si="6"/>
        <v>1754094.9132646827</v>
      </c>
      <c r="H40" s="142">
        <f t="shared" si="7"/>
        <v>1754094.9132646827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10822973.747380026</v>
      </c>
      <c r="E41" s="160">
        <f>IF(+I14&lt;F40,I14,D41)</f>
        <v>615050.24390243902</v>
      </c>
      <c r="F41" s="159">
        <f t="shared" si="5"/>
        <v>10207923.503477586</v>
      </c>
      <c r="G41" s="161">
        <f t="shared" si="6"/>
        <v>1691153.4665306683</v>
      </c>
      <c r="H41" s="142">
        <f t="shared" si="7"/>
        <v>1691153.4665306683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10207923.503477586</v>
      </c>
      <c r="E42" s="160">
        <f>IF(+I14&lt;F41,I14,D42)</f>
        <v>615050.24390243902</v>
      </c>
      <c r="F42" s="159">
        <f t="shared" si="5"/>
        <v>9592873.2595751472</v>
      </c>
      <c r="G42" s="161">
        <f t="shared" si="6"/>
        <v>1628212.0197966537</v>
      </c>
      <c r="H42" s="142">
        <f t="shared" si="7"/>
        <v>1628212.0197966537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9592873.2595751472</v>
      </c>
      <c r="E43" s="160">
        <f>IF(+I14&lt;F42,I14,D43)</f>
        <v>615050.24390243902</v>
      </c>
      <c r="F43" s="159">
        <f t="shared" si="5"/>
        <v>8977823.0156727079</v>
      </c>
      <c r="G43" s="161">
        <f t="shared" si="6"/>
        <v>1565270.5730626392</v>
      </c>
      <c r="H43" s="142">
        <f t="shared" si="7"/>
        <v>1565270.5730626392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8977823.0156727079</v>
      </c>
      <c r="E44" s="160">
        <f>IF(+I14&lt;F43,I14,D44)</f>
        <v>615050.24390243902</v>
      </c>
      <c r="F44" s="159">
        <f t="shared" si="5"/>
        <v>8362772.7717702687</v>
      </c>
      <c r="G44" s="161">
        <f t="shared" si="6"/>
        <v>1502329.1263286248</v>
      </c>
      <c r="H44" s="142">
        <f t="shared" si="7"/>
        <v>1502329.1263286248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8362772.7717702687</v>
      </c>
      <c r="E45" s="160">
        <f>IF(+I14&lt;F44,I14,D45)</f>
        <v>615050.24390243902</v>
      </c>
      <c r="F45" s="159">
        <f t="shared" si="5"/>
        <v>7747722.5278678294</v>
      </c>
      <c r="G45" s="161">
        <f t="shared" si="6"/>
        <v>1439387.6795946104</v>
      </c>
      <c r="H45" s="142">
        <f t="shared" si="7"/>
        <v>1439387.6795946104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7747722.5278678294</v>
      </c>
      <c r="E46" s="160">
        <f>IF(+I14&lt;F45,I14,D46)</f>
        <v>615050.24390243902</v>
      </c>
      <c r="F46" s="159">
        <f t="shared" si="5"/>
        <v>7132672.2839653902</v>
      </c>
      <c r="G46" s="161">
        <f t="shared" si="6"/>
        <v>1376446.2328605957</v>
      </c>
      <c r="H46" s="142">
        <f t="shared" si="7"/>
        <v>1376446.2328605957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7132672.2839653902</v>
      </c>
      <c r="E47" s="160">
        <f>IF(+I14&lt;F46,I14,D47)</f>
        <v>615050.24390243902</v>
      </c>
      <c r="F47" s="159">
        <f t="shared" si="5"/>
        <v>6517622.0400629509</v>
      </c>
      <c r="G47" s="161">
        <f t="shared" si="6"/>
        <v>1313504.7861265813</v>
      </c>
      <c r="H47" s="142">
        <f t="shared" si="7"/>
        <v>1313504.7861265813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6517622.0400629509</v>
      </c>
      <c r="E48" s="160">
        <f>IF(+I14&lt;F47,I14,D48)</f>
        <v>615050.24390243902</v>
      </c>
      <c r="F48" s="159">
        <f t="shared" si="5"/>
        <v>5902571.7961605117</v>
      </c>
      <c r="G48" s="161">
        <f t="shared" si="6"/>
        <v>1250563.3393925666</v>
      </c>
      <c r="H48" s="142">
        <f t="shared" si="7"/>
        <v>1250563.3393925666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5902571.7961605117</v>
      </c>
      <c r="E49" s="160">
        <f>IF(+I14&lt;F48,I14,D49)</f>
        <v>615050.24390243902</v>
      </c>
      <c r="F49" s="159">
        <f t="shared" si="5"/>
        <v>5287521.5522580724</v>
      </c>
      <c r="G49" s="161">
        <f t="shared" si="6"/>
        <v>1187621.8926585522</v>
      </c>
      <c r="H49" s="142">
        <f t="shared" si="7"/>
        <v>1187621.8926585522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5287521.5522580724</v>
      </c>
      <c r="E50" s="160">
        <f>IF(+I14&lt;F49,I14,D50)</f>
        <v>615050.24390243902</v>
      </c>
      <c r="F50" s="159">
        <f t="shared" si="5"/>
        <v>4672471.3083556332</v>
      </c>
      <c r="G50" s="161">
        <f t="shared" ref="G50:G72" si="8">+I$12*((D50+F50)/2)+E50</f>
        <v>1124680.4459245377</v>
      </c>
      <c r="H50" s="142">
        <f t="shared" ref="H50:H72" si="9">+I$13*((D50+F50)/2)+E50</f>
        <v>1124680.4459245377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4672471.3083556332</v>
      </c>
      <c r="E51" s="160">
        <f>IF(+I14&lt;F50,I14,D51)</f>
        <v>615050.24390243902</v>
      </c>
      <c r="F51" s="159">
        <f t="shared" si="5"/>
        <v>4057421.0644531939</v>
      </c>
      <c r="G51" s="161">
        <f t="shared" si="8"/>
        <v>1061738.9991905233</v>
      </c>
      <c r="H51" s="142">
        <f t="shared" si="9"/>
        <v>1061738.9991905233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4057421.0644531939</v>
      </c>
      <c r="E52" s="160">
        <f>IF(+I14&lt;F51,I14,D52)</f>
        <v>615050.24390243902</v>
      </c>
      <c r="F52" s="159">
        <f t="shared" si="5"/>
        <v>3442370.8205507547</v>
      </c>
      <c r="G52" s="161">
        <f t="shared" si="8"/>
        <v>998797.55245650862</v>
      </c>
      <c r="H52" s="142">
        <f t="shared" si="9"/>
        <v>998797.55245650862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3442370.8205507547</v>
      </c>
      <c r="E53" s="160">
        <f>IF(+I14&lt;F52,I14,D53)</f>
        <v>615050.24390243902</v>
      </c>
      <c r="F53" s="159">
        <f t="shared" si="5"/>
        <v>2827320.5766483154</v>
      </c>
      <c r="G53" s="161">
        <f t="shared" si="8"/>
        <v>935856.10572249419</v>
      </c>
      <c r="H53" s="142">
        <f t="shared" si="9"/>
        <v>935856.10572249419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2827320.5766483154</v>
      </c>
      <c r="E54" s="160">
        <f>IF(+I14&lt;F53,I14,D54)</f>
        <v>615050.24390243902</v>
      </c>
      <c r="F54" s="159">
        <f t="shared" si="5"/>
        <v>2212270.3327458762</v>
      </c>
      <c r="G54" s="161">
        <f t="shared" si="8"/>
        <v>872914.65898847964</v>
      </c>
      <c r="H54" s="142">
        <f t="shared" si="9"/>
        <v>872914.65898847964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2212270.3327458762</v>
      </c>
      <c r="E55" s="160">
        <f>IF(+I14&lt;F54,I14,D55)</f>
        <v>615050.24390243902</v>
      </c>
      <c r="F55" s="159">
        <f t="shared" si="5"/>
        <v>1597220.0888434371</v>
      </c>
      <c r="G55" s="161">
        <f t="shared" si="8"/>
        <v>809973.21225446509</v>
      </c>
      <c r="H55" s="142">
        <f t="shared" si="9"/>
        <v>809973.21225446509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1597220.0888434371</v>
      </c>
      <c r="E56" s="160">
        <f>IF(+I14&lt;F55,I14,D56)</f>
        <v>615050.24390243902</v>
      </c>
      <c r="F56" s="159">
        <f t="shared" si="5"/>
        <v>982169.84494099813</v>
      </c>
      <c r="G56" s="161">
        <f t="shared" si="8"/>
        <v>747031.76552045066</v>
      </c>
      <c r="H56" s="142">
        <f t="shared" si="9"/>
        <v>747031.76552045066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982169.84494099813</v>
      </c>
      <c r="E57" s="160">
        <f>IF(+I14&lt;F56,I14,D57)</f>
        <v>615050.24390243902</v>
      </c>
      <c r="F57" s="159">
        <f t="shared" si="5"/>
        <v>367119.60103855911</v>
      </c>
      <c r="G57" s="161">
        <f t="shared" si="8"/>
        <v>684090.31878643623</v>
      </c>
      <c r="H57" s="142">
        <f t="shared" si="9"/>
        <v>684090.31878643623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367119.60103855911</v>
      </c>
      <c r="E58" s="160">
        <f>IF(+I14&lt;F57,I14,D58)</f>
        <v>367119.60103855911</v>
      </c>
      <c r="F58" s="159">
        <f t="shared" si="5"/>
        <v>0</v>
      </c>
      <c r="G58" s="161">
        <f t="shared" si="8"/>
        <v>385904.27679705404</v>
      </c>
      <c r="H58" s="142">
        <f t="shared" si="9"/>
        <v>385904.27679705404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5"/>
        <v>0</v>
      </c>
      <c r="G59" s="161">
        <f t="shared" si="8"/>
        <v>0</v>
      </c>
      <c r="H59" s="142">
        <f t="shared" si="9"/>
        <v>0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5"/>
        <v>0</v>
      </c>
      <c r="G60" s="161">
        <f t="shared" si="8"/>
        <v>0</v>
      </c>
      <c r="H60" s="142">
        <f t="shared" si="9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25217060</v>
      </c>
      <c r="F73" s="111"/>
      <c r="G73" s="111">
        <f>SUM(G17:G72)</f>
        <v>81782805.148569241</v>
      </c>
      <c r="H73" s="111">
        <f>SUM(H17:H72)</f>
        <v>81782805.148569241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58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3671225.3557542209</v>
      </c>
      <c r="N87" s="198">
        <f>IF(J92&lt;D11,0,VLOOKUP(J92,C17:O72,11))</f>
        <v>3671225.3557542209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3167459.760554947</v>
      </c>
      <c r="N88" s="200">
        <f>IF(J92&lt;D11,0,VLOOKUP(J92,C99:P154,7))</f>
        <v>3167459.760554947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Rock Hill-Springridge Pan-Harr REC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-503765.5951992739</v>
      </c>
      <c r="N89" s="203">
        <f>+N88-N87</f>
        <v>-503765.5951992739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25330929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603117.35714285716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409">
        <v>0</v>
      </c>
      <c r="E99" s="410">
        <v>143761.97674418605</v>
      </c>
      <c r="F99" s="411">
        <v>24583298.023255814</v>
      </c>
      <c r="G99" s="412">
        <v>12291649.011627907</v>
      </c>
      <c r="H99" s="413">
        <v>1704186.6748150045</v>
      </c>
      <c r="I99" s="414">
        <v>1704186.6748150045</v>
      </c>
      <c r="J99" s="458">
        <v>0</v>
      </c>
      <c r="K99" s="158"/>
      <c r="L99" s="256">
        <f>+H99</f>
        <v>1704186.6748150045</v>
      </c>
      <c r="M99" s="157">
        <f t="shared" ref="M99" si="10">IF(L99&lt;&gt;0,+H99-L99,0)</f>
        <v>0</v>
      </c>
      <c r="N99" s="256">
        <f>+I99</f>
        <v>1704186.6748150045</v>
      </c>
      <c r="O99" s="157">
        <f t="shared" ref="O99" si="11">IF(N99&lt;&gt;0,+I99-N99,0)</f>
        <v>0</v>
      </c>
      <c r="P99" s="157">
        <f t="shared" ref="P99" si="12">+O99-M99</f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409">
        <v>25187167.023255814</v>
      </c>
      <c r="E100" s="410">
        <v>603117.35714285716</v>
      </c>
      <c r="F100" s="411">
        <v>24584049.666112956</v>
      </c>
      <c r="G100" s="411">
        <v>24885608.344684385</v>
      </c>
      <c r="H100" s="413">
        <v>3626008.4781243373</v>
      </c>
      <c r="I100" s="414">
        <v>3626008.4781243373</v>
      </c>
      <c r="J100" s="158">
        <f t="shared" ref="J100:J130" si="13">+I100-H100</f>
        <v>0</v>
      </c>
      <c r="K100" s="158"/>
      <c r="L100" s="258">
        <f>+H100</f>
        <v>3626008.4781243373</v>
      </c>
      <c r="M100" s="158">
        <f>IF(L100&lt;&gt;0,+H100-L100,0)</f>
        <v>0</v>
      </c>
      <c r="N100" s="258">
        <f>+I100</f>
        <v>3626008.4781243373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2018</v>
      </c>
      <c r="D101" s="154">
        <f>IF(F100+SUM(E$99:E100)=D$92,F100,D$92-SUM(E$99:E100))</f>
        <v>24584049.666112956</v>
      </c>
      <c r="E101" s="160">
        <f>IF(+J96&lt;F100,J96,D101)</f>
        <v>603117.35714285716</v>
      </c>
      <c r="F101" s="159">
        <f t="shared" ref="F101:F130" si="15">+D101-E101</f>
        <v>23980932.308970097</v>
      </c>
      <c r="G101" s="159">
        <f t="shared" ref="G101:G130" si="16">+(F101+D101)/2</f>
        <v>24282490.987541527</v>
      </c>
      <c r="H101" s="163">
        <f t="shared" ref="H101:H154" si="17">+J$94*G101+E101</f>
        <v>3167459.760554947</v>
      </c>
      <c r="I101" s="253">
        <f t="shared" ref="I101:I154" si="18">+J$95*G101+E101</f>
        <v>3167459.760554947</v>
      </c>
      <c r="J101" s="158">
        <f t="shared" si="13"/>
        <v>0</v>
      </c>
      <c r="K101" s="158"/>
      <c r="L101" s="334"/>
      <c r="M101" s="158">
        <f t="shared" ref="M101:M130" si="19">IF(L101&lt;&gt;0,+H101-L101,0)</f>
        <v>0</v>
      </c>
      <c r="N101" s="334"/>
      <c r="O101" s="158">
        <f t="shared" ref="O101:O130" si="20">IF(N101&lt;&gt;0,+I101-N101,0)</f>
        <v>0</v>
      </c>
      <c r="P101" s="158">
        <f t="shared" ref="P101:P130" si="21">+O101-M101</f>
        <v>0</v>
      </c>
    </row>
    <row r="102" spans="1:16">
      <c r="B102" s="9" t="str">
        <f t="shared" si="14"/>
        <v/>
      </c>
      <c r="C102" s="153">
        <f>IF(D93="","-",+C101+1)</f>
        <v>2019</v>
      </c>
      <c r="D102" s="154">
        <f>IF(F101+SUM(E$99:E101)=D$92,F101,D$92-SUM(E$99:E101))</f>
        <v>23980932.308970097</v>
      </c>
      <c r="E102" s="160">
        <f>IF(+J96&lt;F101,J96,D102)</f>
        <v>603117.35714285716</v>
      </c>
      <c r="F102" s="159">
        <f t="shared" si="15"/>
        <v>23377814.951827239</v>
      </c>
      <c r="G102" s="159">
        <f t="shared" si="16"/>
        <v>23679373.630398668</v>
      </c>
      <c r="H102" s="163">
        <f t="shared" si="17"/>
        <v>3103767.8018531497</v>
      </c>
      <c r="I102" s="253">
        <f t="shared" si="18"/>
        <v>3103767.8018531497</v>
      </c>
      <c r="J102" s="158">
        <f t="shared" si="13"/>
        <v>0</v>
      </c>
      <c r="K102" s="158"/>
      <c r="L102" s="334"/>
      <c r="M102" s="158">
        <f t="shared" si="19"/>
        <v>0</v>
      </c>
      <c r="N102" s="334"/>
      <c r="O102" s="158">
        <f t="shared" si="20"/>
        <v>0</v>
      </c>
      <c r="P102" s="158">
        <f t="shared" si="21"/>
        <v>0</v>
      </c>
    </row>
    <row r="103" spans="1:16">
      <c r="B103" s="9" t="str">
        <f t="shared" si="14"/>
        <v/>
      </c>
      <c r="C103" s="153">
        <f>IF(D93="","-",+C102+1)</f>
        <v>2020</v>
      </c>
      <c r="D103" s="154">
        <f>IF(F102+SUM(E$99:E102)=D$92,F102,D$92-SUM(E$99:E102))</f>
        <v>23377814.951827239</v>
      </c>
      <c r="E103" s="160">
        <f>IF(+J96&lt;F102,J96,D103)</f>
        <v>603117.35714285716</v>
      </c>
      <c r="F103" s="159">
        <f t="shared" si="15"/>
        <v>22774697.594684381</v>
      </c>
      <c r="G103" s="159">
        <f t="shared" si="16"/>
        <v>23076256.27325581</v>
      </c>
      <c r="H103" s="163">
        <f t="shared" si="17"/>
        <v>3040075.8431513524</v>
      </c>
      <c r="I103" s="253">
        <f t="shared" si="18"/>
        <v>3040075.8431513524</v>
      </c>
      <c r="J103" s="158">
        <f t="shared" si="13"/>
        <v>0</v>
      </c>
      <c r="K103" s="158"/>
      <c r="L103" s="334"/>
      <c r="M103" s="158">
        <f t="shared" si="19"/>
        <v>0</v>
      </c>
      <c r="N103" s="334"/>
      <c r="O103" s="158">
        <f t="shared" si="20"/>
        <v>0</v>
      </c>
      <c r="P103" s="158">
        <f t="shared" si="21"/>
        <v>0</v>
      </c>
    </row>
    <row r="104" spans="1:16">
      <c r="B104" s="9" t="str">
        <f t="shared" si="14"/>
        <v/>
      </c>
      <c r="C104" s="153">
        <f>IF(D93="","-",+C103+1)</f>
        <v>2021</v>
      </c>
      <c r="D104" s="154">
        <f>IF(F103+SUM(E$99:E103)=D$92,F103,D$92-SUM(E$99:E103))</f>
        <v>22774697.594684381</v>
      </c>
      <c r="E104" s="160">
        <f>IF(+J96&lt;F103,J96,D104)</f>
        <v>603117.35714285716</v>
      </c>
      <c r="F104" s="159">
        <f t="shared" si="15"/>
        <v>22171580.237541523</v>
      </c>
      <c r="G104" s="159">
        <f t="shared" si="16"/>
        <v>22473138.916112952</v>
      </c>
      <c r="H104" s="163">
        <f t="shared" si="17"/>
        <v>2976383.8844495546</v>
      </c>
      <c r="I104" s="253">
        <f t="shared" si="18"/>
        <v>2976383.8844495546</v>
      </c>
      <c r="J104" s="158">
        <f t="shared" si="13"/>
        <v>0</v>
      </c>
      <c r="K104" s="158"/>
      <c r="L104" s="334"/>
      <c r="M104" s="158">
        <f t="shared" si="19"/>
        <v>0</v>
      </c>
      <c r="N104" s="334"/>
      <c r="O104" s="158">
        <f t="shared" si="20"/>
        <v>0</v>
      </c>
      <c r="P104" s="158">
        <f t="shared" si="21"/>
        <v>0</v>
      </c>
    </row>
    <row r="105" spans="1:16">
      <c r="B105" s="9" t="str">
        <f t="shared" si="14"/>
        <v/>
      </c>
      <c r="C105" s="153">
        <f>IF(D93="","-",+C104+1)</f>
        <v>2022</v>
      </c>
      <c r="D105" s="154">
        <f>IF(F104+SUM(E$99:E104)=D$92,F104,D$92-SUM(E$99:E104))</f>
        <v>22171580.237541523</v>
      </c>
      <c r="E105" s="160">
        <f>IF(+J96&lt;F104,J96,D105)</f>
        <v>603117.35714285716</v>
      </c>
      <c r="F105" s="159">
        <f t="shared" si="15"/>
        <v>21568462.880398665</v>
      </c>
      <c r="G105" s="159">
        <f t="shared" si="16"/>
        <v>21870021.558970094</v>
      </c>
      <c r="H105" s="163">
        <f t="shared" si="17"/>
        <v>2912691.9257477573</v>
      </c>
      <c r="I105" s="253">
        <f t="shared" si="18"/>
        <v>2912691.9257477573</v>
      </c>
      <c r="J105" s="158">
        <f t="shared" si="13"/>
        <v>0</v>
      </c>
      <c r="K105" s="158"/>
      <c r="L105" s="334"/>
      <c r="M105" s="158">
        <f t="shared" si="19"/>
        <v>0</v>
      </c>
      <c r="N105" s="334"/>
      <c r="O105" s="158">
        <f t="shared" si="20"/>
        <v>0</v>
      </c>
      <c r="P105" s="158">
        <f t="shared" si="21"/>
        <v>0</v>
      </c>
    </row>
    <row r="106" spans="1:16">
      <c r="B106" s="9" t="str">
        <f t="shared" si="14"/>
        <v/>
      </c>
      <c r="C106" s="153">
        <f>IF(D93="","-",+C105+1)</f>
        <v>2023</v>
      </c>
      <c r="D106" s="154">
        <f>IF(F105+SUM(E$99:E105)=D$92,F105,D$92-SUM(E$99:E105))</f>
        <v>21568462.880398665</v>
      </c>
      <c r="E106" s="160">
        <f>IF(+J96&lt;F105,J96,D106)</f>
        <v>603117.35714285716</v>
      </c>
      <c r="F106" s="159">
        <f t="shared" si="15"/>
        <v>20965345.523255806</v>
      </c>
      <c r="G106" s="159">
        <f t="shared" si="16"/>
        <v>21266904.201827236</v>
      </c>
      <c r="H106" s="163">
        <f t="shared" si="17"/>
        <v>2848999.9670459596</v>
      </c>
      <c r="I106" s="253">
        <f t="shared" si="18"/>
        <v>2848999.9670459596</v>
      </c>
      <c r="J106" s="158">
        <f t="shared" si="13"/>
        <v>0</v>
      </c>
      <c r="K106" s="158"/>
      <c r="L106" s="334"/>
      <c r="M106" s="158">
        <f t="shared" si="19"/>
        <v>0</v>
      </c>
      <c r="N106" s="334"/>
      <c r="O106" s="158">
        <f t="shared" si="20"/>
        <v>0</v>
      </c>
      <c r="P106" s="158">
        <f t="shared" si="21"/>
        <v>0</v>
      </c>
    </row>
    <row r="107" spans="1:16">
      <c r="B107" s="9" t="str">
        <f t="shared" si="14"/>
        <v/>
      </c>
      <c r="C107" s="153">
        <f>IF(D93="","-",+C106+1)</f>
        <v>2024</v>
      </c>
      <c r="D107" s="154">
        <f>IF(F106+SUM(E$99:E106)=D$92,F106,D$92-SUM(E$99:E106))</f>
        <v>20965345.523255806</v>
      </c>
      <c r="E107" s="160">
        <f>IF(+J96&lt;F106,J96,D107)</f>
        <v>603117.35714285716</v>
      </c>
      <c r="F107" s="159">
        <f t="shared" si="15"/>
        <v>20362228.166112948</v>
      </c>
      <c r="G107" s="159">
        <f t="shared" si="16"/>
        <v>20663786.844684377</v>
      </c>
      <c r="H107" s="163">
        <f t="shared" si="17"/>
        <v>2785308.0083441623</v>
      </c>
      <c r="I107" s="253">
        <f t="shared" si="18"/>
        <v>2785308.0083441623</v>
      </c>
      <c r="J107" s="158">
        <f t="shared" si="13"/>
        <v>0</v>
      </c>
      <c r="K107" s="158"/>
      <c r="L107" s="334"/>
      <c r="M107" s="158">
        <f t="shared" si="19"/>
        <v>0</v>
      </c>
      <c r="N107" s="334"/>
      <c r="O107" s="158">
        <f t="shared" si="20"/>
        <v>0</v>
      </c>
      <c r="P107" s="158">
        <f t="shared" si="21"/>
        <v>0</v>
      </c>
    </row>
    <row r="108" spans="1:16">
      <c r="B108" s="9" t="str">
        <f t="shared" si="14"/>
        <v/>
      </c>
      <c r="C108" s="153">
        <f>IF(D93="","-",+C107+1)</f>
        <v>2025</v>
      </c>
      <c r="D108" s="154">
        <f>IF(F107+SUM(E$99:E107)=D$92,F107,D$92-SUM(E$99:E107))</f>
        <v>20362228.166112948</v>
      </c>
      <c r="E108" s="160">
        <f>IF(+J96&lt;F107,J96,D108)</f>
        <v>603117.35714285716</v>
      </c>
      <c r="F108" s="159">
        <f t="shared" si="15"/>
        <v>19759110.80897009</v>
      </c>
      <c r="G108" s="159">
        <f t="shared" si="16"/>
        <v>20060669.487541519</v>
      </c>
      <c r="H108" s="163">
        <f t="shared" si="17"/>
        <v>2721616.0496423645</v>
      </c>
      <c r="I108" s="253">
        <f t="shared" si="18"/>
        <v>2721616.0496423645</v>
      </c>
      <c r="J108" s="158">
        <f t="shared" si="13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</row>
    <row r="109" spans="1:16">
      <c r="B109" s="9" t="str">
        <f t="shared" si="14"/>
        <v/>
      </c>
      <c r="C109" s="153">
        <f>IF(D93="","-",+C108+1)</f>
        <v>2026</v>
      </c>
      <c r="D109" s="154">
        <f>IF(F108+SUM(E$99:E108)=D$92,F108,D$92-SUM(E$99:E108))</f>
        <v>19759110.80897009</v>
      </c>
      <c r="E109" s="160">
        <f>IF(+J96&lt;F108,J96,D109)</f>
        <v>603117.35714285716</v>
      </c>
      <c r="F109" s="159">
        <f t="shared" si="15"/>
        <v>19155993.451827232</v>
      </c>
      <c r="G109" s="159">
        <f t="shared" si="16"/>
        <v>19457552.130398661</v>
      </c>
      <c r="H109" s="163">
        <f t="shared" si="17"/>
        <v>2657924.0909405672</v>
      </c>
      <c r="I109" s="253">
        <f t="shared" si="18"/>
        <v>2657924.0909405672</v>
      </c>
      <c r="J109" s="158">
        <f t="shared" si="13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</row>
    <row r="110" spans="1:16">
      <c r="B110" s="9" t="str">
        <f t="shared" si="14"/>
        <v/>
      </c>
      <c r="C110" s="153">
        <f>IF(D93="","-",+C109+1)</f>
        <v>2027</v>
      </c>
      <c r="D110" s="154">
        <f>IF(F109+SUM(E$99:E109)=D$92,F109,D$92-SUM(E$99:E109))</f>
        <v>19155993.451827232</v>
      </c>
      <c r="E110" s="160">
        <f>IF(+J96&lt;F109,J96,D110)</f>
        <v>603117.35714285716</v>
      </c>
      <c r="F110" s="159">
        <f t="shared" si="15"/>
        <v>18552876.094684374</v>
      </c>
      <c r="G110" s="159">
        <f t="shared" si="16"/>
        <v>18854434.773255803</v>
      </c>
      <c r="H110" s="163">
        <f t="shared" si="17"/>
        <v>2594232.1322387694</v>
      </c>
      <c r="I110" s="253">
        <f t="shared" si="18"/>
        <v>2594232.1322387694</v>
      </c>
      <c r="J110" s="158">
        <f t="shared" si="13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</row>
    <row r="111" spans="1:16">
      <c r="B111" s="9" t="str">
        <f t="shared" si="14"/>
        <v/>
      </c>
      <c r="C111" s="153">
        <f>IF(D93="","-",+C110+1)</f>
        <v>2028</v>
      </c>
      <c r="D111" s="154">
        <f>IF(F110+SUM(E$99:E110)=D$92,F110,D$92-SUM(E$99:E110))</f>
        <v>18552876.094684374</v>
      </c>
      <c r="E111" s="160">
        <f>IF(+J96&lt;F110,J96,D111)</f>
        <v>603117.35714285716</v>
      </c>
      <c r="F111" s="159">
        <f t="shared" si="15"/>
        <v>17949758.737541515</v>
      </c>
      <c r="G111" s="159">
        <f t="shared" si="16"/>
        <v>18251317.416112944</v>
      </c>
      <c r="H111" s="163">
        <f t="shared" si="17"/>
        <v>2530540.1735369721</v>
      </c>
      <c r="I111" s="253">
        <f t="shared" si="18"/>
        <v>2530540.1735369721</v>
      </c>
      <c r="J111" s="158">
        <f t="shared" si="13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</row>
    <row r="112" spans="1:16">
      <c r="B112" s="9" t="str">
        <f t="shared" si="14"/>
        <v/>
      </c>
      <c r="C112" s="153">
        <f>IF(D93="","-",+C111+1)</f>
        <v>2029</v>
      </c>
      <c r="D112" s="154">
        <f>IF(F111+SUM(E$99:E111)=D$92,F111,D$92-SUM(E$99:E111))</f>
        <v>17949758.737541515</v>
      </c>
      <c r="E112" s="160">
        <f>IF(+J96&lt;F111,J96,D112)</f>
        <v>603117.35714285716</v>
      </c>
      <c r="F112" s="159">
        <f t="shared" si="15"/>
        <v>17346641.380398657</v>
      </c>
      <c r="G112" s="159">
        <f t="shared" si="16"/>
        <v>17648200.058970086</v>
      </c>
      <c r="H112" s="163">
        <f t="shared" si="17"/>
        <v>2466848.2148351744</v>
      </c>
      <c r="I112" s="253">
        <f t="shared" si="18"/>
        <v>2466848.2148351744</v>
      </c>
      <c r="J112" s="158">
        <f t="shared" si="13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</row>
    <row r="113" spans="2:16">
      <c r="B113" s="9" t="str">
        <f t="shared" si="14"/>
        <v/>
      </c>
      <c r="C113" s="153">
        <f>IF(D93="","-",+C112+1)</f>
        <v>2030</v>
      </c>
      <c r="D113" s="154">
        <f>IF(F112+SUM(E$99:E112)=D$92,F112,D$92-SUM(E$99:E112))</f>
        <v>17346641.380398657</v>
      </c>
      <c r="E113" s="160">
        <f>IF(+J96&lt;F112,J96,D113)</f>
        <v>603117.35714285716</v>
      </c>
      <c r="F113" s="159">
        <f t="shared" si="15"/>
        <v>16743524.023255801</v>
      </c>
      <c r="G113" s="159">
        <f t="shared" si="16"/>
        <v>17045082.701827228</v>
      </c>
      <c r="H113" s="163">
        <f t="shared" si="17"/>
        <v>2403156.2561333771</v>
      </c>
      <c r="I113" s="253">
        <f t="shared" si="18"/>
        <v>2403156.2561333771</v>
      </c>
      <c r="J113" s="158">
        <f t="shared" si="13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</row>
    <row r="114" spans="2:16">
      <c r="B114" s="9" t="str">
        <f t="shared" si="14"/>
        <v/>
      </c>
      <c r="C114" s="153">
        <f>IF(D93="","-",+C113+1)</f>
        <v>2031</v>
      </c>
      <c r="D114" s="154">
        <f>IF(F113+SUM(E$99:E113)=D$92,F113,D$92-SUM(E$99:E113))</f>
        <v>16743524.023255801</v>
      </c>
      <c r="E114" s="160">
        <f>IF(+J96&lt;F113,J96,D114)</f>
        <v>603117.35714285716</v>
      </c>
      <c r="F114" s="159">
        <f t="shared" si="15"/>
        <v>16140406.666112944</v>
      </c>
      <c r="G114" s="159">
        <f t="shared" si="16"/>
        <v>16441965.344684374</v>
      </c>
      <c r="H114" s="163">
        <f t="shared" si="17"/>
        <v>2339464.2974315798</v>
      </c>
      <c r="I114" s="253">
        <f t="shared" si="18"/>
        <v>2339464.2974315798</v>
      </c>
      <c r="J114" s="158">
        <f t="shared" si="13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</row>
    <row r="115" spans="2:16">
      <c r="B115" s="9" t="str">
        <f t="shared" si="14"/>
        <v/>
      </c>
      <c r="C115" s="153">
        <f>IF(D93="","-",+C114+1)</f>
        <v>2032</v>
      </c>
      <c r="D115" s="154">
        <f>IF(F114+SUM(E$99:E114)=D$92,F114,D$92-SUM(E$99:E114))</f>
        <v>16140406.666112944</v>
      </c>
      <c r="E115" s="160">
        <f>IF(+J96&lt;F114,J96,D115)</f>
        <v>603117.35714285716</v>
      </c>
      <c r="F115" s="159">
        <f t="shared" si="15"/>
        <v>15537289.308970088</v>
      </c>
      <c r="G115" s="159">
        <f t="shared" si="16"/>
        <v>15838847.987541515</v>
      </c>
      <c r="H115" s="163">
        <f t="shared" si="17"/>
        <v>2275772.3387297825</v>
      </c>
      <c r="I115" s="253">
        <f t="shared" si="18"/>
        <v>2275772.3387297825</v>
      </c>
      <c r="J115" s="158">
        <f t="shared" si="13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</row>
    <row r="116" spans="2:16">
      <c r="B116" s="9" t="str">
        <f t="shared" si="14"/>
        <v/>
      </c>
      <c r="C116" s="153">
        <f>IF(D93="","-",+C115+1)</f>
        <v>2033</v>
      </c>
      <c r="D116" s="154">
        <f>IF(F115+SUM(E$99:E115)=D$92,F115,D$92-SUM(E$99:E115))</f>
        <v>15537289.308970088</v>
      </c>
      <c r="E116" s="160">
        <f>IF(+J96&lt;F115,J96,D116)</f>
        <v>603117.35714285716</v>
      </c>
      <c r="F116" s="159">
        <f t="shared" si="15"/>
        <v>14934171.951827232</v>
      </c>
      <c r="G116" s="159">
        <f t="shared" si="16"/>
        <v>15235730.630398661</v>
      </c>
      <c r="H116" s="163">
        <f t="shared" si="17"/>
        <v>2212080.3800279852</v>
      </c>
      <c r="I116" s="253">
        <f t="shared" si="18"/>
        <v>2212080.3800279852</v>
      </c>
      <c r="J116" s="158">
        <f t="shared" si="13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</row>
    <row r="117" spans="2:16">
      <c r="B117" s="9" t="str">
        <f t="shared" si="14"/>
        <v/>
      </c>
      <c r="C117" s="153">
        <f>IF(D93="","-",+C116+1)</f>
        <v>2034</v>
      </c>
      <c r="D117" s="154">
        <f>IF(F116+SUM(E$99:E116)=D$92,F116,D$92-SUM(E$99:E116))</f>
        <v>14934171.951827232</v>
      </c>
      <c r="E117" s="160">
        <f>IF(+J96&lt;F116,J96,D117)</f>
        <v>603117.35714285716</v>
      </c>
      <c r="F117" s="159">
        <f t="shared" si="15"/>
        <v>14331054.594684375</v>
      </c>
      <c r="G117" s="159">
        <f t="shared" si="16"/>
        <v>14632613.273255803</v>
      </c>
      <c r="H117" s="163">
        <f t="shared" si="17"/>
        <v>2148388.4213261879</v>
      </c>
      <c r="I117" s="253">
        <f t="shared" si="18"/>
        <v>2148388.4213261879</v>
      </c>
      <c r="J117" s="158">
        <f t="shared" si="13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</row>
    <row r="118" spans="2:16">
      <c r="B118" s="9" t="str">
        <f t="shared" si="14"/>
        <v/>
      </c>
      <c r="C118" s="153">
        <f>IF(D93="","-",+C117+1)</f>
        <v>2035</v>
      </c>
      <c r="D118" s="154">
        <f>IF(F117+SUM(E$99:E117)=D$92,F117,D$92-SUM(E$99:E117))</f>
        <v>14331054.594684375</v>
      </c>
      <c r="E118" s="160">
        <f>IF(+J96&lt;F117,J96,D118)</f>
        <v>603117.35714285716</v>
      </c>
      <c r="F118" s="159">
        <f t="shared" si="15"/>
        <v>13727937.237541519</v>
      </c>
      <c r="G118" s="159">
        <f t="shared" si="16"/>
        <v>14029495.916112948</v>
      </c>
      <c r="H118" s="163">
        <f t="shared" si="17"/>
        <v>2084696.4626243906</v>
      </c>
      <c r="I118" s="253">
        <f t="shared" si="18"/>
        <v>2084696.4626243906</v>
      </c>
      <c r="J118" s="158">
        <f t="shared" si="13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</row>
    <row r="119" spans="2:16">
      <c r="B119" s="9" t="str">
        <f t="shared" si="14"/>
        <v/>
      </c>
      <c r="C119" s="153">
        <f>IF(D93="","-",+C118+1)</f>
        <v>2036</v>
      </c>
      <c r="D119" s="154">
        <f>IF(F118+SUM(E$99:E118)=D$92,F118,D$92-SUM(E$99:E118))</f>
        <v>13727937.237541519</v>
      </c>
      <c r="E119" s="160">
        <f>IF(+J96&lt;F118,J96,D119)</f>
        <v>603117.35714285716</v>
      </c>
      <c r="F119" s="159">
        <f t="shared" si="15"/>
        <v>13124819.880398663</v>
      </c>
      <c r="G119" s="159">
        <f t="shared" si="16"/>
        <v>13426378.55897009</v>
      </c>
      <c r="H119" s="163">
        <f t="shared" si="17"/>
        <v>2021004.5039225933</v>
      </c>
      <c r="I119" s="253">
        <f t="shared" si="18"/>
        <v>2021004.5039225933</v>
      </c>
      <c r="J119" s="158">
        <f t="shared" si="13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</row>
    <row r="120" spans="2:16">
      <c r="B120" s="9" t="str">
        <f t="shared" si="14"/>
        <v/>
      </c>
      <c r="C120" s="153">
        <f>IF(D93="","-",+C119+1)</f>
        <v>2037</v>
      </c>
      <c r="D120" s="154">
        <f>IF(F119+SUM(E$99:E119)=D$92,F119,D$92-SUM(E$99:E119))</f>
        <v>13124819.880398663</v>
      </c>
      <c r="E120" s="160">
        <f>IF(+J96&lt;F119,J96,D120)</f>
        <v>603117.35714285716</v>
      </c>
      <c r="F120" s="159">
        <f t="shared" si="15"/>
        <v>12521702.523255806</v>
      </c>
      <c r="G120" s="159">
        <f t="shared" si="16"/>
        <v>12823261.201827236</v>
      </c>
      <c r="H120" s="163">
        <f t="shared" si="17"/>
        <v>1957312.545220796</v>
      </c>
      <c r="I120" s="253">
        <f t="shared" si="18"/>
        <v>1957312.545220796</v>
      </c>
      <c r="J120" s="158">
        <f t="shared" si="13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</row>
    <row r="121" spans="2:16">
      <c r="B121" s="9" t="str">
        <f t="shared" si="14"/>
        <v/>
      </c>
      <c r="C121" s="153">
        <f>IF(D93="","-",+C120+1)</f>
        <v>2038</v>
      </c>
      <c r="D121" s="154">
        <f>IF(F120+SUM(E$99:E120)=D$92,F120,D$92-SUM(E$99:E120))</f>
        <v>12521702.523255806</v>
      </c>
      <c r="E121" s="160">
        <f>IF(+J96&lt;F120,J96,D121)</f>
        <v>603117.35714285716</v>
      </c>
      <c r="F121" s="159">
        <f t="shared" si="15"/>
        <v>11918585.16611295</v>
      </c>
      <c r="G121" s="159">
        <f t="shared" si="16"/>
        <v>12220143.844684377</v>
      </c>
      <c r="H121" s="163">
        <f t="shared" si="17"/>
        <v>1893620.5865189987</v>
      </c>
      <c r="I121" s="253">
        <f t="shared" si="18"/>
        <v>1893620.5865189987</v>
      </c>
      <c r="J121" s="158">
        <f t="shared" si="13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</row>
    <row r="122" spans="2:16">
      <c r="B122" s="9" t="str">
        <f t="shared" si="14"/>
        <v/>
      </c>
      <c r="C122" s="153">
        <f>IF(D93="","-",+C121+1)</f>
        <v>2039</v>
      </c>
      <c r="D122" s="154">
        <f>IF(F121+SUM(E$99:E121)=D$92,F121,D$92-SUM(E$99:E121))</f>
        <v>11918585.16611295</v>
      </c>
      <c r="E122" s="160">
        <f>IF(+J96&lt;F121,J96,D122)</f>
        <v>603117.35714285716</v>
      </c>
      <c r="F122" s="159">
        <f t="shared" si="15"/>
        <v>11315467.808970094</v>
      </c>
      <c r="G122" s="159">
        <f t="shared" si="16"/>
        <v>11617026.487541523</v>
      </c>
      <c r="H122" s="163">
        <f t="shared" si="17"/>
        <v>1829928.6278172014</v>
      </c>
      <c r="I122" s="253">
        <f t="shared" si="18"/>
        <v>1829928.6278172014</v>
      </c>
      <c r="J122" s="158">
        <f t="shared" si="13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</row>
    <row r="123" spans="2:16">
      <c r="B123" s="9" t="str">
        <f t="shared" si="14"/>
        <v/>
      </c>
      <c r="C123" s="153">
        <f>IF(D93="","-",+C122+1)</f>
        <v>2040</v>
      </c>
      <c r="D123" s="154">
        <f>IF(F122+SUM(E$99:E122)=D$92,F122,D$92-SUM(E$99:E122))</f>
        <v>11315467.808970094</v>
      </c>
      <c r="E123" s="160">
        <f>IF(+J96&lt;F122,J96,D123)</f>
        <v>603117.35714285716</v>
      </c>
      <c r="F123" s="159">
        <f t="shared" si="15"/>
        <v>10712350.451827237</v>
      </c>
      <c r="G123" s="159">
        <f t="shared" si="16"/>
        <v>11013909.130398665</v>
      </c>
      <c r="H123" s="163">
        <f t="shared" si="17"/>
        <v>1766236.6691154041</v>
      </c>
      <c r="I123" s="253">
        <f t="shared" si="18"/>
        <v>1766236.6691154041</v>
      </c>
      <c r="J123" s="158">
        <f t="shared" si="13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</row>
    <row r="124" spans="2:16">
      <c r="B124" s="9" t="str">
        <f t="shared" si="14"/>
        <v/>
      </c>
      <c r="C124" s="153">
        <f>IF(D93="","-",+C123+1)</f>
        <v>2041</v>
      </c>
      <c r="D124" s="154">
        <f>IF(F123+SUM(E$99:E123)=D$92,F123,D$92-SUM(E$99:E123))</f>
        <v>10712350.451827237</v>
      </c>
      <c r="E124" s="160">
        <f>IF(+J96&lt;F123,J96,D124)</f>
        <v>603117.35714285716</v>
      </c>
      <c r="F124" s="159">
        <f t="shared" si="15"/>
        <v>10109233.094684381</v>
      </c>
      <c r="G124" s="159">
        <f t="shared" si="16"/>
        <v>10410791.77325581</v>
      </c>
      <c r="H124" s="163">
        <f t="shared" si="17"/>
        <v>1702544.7104136068</v>
      </c>
      <c r="I124" s="253">
        <f t="shared" si="18"/>
        <v>1702544.7104136068</v>
      </c>
      <c r="J124" s="158">
        <f t="shared" si="13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</row>
    <row r="125" spans="2:16">
      <c r="B125" s="9" t="str">
        <f t="shared" si="14"/>
        <v/>
      </c>
      <c r="C125" s="153">
        <f>IF(D93="","-",+C124+1)</f>
        <v>2042</v>
      </c>
      <c r="D125" s="154">
        <f>IF(F124+SUM(E$99:E124)=D$92,F124,D$92-SUM(E$99:E124))</f>
        <v>10109233.094684381</v>
      </c>
      <c r="E125" s="160">
        <f>IF(+J96&lt;F124,J96,D125)</f>
        <v>603117.35714285716</v>
      </c>
      <c r="F125" s="159">
        <f t="shared" si="15"/>
        <v>9506115.7375415247</v>
      </c>
      <c r="G125" s="159">
        <f t="shared" si="16"/>
        <v>9807674.4161129519</v>
      </c>
      <c r="H125" s="163">
        <f t="shared" si="17"/>
        <v>1638852.7517118095</v>
      </c>
      <c r="I125" s="253">
        <f t="shared" si="18"/>
        <v>1638852.7517118095</v>
      </c>
      <c r="J125" s="158">
        <f t="shared" si="13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</row>
    <row r="126" spans="2:16">
      <c r="B126" s="9" t="str">
        <f t="shared" si="14"/>
        <v/>
      </c>
      <c r="C126" s="153">
        <f>IF(D93="","-",+C125+1)</f>
        <v>2043</v>
      </c>
      <c r="D126" s="154">
        <f>IF(F125+SUM(E$99:E125)=D$92,F125,D$92-SUM(E$99:E125))</f>
        <v>9506115.7375415247</v>
      </c>
      <c r="E126" s="160">
        <f>IF(+J96&lt;F125,J96,D126)</f>
        <v>603117.35714285716</v>
      </c>
      <c r="F126" s="159">
        <f t="shared" si="15"/>
        <v>8902998.3803986683</v>
      </c>
      <c r="G126" s="159">
        <f t="shared" si="16"/>
        <v>9204557.0589700975</v>
      </c>
      <c r="H126" s="163">
        <f t="shared" si="17"/>
        <v>1575160.7930100122</v>
      </c>
      <c r="I126" s="253">
        <f t="shared" si="18"/>
        <v>1575160.7930100122</v>
      </c>
      <c r="J126" s="158">
        <f t="shared" si="13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</row>
    <row r="127" spans="2:16">
      <c r="B127" s="9" t="str">
        <f t="shared" si="14"/>
        <v/>
      </c>
      <c r="C127" s="153">
        <f>IF(D93="","-",+C126+1)</f>
        <v>2044</v>
      </c>
      <c r="D127" s="154">
        <f>IF(F126+SUM(E$99:E126)=D$92,F126,D$92-SUM(E$99:E126))</f>
        <v>8902998.3803986683</v>
      </c>
      <c r="E127" s="160">
        <f>IF(+J96&lt;F126,J96,D127)</f>
        <v>603117.35714285716</v>
      </c>
      <c r="F127" s="159">
        <f t="shared" si="15"/>
        <v>8299881.0232558111</v>
      </c>
      <c r="G127" s="159">
        <f t="shared" si="16"/>
        <v>8601439.7018272392</v>
      </c>
      <c r="H127" s="163">
        <f t="shared" si="17"/>
        <v>1511468.834308215</v>
      </c>
      <c r="I127" s="253">
        <f t="shared" si="18"/>
        <v>1511468.834308215</v>
      </c>
      <c r="J127" s="158">
        <f t="shared" si="13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</row>
    <row r="128" spans="2:16">
      <c r="B128" s="9" t="str">
        <f t="shared" si="14"/>
        <v/>
      </c>
      <c r="C128" s="153">
        <f>IF(D93="","-",+C127+1)</f>
        <v>2045</v>
      </c>
      <c r="D128" s="154">
        <f>IF(F127+SUM(E$99:E127)=D$92,F127,D$92-SUM(E$99:E127))</f>
        <v>8299881.0232558111</v>
      </c>
      <c r="E128" s="160">
        <f>IF(+J96&lt;F127,J96,D128)</f>
        <v>603117.35714285716</v>
      </c>
      <c r="F128" s="159">
        <f t="shared" si="15"/>
        <v>7696763.6661129538</v>
      </c>
      <c r="G128" s="159">
        <f t="shared" si="16"/>
        <v>7998322.3446843829</v>
      </c>
      <c r="H128" s="163">
        <f t="shared" si="17"/>
        <v>1447776.8756064177</v>
      </c>
      <c r="I128" s="253">
        <f t="shared" si="18"/>
        <v>1447776.8756064177</v>
      </c>
      <c r="J128" s="158">
        <f t="shared" si="13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</row>
    <row r="129" spans="2:16">
      <c r="B129" s="9" t="str">
        <f t="shared" si="14"/>
        <v/>
      </c>
      <c r="C129" s="153">
        <f>IF(D93="","-",+C128+1)</f>
        <v>2046</v>
      </c>
      <c r="D129" s="154">
        <f>IF(F128+SUM(E$99:E128)=D$92,F128,D$92-SUM(E$99:E128))</f>
        <v>7696763.6661129538</v>
      </c>
      <c r="E129" s="160">
        <f>IF(+J96&lt;F128,J96,D129)</f>
        <v>603117.35714285716</v>
      </c>
      <c r="F129" s="159">
        <f t="shared" si="15"/>
        <v>7093646.3089700965</v>
      </c>
      <c r="G129" s="159">
        <f t="shared" si="16"/>
        <v>7395204.9875415247</v>
      </c>
      <c r="H129" s="163">
        <f t="shared" si="17"/>
        <v>1384084.9169046201</v>
      </c>
      <c r="I129" s="253">
        <f t="shared" si="18"/>
        <v>1384084.9169046201</v>
      </c>
      <c r="J129" s="158">
        <f t="shared" si="13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</row>
    <row r="130" spans="2:16">
      <c r="B130" s="9" t="str">
        <f t="shared" si="14"/>
        <v/>
      </c>
      <c r="C130" s="153">
        <f>IF(D93="","-",+C129+1)</f>
        <v>2047</v>
      </c>
      <c r="D130" s="154">
        <f>IF(F129+SUM(E$99:E129)=D$92,F129,D$92-SUM(E$99:E129))</f>
        <v>7093646.3089700965</v>
      </c>
      <c r="E130" s="160">
        <f>IF(+J96&lt;F129,J96,D130)</f>
        <v>603117.35714285716</v>
      </c>
      <c r="F130" s="159">
        <f t="shared" si="15"/>
        <v>6490528.9518272392</v>
      </c>
      <c r="G130" s="159">
        <f t="shared" si="16"/>
        <v>6792087.6303986683</v>
      </c>
      <c r="H130" s="163">
        <f t="shared" si="17"/>
        <v>1320392.9582028228</v>
      </c>
      <c r="I130" s="253">
        <f t="shared" si="18"/>
        <v>1320392.9582028228</v>
      </c>
      <c r="J130" s="158">
        <f t="shared" si="13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</row>
    <row r="131" spans="2:16">
      <c r="B131" s="9" t="str">
        <f t="shared" si="14"/>
        <v/>
      </c>
      <c r="C131" s="153">
        <f>IF(D93="","-",+C130+1)</f>
        <v>2048</v>
      </c>
      <c r="D131" s="154">
        <f>IF(F130+SUM(E$99:E130)=D$92,F130,D$92-SUM(E$99:E130))</f>
        <v>6490528.9518272392</v>
      </c>
      <c r="E131" s="160">
        <f>IF(+J96&lt;F130,J96,D131)</f>
        <v>603117.35714285716</v>
      </c>
      <c r="F131" s="159">
        <f t="shared" ref="F131:F154" si="22">+D131-E131</f>
        <v>5887411.594684382</v>
      </c>
      <c r="G131" s="159">
        <f t="shared" ref="G131:G154" si="23">+(F131+D131)/2</f>
        <v>6188970.2732558101</v>
      </c>
      <c r="H131" s="163">
        <f t="shared" si="17"/>
        <v>1256700.9995010253</v>
      </c>
      <c r="I131" s="253">
        <f t="shared" si="18"/>
        <v>1256700.9995010253</v>
      </c>
      <c r="J131" s="158">
        <f t="shared" ref="J131:J154" si="24">+I541-H541</f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14"/>
        <v/>
      </c>
      <c r="C132" s="153">
        <f>IF(D93="","-",+C131+1)</f>
        <v>2049</v>
      </c>
      <c r="D132" s="154">
        <f>IF(F131+SUM(E$99:E131)=D$92,F131,D$92-SUM(E$99:E131))</f>
        <v>5887411.594684382</v>
      </c>
      <c r="E132" s="160">
        <f>IF(+J96&lt;F131,J96,D132)</f>
        <v>603117.35714285716</v>
      </c>
      <c r="F132" s="159">
        <f t="shared" si="22"/>
        <v>5284294.2375415247</v>
      </c>
      <c r="G132" s="159">
        <f t="shared" si="23"/>
        <v>5585852.9161129538</v>
      </c>
      <c r="H132" s="163">
        <f t="shared" si="17"/>
        <v>1193009.040799228</v>
      </c>
      <c r="I132" s="253">
        <f t="shared" si="18"/>
        <v>1193009.040799228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14"/>
        <v/>
      </c>
      <c r="C133" s="153">
        <f>IF(D93="","-",+C132+1)</f>
        <v>2050</v>
      </c>
      <c r="D133" s="154">
        <f>IF(F132+SUM(E$99:E132)=D$92,F132,D$92-SUM(E$99:E132))</f>
        <v>5284294.2375415247</v>
      </c>
      <c r="E133" s="160">
        <f>IF(+J96&lt;F132,J96,D133)</f>
        <v>603117.35714285716</v>
      </c>
      <c r="F133" s="159">
        <f t="shared" si="22"/>
        <v>4681176.8803986674</v>
      </c>
      <c r="G133" s="159">
        <f t="shared" si="23"/>
        <v>4982735.5589700956</v>
      </c>
      <c r="H133" s="163">
        <f t="shared" si="17"/>
        <v>1129317.0820974305</v>
      </c>
      <c r="I133" s="253">
        <f t="shared" si="18"/>
        <v>1129317.0820974305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14"/>
        <v/>
      </c>
      <c r="C134" s="153">
        <f>IF(D93="","-",+C133+1)</f>
        <v>2051</v>
      </c>
      <c r="D134" s="154">
        <f>IF(F133+SUM(E$99:E133)=D$92,F133,D$92-SUM(E$99:E133))</f>
        <v>4681176.8803986674</v>
      </c>
      <c r="E134" s="160">
        <f>IF(+J96&lt;F133,J96,D134)</f>
        <v>603117.35714285716</v>
      </c>
      <c r="F134" s="159">
        <f t="shared" si="22"/>
        <v>4078059.5232558101</v>
      </c>
      <c r="G134" s="159">
        <f t="shared" si="23"/>
        <v>4379618.2018272392</v>
      </c>
      <c r="H134" s="163">
        <f t="shared" si="17"/>
        <v>1065625.1233956332</v>
      </c>
      <c r="I134" s="253">
        <f t="shared" si="18"/>
        <v>1065625.1233956332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14"/>
        <v/>
      </c>
      <c r="C135" s="153">
        <f>IF(D93="","-",+C134+1)</f>
        <v>2052</v>
      </c>
      <c r="D135" s="154">
        <f>IF(F134+SUM(E$99:E134)=D$92,F134,D$92-SUM(E$99:E134))</f>
        <v>4078059.5232558101</v>
      </c>
      <c r="E135" s="160">
        <f>IF(+J96&lt;F134,J96,D135)</f>
        <v>603117.35714285716</v>
      </c>
      <c r="F135" s="159">
        <f t="shared" si="22"/>
        <v>3474942.1661129529</v>
      </c>
      <c r="G135" s="159">
        <f t="shared" si="23"/>
        <v>3776500.8446843815</v>
      </c>
      <c r="H135" s="163">
        <f t="shared" si="17"/>
        <v>1001933.1646938358</v>
      </c>
      <c r="I135" s="253">
        <f t="shared" si="18"/>
        <v>1001933.1646938358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14"/>
        <v/>
      </c>
      <c r="C136" s="153">
        <f>IF(D93="","-",+C135+1)</f>
        <v>2053</v>
      </c>
      <c r="D136" s="154">
        <f>IF(F135+SUM(E$99:E135)=D$92,F135,D$92-SUM(E$99:E135))</f>
        <v>3474942.1661129529</v>
      </c>
      <c r="E136" s="160">
        <f>IF(+J96&lt;F135,J96,D136)</f>
        <v>603117.35714285716</v>
      </c>
      <c r="F136" s="159">
        <f t="shared" si="22"/>
        <v>2871824.8089700956</v>
      </c>
      <c r="G136" s="159">
        <f t="shared" si="23"/>
        <v>3173383.4875415242</v>
      </c>
      <c r="H136" s="163">
        <f t="shared" si="17"/>
        <v>938241.20599203836</v>
      </c>
      <c r="I136" s="253">
        <f t="shared" si="18"/>
        <v>938241.20599203836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14"/>
        <v/>
      </c>
      <c r="C137" s="153">
        <f>IF(D93="","-",+C136+1)</f>
        <v>2054</v>
      </c>
      <c r="D137" s="154">
        <f>IF(F136+SUM(E$99:E136)=D$92,F136,D$92-SUM(E$99:E136))</f>
        <v>2871824.8089700956</v>
      </c>
      <c r="E137" s="160">
        <f>IF(+J96&lt;F136,J96,D137)</f>
        <v>603117.35714285716</v>
      </c>
      <c r="F137" s="159">
        <f t="shared" si="22"/>
        <v>2268707.4518272383</v>
      </c>
      <c r="G137" s="159">
        <f t="shared" si="23"/>
        <v>2570266.130398667</v>
      </c>
      <c r="H137" s="163">
        <f t="shared" si="17"/>
        <v>874549.24729024107</v>
      </c>
      <c r="I137" s="253">
        <f t="shared" si="18"/>
        <v>874549.24729024107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14"/>
        <v/>
      </c>
      <c r="C138" s="153">
        <f>IF(D93="","-",+C137+1)</f>
        <v>2055</v>
      </c>
      <c r="D138" s="154">
        <f>IF(F137+SUM(E$99:E137)=D$92,F137,D$92-SUM(E$99:E137))</f>
        <v>2268707.4518272383</v>
      </c>
      <c r="E138" s="160">
        <f>IF(+J96&lt;F137,J96,D138)</f>
        <v>603117.35714285716</v>
      </c>
      <c r="F138" s="159">
        <f t="shared" si="22"/>
        <v>1665590.094684381</v>
      </c>
      <c r="G138" s="159">
        <f t="shared" si="23"/>
        <v>1967148.7732558097</v>
      </c>
      <c r="H138" s="163">
        <f t="shared" si="17"/>
        <v>810857.28858844354</v>
      </c>
      <c r="I138" s="253">
        <f t="shared" si="18"/>
        <v>810857.28858844354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14"/>
        <v/>
      </c>
      <c r="C139" s="153">
        <f>IF(D93="","-",+C138+1)</f>
        <v>2056</v>
      </c>
      <c r="D139" s="154">
        <f>IF(F138+SUM(E$99:E138)=D$92,F138,D$92-SUM(E$99:E138))</f>
        <v>1665590.094684381</v>
      </c>
      <c r="E139" s="160">
        <f>IF(+J96&lt;F138,J96,D139)</f>
        <v>603117.35714285716</v>
      </c>
      <c r="F139" s="159">
        <f t="shared" si="22"/>
        <v>1062472.7375415238</v>
      </c>
      <c r="G139" s="159">
        <f t="shared" si="23"/>
        <v>1364031.4161129524</v>
      </c>
      <c r="H139" s="163">
        <f t="shared" si="17"/>
        <v>747165.32988664624</v>
      </c>
      <c r="I139" s="253">
        <f t="shared" si="18"/>
        <v>747165.32988664624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14"/>
        <v/>
      </c>
      <c r="C140" s="153">
        <f>IF(D93="","-",+C139+1)</f>
        <v>2057</v>
      </c>
      <c r="D140" s="154">
        <f>IF(F139+SUM(E$99:E139)=D$92,F139,D$92-SUM(E$99:E139))</f>
        <v>1062472.7375415238</v>
      </c>
      <c r="E140" s="160">
        <f>IF(+J96&lt;F139,J96,D140)</f>
        <v>603117.35714285716</v>
      </c>
      <c r="F140" s="159">
        <f t="shared" si="22"/>
        <v>459355.3803986666</v>
      </c>
      <c r="G140" s="159">
        <f t="shared" si="23"/>
        <v>760914.05897009512</v>
      </c>
      <c r="H140" s="163">
        <f t="shared" si="17"/>
        <v>683473.37118484883</v>
      </c>
      <c r="I140" s="253">
        <f t="shared" si="18"/>
        <v>683473.37118484883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14"/>
        <v/>
      </c>
      <c r="C141" s="153">
        <f>IF(D93="","-",+C140+1)</f>
        <v>2058</v>
      </c>
      <c r="D141" s="154">
        <f>IF(F140+SUM(E$99:E140)=D$92,F140,D$92-SUM(E$99:E140))</f>
        <v>459355.3803986666</v>
      </c>
      <c r="E141" s="160">
        <f>IF(+J96&lt;F140,J96,D141)</f>
        <v>459355.3803986666</v>
      </c>
      <c r="F141" s="159">
        <f t="shared" si="22"/>
        <v>0</v>
      </c>
      <c r="G141" s="159">
        <f t="shared" si="23"/>
        <v>229677.6901993333</v>
      </c>
      <c r="H141" s="163">
        <f t="shared" si="17"/>
        <v>483610.39774421306</v>
      </c>
      <c r="I141" s="253">
        <f t="shared" si="18"/>
        <v>483610.39774421306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14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2"/>
        <v>0</v>
      </c>
      <c r="G142" s="159">
        <f t="shared" si="23"/>
        <v>0</v>
      </c>
      <c r="H142" s="163">
        <f t="shared" si="17"/>
        <v>0</v>
      </c>
      <c r="I142" s="253">
        <f t="shared" si="18"/>
        <v>0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14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2"/>
        <v>0</v>
      </c>
      <c r="G143" s="159">
        <f t="shared" si="23"/>
        <v>0</v>
      </c>
      <c r="H143" s="163">
        <f t="shared" si="17"/>
        <v>0</v>
      </c>
      <c r="I143" s="253">
        <f t="shared" si="18"/>
        <v>0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14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2"/>
        <v>0</v>
      </c>
      <c r="G144" s="159">
        <f t="shared" si="23"/>
        <v>0</v>
      </c>
      <c r="H144" s="163">
        <f t="shared" si="17"/>
        <v>0</v>
      </c>
      <c r="I144" s="253">
        <f t="shared" si="18"/>
        <v>0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14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2"/>
        <v>0</v>
      </c>
      <c r="G145" s="159">
        <f t="shared" si="23"/>
        <v>0</v>
      </c>
      <c r="H145" s="163">
        <f t="shared" si="17"/>
        <v>0</v>
      </c>
      <c r="I145" s="253">
        <f t="shared" si="18"/>
        <v>0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14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2"/>
        <v>0</v>
      </c>
      <c r="G146" s="159">
        <f t="shared" si="23"/>
        <v>0</v>
      </c>
      <c r="H146" s="163">
        <f t="shared" si="17"/>
        <v>0</v>
      </c>
      <c r="I146" s="253">
        <f t="shared" si="18"/>
        <v>0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14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2"/>
        <v>0</v>
      </c>
      <c r="G147" s="159">
        <f t="shared" si="23"/>
        <v>0</v>
      </c>
      <c r="H147" s="163">
        <f t="shared" si="17"/>
        <v>0</v>
      </c>
      <c r="I147" s="253">
        <f t="shared" si="18"/>
        <v>0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14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2"/>
        <v>0</v>
      </c>
      <c r="G148" s="159">
        <f t="shared" si="23"/>
        <v>0</v>
      </c>
      <c r="H148" s="163">
        <f t="shared" si="17"/>
        <v>0</v>
      </c>
      <c r="I148" s="253">
        <f t="shared" si="18"/>
        <v>0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14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2"/>
        <v>0</v>
      </c>
      <c r="G149" s="159">
        <f t="shared" si="23"/>
        <v>0</v>
      </c>
      <c r="H149" s="163">
        <f t="shared" si="17"/>
        <v>0</v>
      </c>
      <c r="I149" s="253">
        <f t="shared" si="18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14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2"/>
        <v>0</v>
      </c>
      <c r="G150" s="159">
        <f t="shared" si="23"/>
        <v>0</v>
      </c>
      <c r="H150" s="163">
        <f t="shared" si="17"/>
        <v>0</v>
      </c>
      <c r="I150" s="253">
        <f t="shared" si="18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14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2"/>
        <v>0</v>
      </c>
      <c r="G151" s="159">
        <f t="shared" si="23"/>
        <v>0</v>
      </c>
      <c r="H151" s="163">
        <f t="shared" si="17"/>
        <v>0</v>
      </c>
      <c r="I151" s="253">
        <f t="shared" si="18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14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2"/>
        <v>0</v>
      </c>
      <c r="G152" s="159">
        <f t="shared" si="23"/>
        <v>0</v>
      </c>
      <c r="H152" s="163">
        <f t="shared" si="17"/>
        <v>0</v>
      </c>
      <c r="I152" s="253">
        <f t="shared" si="18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14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2"/>
        <v>0</v>
      </c>
      <c r="G153" s="159">
        <f t="shared" si="23"/>
        <v>0</v>
      </c>
      <c r="H153" s="163">
        <f t="shared" si="17"/>
        <v>0</v>
      </c>
      <c r="I153" s="253">
        <f t="shared" si="18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14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2"/>
        <v>0</v>
      </c>
      <c r="G154" s="165">
        <f t="shared" si="23"/>
        <v>0</v>
      </c>
      <c r="H154" s="167">
        <f t="shared" si="17"/>
        <v>0</v>
      </c>
      <c r="I154" s="254">
        <f t="shared" si="18"/>
        <v>0</v>
      </c>
      <c r="J154" s="169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25330929</v>
      </c>
      <c r="F155" s="111"/>
      <c r="G155" s="111"/>
      <c r="H155" s="111">
        <f>SUM(H99:H154)</f>
        <v>82832468.185479462</v>
      </c>
      <c r="I155" s="111">
        <f>SUM(I99:I154)</f>
        <v>82832468.185479462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0" priority="1" stopIfTrue="1" operator="equal">
      <formula>$I$10</formula>
    </cfRule>
  </conditionalFormatting>
  <conditionalFormatting sqref="C99:C154">
    <cfRule type="cellIs" dxfId="4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8"/>
  <dimension ref="A1:P162"/>
  <sheetViews>
    <sheetView view="pageBreakPreview" topLeftCell="A73" zoomScale="80" zoomScaleNormal="100" zoomScaleSheetLayoutView="80" workbookViewId="0">
      <selection activeCell="K97" sqref="K9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59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2031210.1975052932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2031210.1975052932</v>
      </c>
      <c r="O6" s="1"/>
      <c r="P6" s="1"/>
    </row>
    <row r="7" spans="1:16" ht="13.5" thickBot="1">
      <c r="C7" s="121" t="s">
        <v>44</v>
      </c>
      <c r="D7" s="223" t="s">
        <v>352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17132431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417864.1707317073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v>2016</v>
      </c>
      <c r="D17" s="411">
        <v>9636181</v>
      </c>
      <c r="E17" s="410">
        <v>0.12709409892825937</v>
      </c>
      <c r="F17" s="411">
        <v>9636181</v>
      </c>
      <c r="G17" s="410">
        <v>1253474.1837577762</v>
      </c>
      <c r="H17" s="416">
        <v>1253474.1837577762</v>
      </c>
      <c r="I17" s="156">
        <f t="shared" ref="I17:I72" si="0">H17-G17</f>
        <v>0</v>
      </c>
      <c r="J17" s="156"/>
      <c r="K17" s="258">
        <f>+G17</f>
        <v>1253474.1837577762</v>
      </c>
      <c r="L17" s="257">
        <f t="shared" ref="L17:L72" si="1">IF(K17&lt;&gt;0,+G17-K17,0)</f>
        <v>0</v>
      </c>
      <c r="M17" s="258">
        <f>+H17</f>
        <v>1253474.1837577762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16078411.876107465</v>
      </c>
      <c r="E18" s="410">
        <v>373916.5581395349</v>
      </c>
      <c r="F18" s="411">
        <v>15704495.317967931</v>
      </c>
      <c r="G18" s="410">
        <v>2342749.0071242256</v>
      </c>
      <c r="H18" s="416">
        <v>2342749.0071242256</v>
      </c>
      <c r="I18" s="156">
        <v>0</v>
      </c>
      <c r="J18" s="156"/>
      <c r="K18" s="258">
        <f>+G18</f>
        <v>2342749.0071242256</v>
      </c>
      <c r="L18" s="257">
        <f>IF(K18&lt;&gt;0,+G18-K18,0)</f>
        <v>0</v>
      </c>
      <c r="M18" s="258">
        <f>+H18</f>
        <v>2342749.0071242256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2018</v>
      </c>
      <c r="D19" s="411">
        <v>15704495.441860465</v>
      </c>
      <c r="E19" s="410">
        <v>392156.39024390245</v>
      </c>
      <c r="F19" s="411">
        <v>15312339.051616563</v>
      </c>
      <c r="G19" s="410">
        <v>2363184.7060216111</v>
      </c>
      <c r="H19" s="416">
        <v>2363184.7060216111</v>
      </c>
      <c r="I19" s="156">
        <f t="shared" si="0"/>
        <v>0</v>
      </c>
      <c r="J19" s="156"/>
      <c r="K19" s="258">
        <f>+G19</f>
        <v>2363184.7060216111</v>
      </c>
      <c r="L19" s="257">
        <f>IF(K19&lt;&gt;0,+G19-K19,0)</f>
        <v>0</v>
      </c>
      <c r="M19" s="258">
        <f>+H19</f>
        <v>2363184.7060216111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2019</v>
      </c>
      <c r="D20" s="411">
        <v>15312338.924522463</v>
      </c>
      <c r="E20" s="410">
        <v>392156.39024390245</v>
      </c>
      <c r="F20" s="411">
        <v>14920182.53427856</v>
      </c>
      <c r="G20" s="410">
        <v>2313343.9268116932</v>
      </c>
      <c r="H20" s="416">
        <v>2313343.9268116932</v>
      </c>
      <c r="I20" s="156">
        <f t="shared" si="0"/>
        <v>0</v>
      </c>
      <c r="J20" s="156"/>
      <c r="K20" s="258">
        <f>+G20</f>
        <v>2313343.9268116932</v>
      </c>
      <c r="L20" s="257">
        <f>IF(K20&lt;&gt;0,+G20-K20,0)</f>
        <v>0</v>
      </c>
      <c r="M20" s="258">
        <f>+H20</f>
        <v>2313343.9268116932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4"/>
        <v>IU</v>
      </c>
      <c r="C21" s="153">
        <f>IF(D11="","-",+C20+1)</f>
        <v>2020</v>
      </c>
      <c r="D21" s="159">
        <f>IF(F20+SUM(E$17:E20)=D$10,F20,D$10-SUM(E$17:E20))</f>
        <v>15974201.53427856</v>
      </c>
      <c r="E21" s="160">
        <f>IF(+I14&lt;F20,I14,D21)</f>
        <v>417864.1707317073</v>
      </c>
      <c r="F21" s="159">
        <f t="shared" ref="F21:F72" si="5">+D21-E21</f>
        <v>15556337.363546854</v>
      </c>
      <c r="G21" s="161">
        <f t="shared" ref="G21:G49" si="6">+I$12*((D21+F21)/2)+E21</f>
        <v>2031210.1975052932</v>
      </c>
      <c r="H21" s="142">
        <f t="shared" ref="H21:H49" si="7">+I$13*((D21+F21)/2)+E21</f>
        <v>2031210.1975052932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15556337.363546854</v>
      </c>
      <c r="E22" s="160">
        <f>IF(+I14&lt;F21,I14,D22)</f>
        <v>417864.1707317073</v>
      </c>
      <c r="F22" s="159">
        <f t="shared" si="5"/>
        <v>15138473.192815147</v>
      </c>
      <c r="G22" s="161">
        <f t="shared" si="6"/>
        <v>1988447.8773454225</v>
      </c>
      <c r="H22" s="142">
        <f t="shared" si="7"/>
        <v>1988447.8773454225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15138473.192815147</v>
      </c>
      <c r="E23" s="160">
        <f>IF(+I14&lt;F22,I14,D23)</f>
        <v>417864.1707317073</v>
      </c>
      <c r="F23" s="159">
        <f t="shared" si="5"/>
        <v>14720609.022083441</v>
      </c>
      <c r="G23" s="161">
        <f t="shared" si="6"/>
        <v>1945685.5571855514</v>
      </c>
      <c r="H23" s="142">
        <f t="shared" si="7"/>
        <v>1945685.5571855514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14720609.022083441</v>
      </c>
      <c r="E24" s="160">
        <f>IF(+I14&lt;F23,I14,D24)</f>
        <v>417864.1707317073</v>
      </c>
      <c r="F24" s="159">
        <f t="shared" si="5"/>
        <v>14302744.851351734</v>
      </c>
      <c r="G24" s="161">
        <f t="shared" si="6"/>
        <v>1902923.2370256805</v>
      </c>
      <c r="H24" s="142">
        <f t="shared" si="7"/>
        <v>1902923.2370256805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14302744.851351734</v>
      </c>
      <c r="E25" s="160">
        <f>IF(+I14&lt;F24,I14,D25)</f>
        <v>417864.1707317073</v>
      </c>
      <c r="F25" s="159">
        <f t="shared" si="5"/>
        <v>13884880.680620028</v>
      </c>
      <c r="G25" s="161">
        <f t="shared" si="6"/>
        <v>1860160.9168658094</v>
      </c>
      <c r="H25" s="142">
        <f t="shared" si="7"/>
        <v>1860160.9168658094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13884880.680620028</v>
      </c>
      <c r="E26" s="160">
        <f>IF(+I14&lt;F25,I14,D26)</f>
        <v>417864.1707317073</v>
      </c>
      <c r="F26" s="159">
        <f t="shared" si="5"/>
        <v>13467016.509888321</v>
      </c>
      <c r="G26" s="161">
        <f t="shared" si="6"/>
        <v>1817398.5967059385</v>
      </c>
      <c r="H26" s="142">
        <f t="shared" si="7"/>
        <v>1817398.5967059385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13467016.509888321</v>
      </c>
      <c r="E27" s="160">
        <f>IF(+I14&lt;F26,I14,D27)</f>
        <v>417864.1707317073</v>
      </c>
      <c r="F27" s="159">
        <f t="shared" si="5"/>
        <v>13049152.339156615</v>
      </c>
      <c r="G27" s="161">
        <f t="shared" si="6"/>
        <v>1774636.2765460673</v>
      </c>
      <c r="H27" s="142">
        <f t="shared" si="7"/>
        <v>1774636.2765460673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13049152.339156615</v>
      </c>
      <c r="E28" s="160">
        <f>IF(+I14&lt;F27,I14,D28)</f>
        <v>417864.1707317073</v>
      </c>
      <c r="F28" s="159">
        <f t="shared" si="5"/>
        <v>12631288.168424908</v>
      </c>
      <c r="G28" s="161">
        <f t="shared" si="6"/>
        <v>1731873.9563861964</v>
      </c>
      <c r="H28" s="142">
        <f t="shared" si="7"/>
        <v>1731873.9563861964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12631288.168424908</v>
      </c>
      <c r="E29" s="160">
        <f>IF(+I14&lt;F28,I14,D29)</f>
        <v>417864.1707317073</v>
      </c>
      <c r="F29" s="159">
        <f t="shared" si="5"/>
        <v>12213423.997693202</v>
      </c>
      <c r="G29" s="161">
        <f t="shared" si="6"/>
        <v>1689111.6362263253</v>
      </c>
      <c r="H29" s="142">
        <f t="shared" si="7"/>
        <v>1689111.6362263253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12213423.997693202</v>
      </c>
      <c r="E30" s="160">
        <f>IF(+I14&lt;F29,I14,D30)</f>
        <v>417864.1707317073</v>
      </c>
      <c r="F30" s="159">
        <f t="shared" si="5"/>
        <v>11795559.826961495</v>
      </c>
      <c r="G30" s="161">
        <f t="shared" si="6"/>
        <v>1646349.3160664544</v>
      </c>
      <c r="H30" s="142">
        <f t="shared" si="7"/>
        <v>1646349.3160664544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11795559.826961495</v>
      </c>
      <c r="E31" s="160">
        <f>IF(+I14&lt;F30,I14,D31)</f>
        <v>417864.1707317073</v>
      </c>
      <c r="F31" s="159">
        <f t="shared" si="5"/>
        <v>11377695.656229788</v>
      </c>
      <c r="G31" s="161">
        <f t="shared" si="6"/>
        <v>1603586.9959065833</v>
      </c>
      <c r="H31" s="142">
        <f t="shared" si="7"/>
        <v>1603586.9959065833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11377695.656229788</v>
      </c>
      <c r="E32" s="160">
        <f>IF(+I14&lt;F31,I14,D32)</f>
        <v>417864.1707317073</v>
      </c>
      <c r="F32" s="159">
        <f t="shared" si="5"/>
        <v>10959831.485498082</v>
      </c>
      <c r="G32" s="161">
        <f t="shared" si="6"/>
        <v>1560824.6757467124</v>
      </c>
      <c r="H32" s="142">
        <f t="shared" si="7"/>
        <v>1560824.6757467124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10959831.485498082</v>
      </c>
      <c r="E33" s="160">
        <f>IF(+I14&lt;F32,I14,D33)</f>
        <v>417864.1707317073</v>
      </c>
      <c r="F33" s="159">
        <f t="shared" si="5"/>
        <v>10541967.314766375</v>
      </c>
      <c r="G33" s="161">
        <f t="shared" si="6"/>
        <v>1518062.3555868412</v>
      </c>
      <c r="H33" s="142">
        <f t="shared" si="7"/>
        <v>1518062.3555868412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10541967.314766375</v>
      </c>
      <c r="E34" s="160">
        <f>IF(+I14&lt;F33,I14,D34)</f>
        <v>417864.1707317073</v>
      </c>
      <c r="F34" s="159">
        <f t="shared" si="5"/>
        <v>10124103.144034669</v>
      </c>
      <c r="G34" s="161">
        <f t="shared" si="6"/>
        <v>1475300.0354269706</v>
      </c>
      <c r="H34" s="142">
        <f t="shared" si="7"/>
        <v>1475300.0354269706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10124103.144034669</v>
      </c>
      <c r="E35" s="160">
        <f>IF(+I14&lt;F34,I14,D35)</f>
        <v>417864.1707317073</v>
      </c>
      <c r="F35" s="159">
        <f t="shared" si="5"/>
        <v>9706238.9733029623</v>
      </c>
      <c r="G35" s="161">
        <f t="shared" si="6"/>
        <v>1432537.7152670994</v>
      </c>
      <c r="H35" s="142">
        <f t="shared" si="7"/>
        <v>1432537.7152670994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9706238.9733029623</v>
      </c>
      <c r="E36" s="160">
        <f>IF(+I14&lt;F35,I14,D36)</f>
        <v>417864.1707317073</v>
      </c>
      <c r="F36" s="159">
        <f t="shared" si="5"/>
        <v>9288374.8025712557</v>
      </c>
      <c r="G36" s="161">
        <f t="shared" si="6"/>
        <v>1389775.3951072285</v>
      </c>
      <c r="H36" s="142">
        <f t="shared" si="7"/>
        <v>1389775.3951072285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9288374.8025712557</v>
      </c>
      <c r="E37" s="160">
        <f>IF(+I14&lt;F36,I14,D37)</f>
        <v>417864.1707317073</v>
      </c>
      <c r="F37" s="159">
        <f t="shared" si="5"/>
        <v>8870510.6318395492</v>
      </c>
      <c r="G37" s="161">
        <f t="shared" si="6"/>
        <v>1347013.0749473574</v>
      </c>
      <c r="H37" s="142">
        <f t="shared" si="7"/>
        <v>1347013.0749473574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8870510.6318395492</v>
      </c>
      <c r="E38" s="160">
        <f>IF(+I14&lt;F37,I14,D38)</f>
        <v>417864.1707317073</v>
      </c>
      <c r="F38" s="159">
        <f t="shared" si="5"/>
        <v>8452646.4611078426</v>
      </c>
      <c r="G38" s="161">
        <f t="shared" si="6"/>
        <v>1304250.7547874865</v>
      </c>
      <c r="H38" s="142">
        <f t="shared" si="7"/>
        <v>1304250.7547874865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8452646.4611078426</v>
      </c>
      <c r="E39" s="160">
        <f>IF(+I14&lt;F38,I14,D39)</f>
        <v>417864.1707317073</v>
      </c>
      <c r="F39" s="159">
        <f t="shared" si="5"/>
        <v>8034782.2903761351</v>
      </c>
      <c r="G39" s="161">
        <f t="shared" si="6"/>
        <v>1261488.4346276154</v>
      </c>
      <c r="H39" s="142">
        <f t="shared" si="7"/>
        <v>1261488.4346276154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8034782.2903761351</v>
      </c>
      <c r="E40" s="160">
        <f>IF(+I14&lt;F39,I14,D40)</f>
        <v>417864.1707317073</v>
      </c>
      <c r="F40" s="159">
        <f t="shared" si="5"/>
        <v>7616918.1196444277</v>
      </c>
      <c r="G40" s="161">
        <f t="shared" si="6"/>
        <v>1218726.1144677445</v>
      </c>
      <c r="H40" s="142">
        <f t="shared" si="7"/>
        <v>1218726.1144677445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7616918.1196444277</v>
      </c>
      <c r="E41" s="160">
        <f>IF(+I14&lt;F40,I14,D41)</f>
        <v>417864.1707317073</v>
      </c>
      <c r="F41" s="159">
        <f t="shared" si="5"/>
        <v>7199053.9489127202</v>
      </c>
      <c r="G41" s="161">
        <f t="shared" si="6"/>
        <v>1175963.7943078731</v>
      </c>
      <c r="H41" s="142">
        <f t="shared" si="7"/>
        <v>1175963.7943078731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7199053.9489127202</v>
      </c>
      <c r="E42" s="160">
        <f>IF(+I14&lt;F41,I14,D42)</f>
        <v>417864.1707317073</v>
      </c>
      <c r="F42" s="159">
        <f t="shared" si="5"/>
        <v>6781189.7781810127</v>
      </c>
      <c r="G42" s="161">
        <f t="shared" si="6"/>
        <v>1133201.4741480022</v>
      </c>
      <c r="H42" s="142">
        <f t="shared" si="7"/>
        <v>1133201.4741480022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6781189.7781810127</v>
      </c>
      <c r="E43" s="160">
        <f>IF(+I14&lt;F42,I14,D43)</f>
        <v>417864.1707317073</v>
      </c>
      <c r="F43" s="159">
        <f t="shared" si="5"/>
        <v>6363325.6074493052</v>
      </c>
      <c r="G43" s="161">
        <f t="shared" si="6"/>
        <v>1090439.1539881311</v>
      </c>
      <c r="H43" s="142">
        <f t="shared" si="7"/>
        <v>1090439.1539881311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6363325.6074493052</v>
      </c>
      <c r="E44" s="160">
        <f>IF(+I14&lt;F43,I14,D44)</f>
        <v>417864.1707317073</v>
      </c>
      <c r="F44" s="159">
        <f t="shared" si="5"/>
        <v>5945461.4367175978</v>
      </c>
      <c r="G44" s="161">
        <f t="shared" si="6"/>
        <v>1047676.83382826</v>
      </c>
      <c r="H44" s="142">
        <f t="shared" si="7"/>
        <v>1047676.83382826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5945461.4367175978</v>
      </c>
      <c r="E45" s="160">
        <f>IF(+I14&lt;F44,I14,D45)</f>
        <v>417864.1707317073</v>
      </c>
      <c r="F45" s="159">
        <f t="shared" si="5"/>
        <v>5527597.2659858903</v>
      </c>
      <c r="G45" s="161">
        <f t="shared" si="6"/>
        <v>1004914.5136683888</v>
      </c>
      <c r="H45" s="142">
        <f t="shared" si="7"/>
        <v>1004914.5136683888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5527597.2659858903</v>
      </c>
      <c r="E46" s="160">
        <f>IF(+I14&lt;F45,I14,D46)</f>
        <v>417864.1707317073</v>
      </c>
      <c r="F46" s="159">
        <f t="shared" si="5"/>
        <v>5109733.0952541828</v>
      </c>
      <c r="G46" s="161">
        <f t="shared" si="6"/>
        <v>962152.19350851793</v>
      </c>
      <c r="H46" s="142">
        <f t="shared" si="7"/>
        <v>962152.19350851793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5109733.0952541828</v>
      </c>
      <c r="E47" s="160">
        <f>IF(+I14&lt;F46,I14,D47)</f>
        <v>417864.1707317073</v>
      </c>
      <c r="F47" s="159">
        <f t="shared" si="5"/>
        <v>4691868.9245224753</v>
      </c>
      <c r="G47" s="161">
        <f t="shared" si="6"/>
        <v>919389.87334864656</v>
      </c>
      <c r="H47" s="142">
        <f t="shared" si="7"/>
        <v>919389.87334864656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4691868.9245224753</v>
      </c>
      <c r="E48" s="160">
        <f>IF(+I14&lt;F47,I14,D48)</f>
        <v>417864.1707317073</v>
      </c>
      <c r="F48" s="159">
        <f t="shared" si="5"/>
        <v>4274004.7537907679</v>
      </c>
      <c r="G48" s="161">
        <f t="shared" si="6"/>
        <v>876627.55318877567</v>
      </c>
      <c r="H48" s="142">
        <f t="shared" si="7"/>
        <v>876627.55318877567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4274004.7537907679</v>
      </c>
      <c r="E49" s="160">
        <f>IF(+I14&lt;F48,I14,D49)</f>
        <v>417864.1707317073</v>
      </c>
      <c r="F49" s="159">
        <f t="shared" si="5"/>
        <v>3856140.5830590604</v>
      </c>
      <c r="G49" s="161">
        <f t="shared" si="6"/>
        <v>833865.23302890453</v>
      </c>
      <c r="H49" s="142">
        <f t="shared" si="7"/>
        <v>833865.23302890453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3856140.5830590604</v>
      </c>
      <c r="E50" s="160">
        <f>IF(+I14&lt;F49,I14,D50)</f>
        <v>417864.1707317073</v>
      </c>
      <c r="F50" s="159">
        <f t="shared" si="5"/>
        <v>3438276.4123273529</v>
      </c>
      <c r="G50" s="161">
        <f t="shared" ref="G50:G72" si="8">+I$12*((D50+F50)/2)+E50</f>
        <v>791102.9128690334</v>
      </c>
      <c r="H50" s="142">
        <f t="shared" ref="H50:H72" si="9">+I$13*((D50+F50)/2)+E50</f>
        <v>791102.9128690334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3438276.4123273529</v>
      </c>
      <c r="E51" s="160">
        <f>IF(+I14&lt;F50,I14,D51)</f>
        <v>417864.1707317073</v>
      </c>
      <c r="F51" s="159">
        <f t="shared" si="5"/>
        <v>3020412.2415956454</v>
      </c>
      <c r="G51" s="161">
        <f t="shared" si="8"/>
        <v>748340.59270916227</v>
      </c>
      <c r="H51" s="142">
        <f t="shared" si="9"/>
        <v>748340.59270916227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3020412.2415956454</v>
      </c>
      <c r="E52" s="160">
        <f>IF(+I14&lt;F51,I14,D52)</f>
        <v>417864.1707317073</v>
      </c>
      <c r="F52" s="159">
        <f t="shared" si="5"/>
        <v>2602548.070863938</v>
      </c>
      <c r="G52" s="161">
        <f t="shared" si="8"/>
        <v>705578.27254929114</v>
      </c>
      <c r="H52" s="142">
        <f t="shared" si="9"/>
        <v>705578.27254929114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2602548.070863938</v>
      </c>
      <c r="E53" s="160">
        <f>IF(+I14&lt;F52,I14,D53)</f>
        <v>417864.1707317073</v>
      </c>
      <c r="F53" s="159">
        <f t="shared" si="5"/>
        <v>2184683.9001322305</v>
      </c>
      <c r="G53" s="161">
        <f t="shared" si="8"/>
        <v>662815.95238942013</v>
      </c>
      <c r="H53" s="142">
        <f t="shared" si="9"/>
        <v>662815.95238942013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2184683.9001322305</v>
      </c>
      <c r="E54" s="160">
        <f>IF(+I14&lt;F53,I14,D54)</f>
        <v>417864.1707317073</v>
      </c>
      <c r="F54" s="159">
        <f t="shared" si="5"/>
        <v>1766819.7294005232</v>
      </c>
      <c r="G54" s="161">
        <f t="shared" si="8"/>
        <v>620053.632229549</v>
      </c>
      <c r="H54" s="142">
        <f t="shared" si="9"/>
        <v>620053.632229549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1766819.7294005232</v>
      </c>
      <c r="E55" s="160">
        <f>IF(+I14&lt;F54,I14,D55)</f>
        <v>417864.1707317073</v>
      </c>
      <c r="F55" s="159">
        <f t="shared" si="5"/>
        <v>1348955.558668816</v>
      </c>
      <c r="G55" s="161">
        <f t="shared" si="8"/>
        <v>577291.31206967798</v>
      </c>
      <c r="H55" s="142">
        <f t="shared" si="9"/>
        <v>577291.31206967798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1348955.558668816</v>
      </c>
      <c r="E56" s="160">
        <f>IF(+I14&lt;F55,I14,D56)</f>
        <v>417864.1707317073</v>
      </c>
      <c r="F56" s="159">
        <f t="shared" si="5"/>
        <v>931091.38793710875</v>
      </c>
      <c r="G56" s="161">
        <f t="shared" si="8"/>
        <v>534528.99190980685</v>
      </c>
      <c r="H56" s="142">
        <f t="shared" si="9"/>
        <v>534528.99190980685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931091.38793710875</v>
      </c>
      <c r="E57" s="160">
        <f>IF(+I14&lt;F56,I14,D57)</f>
        <v>417864.1707317073</v>
      </c>
      <c r="F57" s="159">
        <f t="shared" si="5"/>
        <v>513227.21720540145</v>
      </c>
      <c r="G57" s="161">
        <f t="shared" si="8"/>
        <v>491766.67174993583</v>
      </c>
      <c r="H57" s="142">
        <f t="shared" si="9"/>
        <v>491766.67174993583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513227.21720540145</v>
      </c>
      <c r="E58" s="160">
        <f>IF(+I14&lt;F57,I14,D58)</f>
        <v>417864.1707317073</v>
      </c>
      <c r="F58" s="159">
        <f t="shared" si="5"/>
        <v>95363.04647369415</v>
      </c>
      <c r="G58" s="161">
        <f t="shared" si="8"/>
        <v>449004.35159006476</v>
      </c>
      <c r="H58" s="142">
        <f t="shared" si="9"/>
        <v>449004.35159006476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95363.04647369415</v>
      </c>
      <c r="E59" s="160">
        <f>IF(+I14&lt;F58,I14,D59)</f>
        <v>95363.04647369415</v>
      </c>
      <c r="F59" s="159">
        <f t="shared" si="5"/>
        <v>0</v>
      </c>
      <c r="G59" s="161">
        <f t="shared" si="8"/>
        <v>100242.55686290511</v>
      </c>
      <c r="H59" s="142">
        <f t="shared" si="9"/>
        <v>100242.55686290511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5"/>
        <v>0</v>
      </c>
      <c r="G60" s="161">
        <f t="shared" si="8"/>
        <v>0</v>
      </c>
      <c r="H60" s="142">
        <f t="shared" si="9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17132430.999999996</v>
      </c>
      <c r="F73" s="111"/>
      <c r="G73" s="111">
        <f>SUM(G17:G72)</f>
        <v>55497070.813390069</v>
      </c>
      <c r="H73" s="111">
        <f>SUM(H17:H72)</f>
        <v>55497070.813390069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59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2363184.7060216111</v>
      </c>
      <c r="N87" s="198">
        <f>IF(J92&lt;D11,0,VLOOKUP(J92,C17:O72,11))</f>
        <v>2363184.7060216111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2163315.383026443</v>
      </c>
      <c r="N88" s="200">
        <f>IF(J92&lt;D11,0,VLOOKUP(J92,C99:P154,7))</f>
        <v>2163315.383026443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Brownlee-North Mrket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-199869.32299516816</v>
      </c>
      <c r="N89" s="203">
        <f>+N88-N87</f>
        <v>-199869.32299516816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17132431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407915.02380952379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409">
        <v>0</v>
      </c>
      <c r="E99" s="410">
        <v>306085.875</v>
      </c>
      <c r="F99" s="411">
        <v>16834723.125</v>
      </c>
      <c r="G99" s="412">
        <v>8417361.5625</v>
      </c>
      <c r="H99" s="413">
        <v>1328555.0538499958</v>
      </c>
      <c r="I99" s="414">
        <v>1328555.0538499958</v>
      </c>
      <c r="J99" s="158">
        <f t="shared" ref="J99:J130" si="10">+I99-H99</f>
        <v>0</v>
      </c>
      <c r="K99" s="158"/>
      <c r="L99" s="256">
        <f>+H99</f>
        <v>1328555.0538499958</v>
      </c>
      <c r="M99" s="157">
        <f t="shared" ref="M99" si="11">IF(L99&lt;&gt;0,+H99-L99,0)</f>
        <v>0</v>
      </c>
      <c r="N99" s="256">
        <f>+I99</f>
        <v>1328555.0538499958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2018</v>
      </c>
      <c r="D100" s="154">
        <f>IF(F99+SUM(E$99:E99)=D$92,F99,D$92-SUM(E$99:E99))</f>
        <v>16826345.125</v>
      </c>
      <c r="E100" s="160">
        <f>IF(+J96&lt;F99,J96,D100)</f>
        <v>407915.02380952379</v>
      </c>
      <c r="F100" s="159">
        <f t="shared" ref="F100:F154" si="14">+D100-E100</f>
        <v>16418430.101190476</v>
      </c>
      <c r="G100" s="159">
        <f t="shared" ref="G100:G154" si="15">+(F100+D100)/2</f>
        <v>16622387.613095239</v>
      </c>
      <c r="H100" s="163">
        <f t="shared" ref="H100:H154" si="16">+J$94*G100+E100</f>
        <v>2163315.383026443</v>
      </c>
      <c r="I100" s="253">
        <f t="shared" ref="I100:I154" si="17">+J$95*G100+E100</f>
        <v>2163315.383026443</v>
      </c>
      <c r="J100" s="158">
        <f t="shared" si="10"/>
        <v>0</v>
      </c>
      <c r="K100" s="158"/>
      <c r="L100" s="334"/>
      <c r="M100" s="158">
        <f t="shared" ref="M100:M130" si="18">IF(L100&lt;&gt;0,+H100-L100,0)</f>
        <v>0</v>
      </c>
      <c r="N100" s="334"/>
      <c r="O100" s="158">
        <f t="shared" ref="O100:O130" si="19">IF(N100&lt;&gt;0,+I100-N100,0)</f>
        <v>0</v>
      </c>
      <c r="P100" s="158">
        <f t="shared" ref="P100:P130" si="20">+O100-M100</f>
        <v>0</v>
      </c>
    </row>
    <row r="101" spans="1:16">
      <c r="B101" s="9" t="str">
        <f t="shared" ref="B101:B154" si="21">IF(D101=F100,"","IU")</f>
        <v/>
      </c>
      <c r="C101" s="153">
        <f>IF(D93="","-",+C100+1)</f>
        <v>2019</v>
      </c>
      <c r="D101" s="154">
        <f>IF(F100+SUM(E$99:E100)=D$92,F100,D$92-SUM(E$99:E100))</f>
        <v>16418430.101190476</v>
      </c>
      <c r="E101" s="160">
        <f>IF(+J96&lt;F100,J96,D101)</f>
        <v>407915.02380952379</v>
      </c>
      <c r="F101" s="159">
        <f t="shared" si="14"/>
        <v>16010515.077380951</v>
      </c>
      <c r="G101" s="159">
        <f t="shared" si="15"/>
        <v>16214472.589285713</v>
      </c>
      <c r="H101" s="163">
        <f t="shared" si="16"/>
        <v>2120237.6858873684</v>
      </c>
      <c r="I101" s="253">
        <f t="shared" si="17"/>
        <v>2120237.6858873684</v>
      </c>
      <c r="J101" s="158">
        <f t="shared" si="10"/>
        <v>0</v>
      </c>
      <c r="K101" s="158"/>
      <c r="L101" s="334"/>
      <c r="M101" s="158">
        <f t="shared" si="18"/>
        <v>0</v>
      </c>
      <c r="N101" s="334"/>
      <c r="O101" s="158">
        <f t="shared" si="19"/>
        <v>0</v>
      </c>
      <c r="P101" s="158">
        <f t="shared" si="20"/>
        <v>0</v>
      </c>
    </row>
    <row r="102" spans="1:16">
      <c r="B102" s="9" t="str">
        <f t="shared" si="21"/>
        <v/>
      </c>
      <c r="C102" s="153">
        <f>IF(D93="","-",+C101+1)</f>
        <v>2020</v>
      </c>
      <c r="D102" s="154">
        <f>IF(F101+SUM(E$99:E101)=D$92,F101,D$92-SUM(E$99:E101))</f>
        <v>16010515.077380951</v>
      </c>
      <c r="E102" s="160">
        <f>IF(+J96&lt;F101,J96,D102)</f>
        <v>407915.02380952379</v>
      </c>
      <c r="F102" s="159">
        <f t="shared" si="14"/>
        <v>15602600.053571427</v>
      </c>
      <c r="G102" s="159">
        <f t="shared" si="15"/>
        <v>15806557.56547619</v>
      </c>
      <c r="H102" s="163">
        <f t="shared" si="16"/>
        <v>2077159.9887482943</v>
      </c>
      <c r="I102" s="253">
        <f t="shared" si="17"/>
        <v>2077159.9887482943</v>
      </c>
      <c r="J102" s="158">
        <f t="shared" si="10"/>
        <v>0</v>
      </c>
      <c r="K102" s="158"/>
      <c r="L102" s="334"/>
      <c r="M102" s="158">
        <f t="shared" si="18"/>
        <v>0</v>
      </c>
      <c r="N102" s="334"/>
      <c r="O102" s="158">
        <f t="shared" si="19"/>
        <v>0</v>
      </c>
      <c r="P102" s="158">
        <f t="shared" si="20"/>
        <v>0</v>
      </c>
    </row>
    <row r="103" spans="1:16">
      <c r="B103" s="9" t="str">
        <f t="shared" si="21"/>
        <v/>
      </c>
      <c r="C103" s="153">
        <f>IF(D93="","-",+C102+1)</f>
        <v>2021</v>
      </c>
      <c r="D103" s="154">
        <f>IF(F102+SUM(E$99:E102)=D$92,F102,D$92-SUM(E$99:E102))</f>
        <v>15602600.053571427</v>
      </c>
      <c r="E103" s="160">
        <f>IF(+J96&lt;F102,J96,D103)</f>
        <v>407915.02380952379</v>
      </c>
      <c r="F103" s="159">
        <f t="shared" si="14"/>
        <v>15194685.029761903</v>
      </c>
      <c r="G103" s="159">
        <f t="shared" si="15"/>
        <v>15398642.541666664</v>
      </c>
      <c r="H103" s="163">
        <f t="shared" si="16"/>
        <v>2034082.2916092197</v>
      </c>
      <c r="I103" s="253">
        <f t="shared" si="17"/>
        <v>2034082.2916092197</v>
      </c>
      <c r="J103" s="158">
        <f t="shared" si="10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21"/>
        <v/>
      </c>
      <c r="C104" s="153">
        <f>IF(D93="","-",+C103+1)</f>
        <v>2022</v>
      </c>
      <c r="D104" s="154">
        <f>IF(F103+SUM(E$99:E103)=D$92,F103,D$92-SUM(E$99:E103))</f>
        <v>15194685.029761903</v>
      </c>
      <c r="E104" s="160">
        <f>IF(+J96&lt;F103,J96,D104)</f>
        <v>407915.02380952379</v>
      </c>
      <c r="F104" s="159">
        <f t="shared" si="14"/>
        <v>14786770.005952379</v>
      </c>
      <c r="G104" s="159">
        <f t="shared" si="15"/>
        <v>14990727.517857142</v>
      </c>
      <c r="H104" s="163">
        <f t="shared" si="16"/>
        <v>1991004.5944701456</v>
      </c>
      <c r="I104" s="253">
        <f t="shared" si="17"/>
        <v>1991004.5944701456</v>
      </c>
      <c r="J104" s="158">
        <f t="shared" si="10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21"/>
        <v/>
      </c>
      <c r="C105" s="153">
        <f>IF(D93="","-",+C104+1)</f>
        <v>2023</v>
      </c>
      <c r="D105" s="154">
        <f>IF(F104+SUM(E$99:E104)=D$92,F104,D$92-SUM(E$99:E104))</f>
        <v>14786770.005952379</v>
      </c>
      <c r="E105" s="160">
        <f>IF(+J96&lt;F104,J96,D105)</f>
        <v>407915.02380952379</v>
      </c>
      <c r="F105" s="159">
        <f t="shared" si="14"/>
        <v>14378854.982142854</v>
      </c>
      <c r="G105" s="159">
        <f t="shared" si="15"/>
        <v>14582812.494047616</v>
      </c>
      <c r="H105" s="163">
        <f t="shared" si="16"/>
        <v>1947926.8973310711</v>
      </c>
      <c r="I105" s="253">
        <f t="shared" si="17"/>
        <v>1947926.8973310711</v>
      </c>
      <c r="J105" s="158">
        <f t="shared" si="10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21"/>
        <v/>
      </c>
      <c r="C106" s="153">
        <f>IF(D93="","-",+C105+1)</f>
        <v>2024</v>
      </c>
      <c r="D106" s="154">
        <f>IF(F105+SUM(E$99:E105)=D$92,F105,D$92-SUM(E$99:E105))</f>
        <v>14378854.982142854</v>
      </c>
      <c r="E106" s="160">
        <f>IF(+J96&lt;F105,J96,D106)</f>
        <v>407915.02380952379</v>
      </c>
      <c r="F106" s="159">
        <f t="shared" si="14"/>
        <v>13970939.95833333</v>
      </c>
      <c r="G106" s="159">
        <f t="shared" si="15"/>
        <v>14174897.470238093</v>
      </c>
      <c r="H106" s="163">
        <f t="shared" si="16"/>
        <v>1904849.200191997</v>
      </c>
      <c r="I106" s="253">
        <f t="shared" si="17"/>
        <v>1904849.200191997</v>
      </c>
      <c r="J106" s="158">
        <f t="shared" si="10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21"/>
        <v/>
      </c>
      <c r="C107" s="153">
        <f>IF(D93="","-",+C106+1)</f>
        <v>2025</v>
      </c>
      <c r="D107" s="154">
        <f>IF(F106+SUM(E$99:E106)=D$92,F106,D$92-SUM(E$99:E106))</f>
        <v>13970939.95833333</v>
      </c>
      <c r="E107" s="160">
        <f>IF(+J96&lt;F106,J96,D107)</f>
        <v>407915.02380952379</v>
      </c>
      <c r="F107" s="159">
        <f t="shared" si="14"/>
        <v>13563024.934523806</v>
      </c>
      <c r="G107" s="159">
        <f t="shared" si="15"/>
        <v>13766982.446428567</v>
      </c>
      <c r="H107" s="163">
        <f t="shared" si="16"/>
        <v>1861771.5030529224</v>
      </c>
      <c r="I107" s="253">
        <f t="shared" si="17"/>
        <v>1861771.5030529224</v>
      </c>
      <c r="J107" s="158">
        <f t="shared" si="10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21"/>
        <v/>
      </c>
      <c r="C108" s="153">
        <f>IF(D93="","-",+C107+1)</f>
        <v>2026</v>
      </c>
      <c r="D108" s="154">
        <f>IF(F107+SUM(E$99:E107)=D$92,F107,D$92-SUM(E$99:E107))</f>
        <v>13563024.934523806</v>
      </c>
      <c r="E108" s="160">
        <f>IF(+J96&lt;F107,J96,D108)</f>
        <v>407915.02380952379</v>
      </c>
      <c r="F108" s="159">
        <f t="shared" si="14"/>
        <v>13155109.910714282</v>
      </c>
      <c r="G108" s="159">
        <f t="shared" si="15"/>
        <v>13359067.422619045</v>
      </c>
      <c r="H108" s="163">
        <f t="shared" si="16"/>
        <v>1818693.8059138483</v>
      </c>
      <c r="I108" s="253">
        <f t="shared" si="17"/>
        <v>1818693.8059138483</v>
      </c>
      <c r="J108" s="158">
        <f t="shared" si="10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21"/>
        <v/>
      </c>
      <c r="C109" s="153">
        <f>IF(D93="","-",+C108+1)</f>
        <v>2027</v>
      </c>
      <c r="D109" s="154">
        <f>IF(F108+SUM(E$99:E108)=D$92,F108,D$92-SUM(E$99:E108))</f>
        <v>13155109.910714282</v>
      </c>
      <c r="E109" s="160">
        <f>IF(+J96&lt;F108,J96,D109)</f>
        <v>407915.02380952379</v>
      </c>
      <c r="F109" s="159">
        <f t="shared" si="14"/>
        <v>12747194.886904757</v>
      </c>
      <c r="G109" s="159">
        <f t="shared" si="15"/>
        <v>12951152.398809519</v>
      </c>
      <c r="H109" s="163">
        <f t="shared" si="16"/>
        <v>1775616.108774774</v>
      </c>
      <c r="I109" s="253">
        <f t="shared" si="17"/>
        <v>1775616.108774774</v>
      </c>
      <c r="J109" s="158">
        <f t="shared" si="10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21"/>
        <v/>
      </c>
      <c r="C110" s="153">
        <f>IF(D93="","-",+C109+1)</f>
        <v>2028</v>
      </c>
      <c r="D110" s="154">
        <f>IF(F109+SUM(E$99:E109)=D$92,F109,D$92-SUM(E$99:E109))</f>
        <v>12747194.886904757</v>
      </c>
      <c r="E110" s="160">
        <f>IF(+J96&lt;F109,J96,D110)</f>
        <v>407915.02380952379</v>
      </c>
      <c r="F110" s="159">
        <f t="shared" si="14"/>
        <v>12339279.863095233</v>
      </c>
      <c r="G110" s="159">
        <f t="shared" si="15"/>
        <v>12543237.374999996</v>
      </c>
      <c r="H110" s="163">
        <f t="shared" si="16"/>
        <v>1732538.4116356999</v>
      </c>
      <c r="I110" s="253">
        <f t="shared" si="17"/>
        <v>1732538.4116356999</v>
      </c>
      <c r="J110" s="158">
        <f t="shared" si="10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21"/>
        <v/>
      </c>
      <c r="C111" s="153">
        <f>IF(D93="","-",+C110+1)</f>
        <v>2029</v>
      </c>
      <c r="D111" s="154">
        <f>IF(F110+SUM(E$99:E110)=D$92,F110,D$92-SUM(E$99:E110))</f>
        <v>12339279.863095233</v>
      </c>
      <c r="E111" s="160">
        <f>IF(+J96&lt;F110,J96,D111)</f>
        <v>407915.02380952379</v>
      </c>
      <c r="F111" s="159">
        <f t="shared" si="14"/>
        <v>11931364.839285709</v>
      </c>
      <c r="G111" s="159">
        <f t="shared" si="15"/>
        <v>12135322.35119047</v>
      </c>
      <c r="H111" s="163">
        <f t="shared" si="16"/>
        <v>1689460.7144966254</v>
      </c>
      <c r="I111" s="253">
        <f t="shared" si="17"/>
        <v>1689460.7144966254</v>
      </c>
      <c r="J111" s="158">
        <f t="shared" si="10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21"/>
        <v/>
      </c>
      <c r="C112" s="153">
        <f>IF(D93="","-",+C111+1)</f>
        <v>2030</v>
      </c>
      <c r="D112" s="154">
        <f>IF(F111+SUM(E$99:E111)=D$92,F111,D$92-SUM(E$99:E111))</f>
        <v>11931364.839285709</v>
      </c>
      <c r="E112" s="160">
        <f>IF(+J96&lt;F111,J96,D112)</f>
        <v>407915.02380952379</v>
      </c>
      <c r="F112" s="159">
        <f t="shared" si="14"/>
        <v>11523449.815476185</v>
      </c>
      <c r="G112" s="159">
        <f t="shared" si="15"/>
        <v>11727407.327380948</v>
      </c>
      <c r="H112" s="163">
        <f t="shared" si="16"/>
        <v>1646383.0173575513</v>
      </c>
      <c r="I112" s="253">
        <f t="shared" si="17"/>
        <v>1646383.0173575513</v>
      </c>
      <c r="J112" s="158">
        <f t="shared" si="10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21"/>
        <v/>
      </c>
      <c r="C113" s="153">
        <f>IF(D93="","-",+C112+1)</f>
        <v>2031</v>
      </c>
      <c r="D113" s="154">
        <f>IF(F112+SUM(E$99:E112)=D$92,F112,D$92-SUM(E$99:E112))</f>
        <v>11523449.815476185</v>
      </c>
      <c r="E113" s="160">
        <f>IF(+J96&lt;F112,J96,D113)</f>
        <v>407915.02380952379</v>
      </c>
      <c r="F113" s="159">
        <f t="shared" si="14"/>
        <v>11115534.79166666</v>
      </c>
      <c r="G113" s="159">
        <f t="shared" si="15"/>
        <v>11319492.303571422</v>
      </c>
      <c r="H113" s="163">
        <f t="shared" si="16"/>
        <v>1603305.3202184767</v>
      </c>
      <c r="I113" s="253">
        <f t="shared" si="17"/>
        <v>1603305.3202184767</v>
      </c>
      <c r="J113" s="158">
        <f t="shared" si="10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21"/>
        <v/>
      </c>
      <c r="C114" s="153">
        <f>IF(D93="","-",+C113+1)</f>
        <v>2032</v>
      </c>
      <c r="D114" s="154">
        <f>IF(F113+SUM(E$99:E113)=D$92,F113,D$92-SUM(E$99:E113))</f>
        <v>11115534.79166666</v>
      </c>
      <c r="E114" s="160">
        <f>IF(+J96&lt;F113,J96,D114)</f>
        <v>407915.02380952379</v>
      </c>
      <c r="F114" s="159">
        <f t="shared" si="14"/>
        <v>10707619.767857136</v>
      </c>
      <c r="G114" s="159">
        <f t="shared" si="15"/>
        <v>10911577.279761899</v>
      </c>
      <c r="H114" s="163">
        <f t="shared" si="16"/>
        <v>1560227.6230794026</v>
      </c>
      <c r="I114" s="253">
        <f t="shared" si="17"/>
        <v>1560227.6230794026</v>
      </c>
      <c r="J114" s="158">
        <f t="shared" si="10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21"/>
        <v/>
      </c>
      <c r="C115" s="153">
        <f>IF(D93="","-",+C114+1)</f>
        <v>2033</v>
      </c>
      <c r="D115" s="154">
        <f>IF(F114+SUM(E$99:E114)=D$92,F114,D$92-SUM(E$99:E114))</f>
        <v>10707619.767857136</v>
      </c>
      <c r="E115" s="160">
        <f>IF(+J96&lt;F114,J96,D115)</f>
        <v>407915.02380952379</v>
      </c>
      <c r="F115" s="159">
        <f t="shared" si="14"/>
        <v>10299704.744047612</v>
      </c>
      <c r="G115" s="159">
        <f t="shared" si="15"/>
        <v>10503662.255952373</v>
      </c>
      <c r="H115" s="163">
        <f t="shared" si="16"/>
        <v>1517149.925940328</v>
      </c>
      <c r="I115" s="253">
        <f t="shared" si="17"/>
        <v>1517149.925940328</v>
      </c>
      <c r="J115" s="158">
        <f t="shared" si="10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21"/>
        <v/>
      </c>
      <c r="C116" s="153">
        <f>IF(D93="","-",+C115+1)</f>
        <v>2034</v>
      </c>
      <c r="D116" s="154">
        <f>IF(F115+SUM(E$99:E115)=D$92,F115,D$92-SUM(E$99:E115))</f>
        <v>10299704.744047612</v>
      </c>
      <c r="E116" s="160">
        <f>IF(+J96&lt;F115,J96,D116)</f>
        <v>407915.02380952379</v>
      </c>
      <c r="F116" s="159">
        <f t="shared" si="14"/>
        <v>9891789.7202380877</v>
      </c>
      <c r="G116" s="159">
        <f t="shared" si="15"/>
        <v>10095747.232142851</v>
      </c>
      <c r="H116" s="163">
        <f t="shared" si="16"/>
        <v>1474072.228801254</v>
      </c>
      <c r="I116" s="253">
        <f t="shared" si="17"/>
        <v>1474072.228801254</v>
      </c>
      <c r="J116" s="158">
        <f t="shared" si="10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21"/>
        <v/>
      </c>
      <c r="C117" s="153">
        <f>IF(D93="","-",+C116+1)</f>
        <v>2035</v>
      </c>
      <c r="D117" s="154">
        <f>IF(F116+SUM(E$99:E116)=D$92,F116,D$92-SUM(E$99:E116))</f>
        <v>9891789.7202380877</v>
      </c>
      <c r="E117" s="160">
        <f>IF(+J96&lt;F116,J96,D117)</f>
        <v>407915.02380952379</v>
      </c>
      <c r="F117" s="159">
        <f t="shared" si="14"/>
        <v>9483874.6964285634</v>
      </c>
      <c r="G117" s="159">
        <f t="shared" si="15"/>
        <v>9687832.2083333246</v>
      </c>
      <c r="H117" s="163">
        <f t="shared" si="16"/>
        <v>1430994.5316621796</v>
      </c>
      <c r="I117" s="253">
        <f t="shared" si="17"/>
        <v>1430994.5316621796</v>
      </c>
      <c r="J117" s="158">
        <f t="shared" si="10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21"/>
        <v/>
      </c>
      <c r="C118" s="153">
        <f>IF(D93="","-",+C117+1)</f>
        <v>2036</v>
      </c>
      <c r="D118" s="154">
        <f>IF(F117+SUM(E$99:E117)=D$92,F117,D$92-SUM(E$99:E117))</f>
        <v>9483874.6964285634</v>
      </c>
      <c r="E118" s="160">
        <f>IF(+J96&lt;F117,J96,D118)</f>
        <v>407915.02380952379</v>
      </c>
      <c r="F118" s="159">
        <f t="shared" si="14"/>
        <v>9075959.6726190392</v>
      </c>
      <c r="G118" s="159">
        <f t="shared" si="15"/>
        <v>9279917.1845238023</v>
      </c>
      <c r="H118" s="163">
        <f t="shared" si="16"/>
        <v>1387916.8345231053</v>
      </c>
      <c r="I118" s="253">
        <f t="shared" si="17"/>
        <v>1387916.8345231053</v>
      </c>
      <c r="J118" s="158">
        <f t="shared" si="10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21"/>
        <v/>
      </c>
      <c r="C119" s="153">
        <f>IF(D93="","-",+C118+1)</f>
        <v>2037</v>
      </c>
      <c r="D119" s="154">
        <f>IF(F118+SUM(E$99:E118)=D$92,F118,D$92-SUM(E$99:E118))</f>
        <v>9075959.6726190392</v>
      </c>
      <c r="E119" s="160">
        <f>IF(+J96&lt;F118,J96,D119)</f>
        <v>407915.02380952379</v>
      </c>
      <c r="F119" s="159">
        <f t="shared" si="14"/>
        <v>8668044.6488095149</v>
      </c>
      <c r="G119" s="159">
        <f t="shared" si="15"/>
        <v>8872002.1607142761</v>
      </c>
      <c r="H119" s="163">
        <f t="shared" si="16"/>
        <v>1344839.137384031</v>
      </c>
      <c r="I119" s="253">
        <f t="shared" si="17"/>
        <v>1344839.137384031</v>
      </c>
      <c r="J119" s="158">
        <f t="shared" si="10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21"/>
        <v/>
      </c>
      <c r="C120" s="153">
        <f>IF(D93="","-",+C119+1)</f>
        <v>2038</v>
      </c>
      <c r="D120" s="154">
        <f>IF(F119+SUM(E$99:E119)=D$92,F119,D$92-SUM(E$99:E119))</f>
        <v>8668044.6488095149</v>
      </c>
      <c r="E120" s="160">
        <f>IF(+J96&lt;F119,J96,D120)</f>
        <v>407915.02380952379</v>
      </c>
      <c r="F120" s="159">
        <f t="shared" si="14"/>
        <v>8260129.6249999907</v>
      </c>
      <c r="G120" s="159">
        <f t="shared" si="15"/>
        <v>8464087.1369047537</v>
      </c>
      <c r="H120" s="163">
        <f t="shared" si="16"/>
        <v>1301761.4402449569</v>
      </c>
      <c r="I120" s="253">
        <f t="shared" si="17"/>
        <v>1301761.4402449569</v>
      </c>
      <c r="J120" s="158">
        <f t="shared" si="10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21"/>
        <v/>
      </c>
      <c r="C121" s="153">
        <f>IF(D93="","-",+C120+1)</f>
        <v>2039</v>
      </c>
      <c r="D121" s="154">
        <f>IF(F120+SUM(E$99:E120)=D$92,F120,D$92-SUM(E$99:E120))</f>
        <v>8260129.6249999907</v>
      </c>
      <c r="E121" s="160">
        <f>IF(+J96&lt;F120,J96,D121)</f>
        <v>407915.02380952379</v>
      </c>
      <c r="F121" s="159">
        <f t="shared" si="14"/>
        <v>7852214.6011904664</v>
      </c>
      <c r="G121" s="159">
        <f t="shared" si="15"/>
        <v>8056172.1130952286</v>
      </c>
      <c r="H121" s="163">
        <f t="shared" si="16"/>
        <v>1258683.7431058823</v>
      </c>
      <c r="I121" s="253">
        <f t="shared" si="17"/>
        <v>1258683.7431058823</v>
      </c>
      <c r="J121" s="158">
        <f t="shared" si="10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21"/>
        <v/>
      </c>
      <c r="C122" s="153">
        <f>IF(D93="","-",+C121+1)</f>
        <v>2040</v>
      </c>
      <c r="D122" s="154">
        <f>IF(F121+SUM(E$99:E121)=D$92,F121,D$92-SUM(E$99:E121))</f>
        <v>7852214.6011904664</v>
      </c>
      <c r="E122" s="160">
        <f>IF(+J96&lt;F121,J96,D122)</f>
        <v>407915.02380952379</v>
      </c>
      <c r="F122" s="159">
        <f t="shared" si="14"/>
        <v>7444299.5773809422</v>
      </c>
      <c r="G122" s="159">
        <f t="shared" si="15"/>
        <v>7648257.0892857043</v>
      </c>
      <c r="H122" s="163">
        <f t="shared" si="16"/>
        <v>1215606.045966808</v>
      </c>
      <c r="I122" s="253">
        <f t="shared" si="17"/>
        <v>1215606.045966808</v>
      </c>
      <c r="J122" s="158">
        <f t="shared" si="10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21"/>
        <v/>
      </c>
      <c r="C123" s="153">
        <f>IF(D93="","-",+C122+1)</f>
        <v>2041</v>
      </c>
      <c r="D123" s="154">
        <f>IF(F122+SUM(E$99:E122)=D$92,F122,D$92-SUM(E$99:E122))</f>
        <v>7444299.5773809422</v>
      </c>
      <c r="E123" s="160">
        <f>IF(+J96&lt;F122,J96,D123)</f>
        <v>407915.02380952379</v>
      </c>
      <c r="F123" s="159">
        <f t="shared" si="14"/>
        <v>7036384.5535714179</v>
      </c>
      <c r="G123" s="159">
        <f t="shared" si="15"/>
        <v>7240342.0654761801</v>
      </c>
      <c r="H123" s="163">
        <f t="shared" si="16"/>
        <v>1172528.3488277337</v>
      </c>
      <c r="I123" s="253">
        <f t="shared" si="17"/>
        <v>1172528.3488277337</v>
      </c>
      <c r="J123" s="158">
        <f t="shared" si="10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21"/>
        <v/>
      </c>
      <c r="C124" s="153">
        <f>IF(D93="","-",+C123+1)</f>
        <v>2042</v>
      </c>
      <c r="D124" s="154">
        <f>IF(F123+SUM(E$99:E123)=D$92,F123,D$92-SUM(E$99:E123))</f>
        <v>7036384.5535714179</v>
      </c>
      <c r="E124" s="160">
        <f>IF(+J96&lt;F123,J96,D124)</f>
        <v>407915.02380952379</v>
      </c>
      <c r="F124" s="159">
        <f t="shared" si="14"/>
        <v>6628469.5297618937</v>
      </c>
      <c r="G124" s="159">
        <f t="shared" si="15"/>
        <v>6832427.0416666558</v>
      </c>
      <c r="H124" s="163">
        <f t="shared" si="16"/>
        <v>1129450.6516886596</v>
      </c>
      <c r="I124" s="253">
        <f t="shared" si="17"/>
        <v>1129450.6516886596</v>
      </c>
      <c r="J124" s="158">
        <f t="shared" si="10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21"/>
        <v/>
      </c>
      <c r="C125" s="153">
        <f>IF(D93="","-",+C124+1)</f>
        <v>2043</v>
      </c>
      <c r="D125" s="154">
        <f>IF(F124+SUM(E$99:E124)=D$92,F124,D$92-SUM(E$99:E124))</f>
        <v>6628469.5297618937</v>
      </c>
      <c r="E125" s="160">
        <f>IF(+J96&lt;F124,J96,D125)</f>
        <v>407915.02380952379</v>
      </c>
      <c r="F125" s="159">
        <f t="shared" si="14"/>
        <v>6220554.5059523694</v>
      </c>
      <c r="G125" s="159">
        <f t="shared" si="15"/>
        <v>6424512.0178571315</v>
      </c>
      <c r="H125" s="163">
        <f t="shared" si="16"/>
        <v>1086372.954549585</v>
      </c>
      <c r="I125" s="253">
        <f t="shared" si="17"/>
        <v>1086372.954549585</v>
      </c>
      <c r="J125" s="158">
        <f t="shared" si="10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21"/>
        <v/>
      </c>
      <c r="C126" s="153">
        <f>IF(D93="","-",+C125+1)</f>
        <v>2044</v>
      </c>
      <c r="D126" s="154">
        <f>IF(F125+SUM(E$99:E125)=D$92,F125,D$92-SUM(E$99:E125))</f>
        <v>6220554.5059523694</v>
      </c>
      <c r="E126" s="160">
        <f>IF(+J96&lt;F125,J96,D126)</f>
        <v>407915.02380952379</v>
      </c>
      <c r="F126" s="159">
        <f t="shared" si="14"/>
        <v>5812639.4821428452</v>
      </c>
      <c r="G126" s="159">
        <f t="shared" si="15"/>
        <v>6016596.9940476073</v>
      </c>
      <c r="H126" s="163">
        <f t="shared" si="16"/>
        <v>1043295.2574105108</v>
      </c>
      <c r="I126" s="253">
        <f t="shared" si="17"/>
        <v>1043295.2574105108</v>
      </c>
      <c r="J126" s="158">
        <f t="shared" si="10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21"/>
        <v/>
      </c>
      <c r="C127" s="153">
        <f>IF(D93="","-",+C126+1)</f>
        <v>2045</v>
      </c>
      <c r="D127" s="154">
        <f>IF(F126+SUM(E$99:E126)=D$92,F126,D$92-SUM(E$99:E126))</f>
        <v>5812639.4821428452</v>
      </c>
      <c r="E127" s="160">
        <f>IF(+J96&lt;F126,J96,D127)</f>
        <v>407915.02380952379</v>
      </c>
      <c r="F127" s="159">
        <f t="shared" si="14"/>
        <v>5404724.4583333209</v>
      </c>
      <c r="G127" s="159">
        <f t="shared" si="15"/>
        <v>5608681.970238083</v>
      </c>
      <c r="H127" s="163">
        <f t="shared" si="16"/>
        <v>1000217.5602714365</v>
      </c>
      <c r="I127" s="253">
        <f t="shared" si="17"/>
        <v>1000217.5602714365</v>
      </c>
      <c r="J127" s="158">
        <f t="shared" si="10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21"/>
        <v/>
      </c>
      <c r="C128" s="153">
        <f>IF(D93="","-",+C127+1)</f>
        <v>2046</v>
      </c>
      <c r="D128" s="154">
        <f>IF(F127+SUM(E$99:E127)=D$92,F127,D$92-SUM(E$99:E127))</f>
        <v>5404724.4583333209</v>
      </c>
      <c r="E128" s="160">
        <f>IF(+J96&lt;F127,J96,D128)</f>
        <v>407915.02380952379</v>
      </c>
      <c r="F128" s="159">
        <f t="shared" si="14"/>
        <v>4996809.4345237967</v>
      </c>
      <c r="G128" s="159">
        <f t="shared" si="15"/>
        <v>5200766.9464285588</v>
      </c>
      <c r="H128" s="163">
        <f t="shared" si="16"/>
        <v>957139.86313236214</v>
      </c>
      <c r="I128" s="253">
        <f t="shared" si="17"/>
        <v>957139.86313236214</v>
      </c>
      <c r="J128" s="158">
        <f t="shared" si="10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21"/>
        <v/>
      </c>
      <c r="C129" s="153">
        <f>IF(D93="","-",+C128+1)</f>
        <v>2047</v>
      </c>
      <c r="D129" s="154">
        <f>IF(F128+SUM(E$99:E128)=D$92,F128,D$92-SUM(E$99:E128))</f>
        <v>4996809.4345237967</v>
      </c>
      <c r="E129" s="160">
        <f>IF(+J96&lt;F128,J96,D129)</f>
        <v>407915.02380952379</v>
      </c>
      <c r="F129" s="159">
        <f t="shared" si="14"/>
        <v>4588894.4107142724</v>
      </c>
      <c r="G129" s="159">
        <f t="shared" si="15"/>
        <v>4792851.9226190345</v>
      </c>
      <c r="H129" s="163">
        <f t="shared" si="16"/>
        <v>914062.16599328793</v>
      </c>
      <c r="I129" s="253">
        <f t="shared" si="17"/>
        <v>914062.16599328793</v>
      </c>
      <c r="J129" s="158">
        <f t="shared" si="10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21"/>
        <v/>
      </c>
      <c r="C130" s="153">
        <f>IF(D93="","-",+C129+1)</f>
        <v>2048</v>
      </c>
      <c r="D130" s="154">
        <f>IF(F129+SUM(E$99:E129)=D$92,F129,D$92-SUM(E$99:E129))</f>
        <v>4588894.4107142724</v>
      </c>
      <c r="E130" s="160">
        <f>IF(+J96&lt;F129,J96,D130)</f>
        <v>407915.02380952379</v>
      </c>
      <c r="F130" s="159">
        <f t="shared" si="14"/>
        <v>4180979.3869047486</v>
      </c>
      <c r="G130" s="159">
        <f t="shared" si="15"/>
        <v>4384936.8988095103</v>
      </c>
      <c r="H130" s="163">
        <f t="shared" si="16"/>
        <v>870984.4688542136</v>
      </c>
      <c r="I130" s="253">
        <f t="shared" si="17"/>
        <v>870984.4688542136</v>
      </c>
      <c r="J130" s="158">
        <f t="shared" si="10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21"/>
        <v/>
      </c>
      <c r="C131" s="153">
        <f>IF(D93="","-",+C130+1)</f>
        <v>2049</v>
      </c>
      <c r="D131" s="154">
        <f>IF(F130+SUM(E$99:E130)=D$92,F130,D$92-SUM(E$99:E130))</f>
        <v>4180979.3869047486</v>
      </c>
      <c r="E131" s="160">
        <f>IF(+J96&lt;F130,J96,D131)</f>
        <v>407915.02380952379</v>
      </c>
      <c r="F131" s="159">
        <f t="shared" si="14"/>
        <v>3773064.3630952248</v>
      </c>
      <c r="G131" s="159">
        <f t="shared" si="15"/>
        <v>3977021.874999987</v>
      </c>
      <c r="H131" s="163">
        <f t="shared" si="16"/>
        <v>827906.77171513927</v>
      </c>
      <c r="I131" s="253">
        <f t="shared" si="17"/>
        <v>827906.77171513927</v>
      </c>
      <c r="J131" s="158">
        <f t="shared" ref="J131:J154" si="22">+I541-H541</f>
        <v>0</v>
      </c>
      <c r="K131" s="158"/>
      <c r="L131" s="334"/>
      <c r="M131" s="158">
        <f t="shared" ref="M131:M154" si="23">IF(L541&lt;&gt;0,+H541-L541,0)</f>
        <v>0</v>
      </c>
      <c r="N131" s="334"/>
      <c r="O131" s="158">
        <f t="shared" ref="O131:O154" si="24">IF(N541&lt;&gt;0,+I541-N541,0)</f>
        <v>0</v>
      </c>
      <c r="P131" s="158">
        <f t="shared" ref="P131:P154" si="25">+O541-M541</f>
        <v>0</v>
      </c>
    </row>
    <row r="132" spans="2:16">
      <c r="B132" s="9" t="str">
        <f t="shared" si="21"/>
        <v/>
      </c>
      <c r="C132" s="153">
        <f>IF(D93="","-",+C131+1)</f>
        <v>2050</v>
      </c>
      <c r="D132" s="154">
        <f>IF(F131+SUM(E$99:E131)=D$92,F131,D$92-SUM(E$99:E131))</f>
        <v>3773064.3630952248</v>
      </c>
      <c r="E132" s="160">
        <f>IF(+J96&lt;F131,J96,D132)</f>
        <v>407915.02380952379</v>
      </c>
      <c r="F132" s="159">
        <f t="shared" si="14"/>
        <v>3365149.339285701</v>
      </c>
      <c r="G132" s="159">
        <f t="shared" si="15"/>
        <v>3569106.8511904627</v>
      </c>
      <c r="H132" s="163">
        <f t="shared" si="16"/>
        <v>784829.07457606506</v>
      </c>
      <c r="I132" s="253">
        <f t="shared" si="17"/>
        <v>784829.07457606506</v>
      </c>
      <c r="J132" s="158">
        <f t="shared" si="22"/>
        <v>0</v>
      </c>
      <c r="K132" s="158"/>
      <c r="L132" s="334"/>
      <c r="M132" s="158">
        <f t="shared" si="23"/>
        <v>0</v>
      </c>
      <c r="N132" s="334"/>
      <c r="O132" s="158">
        <f t="shared" si="24"/>
        <v>0</v>
      </c>
      <c r="P132" s="158">
        <f t="shared" si="25"/>
        <v>0</v>
      </c>
    </row>
    <row r="133" spans="2:16">
      <c r="B133" s="9" t="str">
        <f t="shared" si="21"/>
        <v/>
      </c>
      <c r="C133" s="153">
        <f>IF(D93="","-",+C132+1)</f>
        <v>2051</v>
      </c>
      <c r="D133" s="154">
        <f>IF(F132+SUM(E$99:E132)=D$92,F132,D$92-SUM(E$99:E132))</f>
        <v>3365149.339285701</v>
      </c>
      <c r="E133" s="160">
        <f>IF(+J96&lt;F132,J96,D133)</f>
        <v>407915.02380952379</v>
      </c>
      <c r="F133" s="159">
        <f t="shared" si="14"/>
        <v>2957234.3154761773</v>
      </c>
      <c r="G133" s="159">
        <f t="shared" si="15"/>
        <v>3161191.8273809394</v>
      </c>
      <c r="H133" s="163">
        <f t="shared" si="16"/>
        <v>741751.37743699085</v>
      </c>
      <c r="I133" s="253">
        <f t="shared" si="17"/>
        <v>741751.37743699085</v>
      </c>
      <c r="J133" s="158">
        <f t="shared" si="22"/>
        <v>0</v>
      </c>
      <c r="K133" s="158"/>
      <c r="L133" s="334"/>
      <c r="M133" s="158">
        <f t="shared" si="23"/>
        <v>0</v>
      </c>
      <c r="N133" s="334"/>
      <c r="O133" s="158">
        <f t="shared" si="24"/>
        <v>0</v>
      </c>
      <c r="P133" s="158">
        <f t="shared" si="25"/>
        <v>0</v>
      </c>
    </row>
    <row r="134" spans="2:16">
      <c r="B134" s="9" t="str">
        <f t="shared" si="21"/>
        <v/>
      </c>
      <c r="C134" s="153">
        <f>IF(D93="","-",+C133+1)</f>
        <v>2052</v>
      </c>
      <c r="D134" s="154">
        <f>IF(F133+SUM(E$99:E133)=D$92,F133,D$92-SUM(E$99:E133))</f>
        <v>2957234.3154761773</v>
      </c>
      <c r="E134" s="160">
        <f>IF(+J96&lt;F133,J96,D134)</f>
        <v>407915.02380952379</v>
      </c>
      <c r="F134" s="159">
        <f t="shared" si="14"/>
        <v>2549319.2916666535</v>
      </c>
      <c r="G134" s="159">
        <f t="shared" si="15"/>
        <v>2753276.8035714151</v>
      </c>
      <c r="H134" s="163">
        <f t="shared" si="16"/>
        <v>698673.68029791652</v>
      </c>
      <c r="I134" s="253">
        <f t="shared" si="17"/>
        <v>698673.68029791652</v>
      </c>
      <c r="J134" s="158">
        <f t="shared" si="22"/>
        <v>0</v>
      </c>
      <c r="K134" s="158"/>
      <c r="L134" s="334"/>
      <c r="M134" s="158">
        <f t="shared" si="23"/>
        <v>0</v>
      </c>
      <c r="N134" s="334"/>
      <c r="O134" s="158">
        <f t="shared" si="24"/>
        <v>0</v>
      </c>
      <c r="P134" s="158">
        <f t="shared" si="25"/>
        <v>0</v>
      </c>
    </row>
    <row r="135" spans="2:16">
      <c r="B135" s="9" t="str">
        <f t="shared" si="21"/>
        <v/>
      </c>
      <c r="C135" s="153">
        <f>IF(D93="","-",+C134+1)</f>
        <v>2053</v>
      </c>
      <c r="D135" s="154">
        <f>IF(F134+SUM(E$99:E134)=D$92,F134,D$92-SUM(E$99:E134))</f>
        <v>2549319.2916666535</v>
      </c>
      <c r="E135" s="160">
        <f>IF(+J96&lt;F134,J96,D135)</f>
        <v>407915.02380952379</v>
      </c>
      <c r="F135" s="159">
        <f t="shared" si="14"/>
        <v>2141404.2678571297</v>
      </c>
      <c r="G135" s="159">
        <f t="shared" si="15"/>
        <v>2345361.7797618918</v>
      </c>
      <c r="H135" s="163">
        <f t="shared" si="16"/>
        <v>655595.98315884231</v>
      </c>
      <c r="I135" s="253">
        <f t="shared" si="17"/>
        <v>655595.98315884231</v>
      </c>
      <c r="J135" s="158">
        <f t="shared" si="22"/>
        <v>0</v>
      </c>
      <c r="K135" s="158"/>
      <c r="L135" s="334"/>
      <c r="M135" s="158">
        <f t="shared" si="23"/>
        <v>0</v>
      </c>
      <c r="N135" s="334"/>
      <c r="O135" s="158">
        <f t="shared" si="24"/>
        <v>0</v>
      </c>
      <c r="P135" s="158">
        <f t="shared" si="25"/>
        <v>0</v>
      </c>
    </row>
    <row r="136" spans="2:16">
      <c r="B136" s="9" t="str">
        <f t="shared" si="21"/>
        <v/>
      </c>
      <c r="C136" s="153">
        <f>IF(D93="","-",+C135+1)</f>
        <v>2054</v>
      </c>
      <c r="D136" s="154">
        <f>IF(F135+SUM(E$99:E135)=D$92,F135,D$92-SUM(E$99:E135))</f>
        <v>2141404.2678571297</v>
      </c>
      <c r="E136" s="160">
        <f>IF(+J96&lt;F135,J96,D136)</f>
        <v>407915.02380952379</v>
      </c>
      <c r="F136" s="159">
        <f t="shared" si="14"/>
        <v>1733489.2440476059</v>
      </c>
      <c r="G136" s="159">
        <f t="shared" si="15"/>
        <v>1937446.7559523678</v>
      </c>
      <c r="H136" s="163">
        <f t="shared" si="16"/>
        <v>612518.2860197681</v>
      </c>
      <c r="I136" s="253">
        <f t="shared" si="17"/>
        <v>612518.2860197681</v>
      </c>
      <c r="J136" s="158">
        <f t="shared" si="22"/>
        <v>0</v>
      </c>
      <c r="K136" s="158"/>
      <c r="L136" s="334"/>
      <c r="M136" s="158">
        <f t="shared" si="23"/>
        <v>0</v>
      </c>
      <c r="N136" s="334"/>
      <c r="O136" s="158">
        <f t="shared" si="24"/>
        <v>0</v>
      </c>
      <c r="P136" s="158">
        <f t="shared" si="25"/>
        <v>0</v>
      </c>
    </row>
    <row r="137" spans="2:16">
      <c r="B137" s="9" t="str">
        <f t="shared" si="21"/>
        <v/>
      </c>
      <c r="C137" s="153">
        <f>IF(D93="","-",+C136+1)</f>
        <v>2055</v>
      </c>
      <c r="D137" s="154">
        <f>IF(F136+SUM(E$99:E136)=D$92,F136,D$92-SUM(E$99:E136))</f>
        <v>1733489.2440476059</v>
      </c>
      <c r="E137" s="160">
        <f>IF(+J96&lt;F136,J96,D137)</f>
        <v>407915.02380952379</v>
      </c>
      <c r="F137" s="159">
        <f t="shared" si="14"/>
        <v>1325574.2202380821</v>
      </c>
      <c r="G137" s="159">
        <f t="shared" si="15"/>
        <v>1529531.732142844</v>
      </c>
      <c r="H137" s="163">
        <f t="shared" si="16"/>
        <v>569440.58888069377</v>
      </c>
      <c r="I137" s="253">
        <f t="shared" si="17"/>
        <v>569440.58888069377</v>
      </c>
      <c r="J137" s="158">
        <f t="shared" si="22"/>
        <v>0</v>
      </c>
      <c r="K137" s="158"/>
      <c r="L137" s="334"/>
      <c r="M137" s="158">
        <f t="shared" si="23"/>
        <v>0</v>
      </c>
      <c r="N137" s="334"/>
      <c r="O137" s="158">
        <f t="shared" si="24"/>
        <v>0</v>
      </c>
      <c r="P137" s="158">
        <f t="shared" si="25"/>
        <v>0</v>
      </c>
    </row>
    <row r="138" spans="2:16">
      <c r="B138" s="9" t="str">
        <f t="shared" si="21"/>
        <v/>
      </c>
      <c r="C138" s="153">
        <f>IF(D93="","-",+C137+1)</f>
        <v>2056</v>
      </c>
      <c r="D138" s="154">
        <f>IF(F137+SUM(E$99:E137)=D$92,F137,D$92-SUM(E$99:E137))</f>
        <v>1325574.2202380821</v>
      </c>
      <c r="E138" s="160">
        <f>IF(+J96&lt;F137,J96,D138)</f>
        <v>407915.02380952379</v>
      </c>
      <c r="F138" s="159">
        <f t="shared" si="14"/>
        <v>917659.19642855832</v>
      </c>
      <c r="G138" s="159">
        <f t="shared" si="15"/>
        <v>1121616.7083333202</v>
      </c>
      <c r="H138" s="163">
        <f t="shared" si="16"/>
        <v>526362.89174161945</v>
      </c>
      <c r="I138" s="253">
        <f t="shared" si="17"/>
        <v>526362.89174161945</v>
      </c>
      <c r="J138" s="158">
        <f t="shared" si="22"/>
        <v>0</v>
      </c>
      <c r="K138" s="158"/>
      <c r="L138" s="334"/>
      <c r="M138" s="158">
        <f t="shared" si="23"/>
        <v>0</v>
      </c>
      <c r="N138" s="334"/>
      <c r="O138" s="158">
        <f t="shared" si="24"/>
        <v>0</v>
      </c>
      <c r="P138" s="158">
        <f t="shared" si="25"/>
        <v>0</v>
      </c>
    </row>
    <row r="139" spans="2:16">
      <c r="B139" s="9" t="str">
        <f t="shared" si="21"/>
        <v/>
      </c>
      <c r="C139" s="153">
        <f>IF(D93="","-",+C138+1)</f>
        <v>2057</v>
      </c>
      <c r="D139" s="154">
        <f>IF(F138+SUM(E$99:E138)=D$92,F138,D$92-SUM(E$99:E138))</f>
        <v>917659.19642855832</v>
      </c>
      <c r="E139" s="160">
        <f>IF(+J96&lt;F138,J96,D139)</f>
        <v>407915.02380952379</v>
      </c>
      <c r="F139" s="159">
        <f t="shared" si="14"/>
        <v>509744.17261903454</v>
      </c>
      <c r="G139" s="159">
        <f t="shared" si="15"/>
        <v>713701.68452379643</v>
      </c>
      <c r="H139" s="163">
        <f t="shared" si="16"/>
        <v>483285.19460254523</v>
      </c>
      <c r="I139" s="253">
        <f t="shared" si="17"/>
        <v>483285.19460254523</v>
      </c>
      <c r="J139" s="158">
        <f t="shared" si="22"/>
        <v>0</v>
      </c>
      <c r="K139" s="158"/>
      <c r="L139" s="334"/>
      <c r="M139" s="158">
        <f t="shared" si="23"/>
        <v>0</v>
      </c>
      <c r="N139" s="334"/>
      <c r="O139" s="158">
        <f t="shared" si="24"/>
        <v>0</v>
      </c>
      <c r="P139" s="158">
        <f t="shared" si="25"/>
        <v>0</v>
      </c>
    </row>
    <row r="140" spans="2:16">
      <c r="B140" s="9" t="str">
        <f t="shared" si="21"/>
        <v/>
      </c>
      <c r="C140" s="153">
        <f>IF(D93="","-",+C139+1)</f>
        <v>2058</v>
      </c>
      <c r="D140" s="154">
        <f>IF(F139+SUM(E$99:E139)=D$92,F139,D$92-SUM(E$99:E139))</f>
        <v>509744.17261903454</v>
      </c>
      <c r="E140" s="160">
        <f>IF(+J96&lt;F139,J96,D140)</f>
        <v>407915.02380952379</v>
      </c>
      <c r="F140" s="159">
        <f t="shared" si="14"/>
        <v>101829.14880951075</v>
      </c>
      <c r="G140" s="159">
        <f t="shared" si="15"/>
        <v>305786.66071427264</v>
      </c>
      <c r="H140" s="163">
        <f t="shared" si="16"/>
        <v>440207.49746347097</v>
      </c>
      <c r="I140" s="253">
        <f t="shared" si="17"/>
        <v>440207.49746347097</v>
      </c>
      <c r="J140" s="158">
        <f t="shared" si="22"/>
        <v>0</v>
      </c>
      <c r="K140" s="158"/>
      <c r="L140" s="334"/>
      <c r="M140" s="158">
        <f t="shared" si="23"/>
        <v>0</v>
      </c>
      <c r="N140" s="334"/>
      <c r="O140" s="158">
        <f t="shared" si="24"/>
        <v>0</v>
      </c>
      <c r="P140" s="158">
        <f t="shared" si="25"/>
        <v>0</v>
      </c>
    </row>
    <row r="141" spans="2:16">
      <c r="B141" s="9" t="str">
        <f t="shared" si="21"/>
        <v/>
      </c>
      <c r="C141" s="153">
        <f>IF(D93="","-",+C140+1)</f>
        <v>2059</v>
      </c>
      <c r="D141" s="154">
        <f>IF(F140+SUM(E$99:E140)=D$92,F140,D$92-SUM(E$99:E140))</f>
        <v>101829.14880951075</v>
      </c>
      <c r="E141" s="160">
        <f>IF(+J96&lt;F140,J96,D141)</f>
        <v>101829.14880951075</v>
      </c>
      <c r="F141" s="159">
        <f t="shared" si="14"/>
        <v>0</v>
      </c>
      <c r="G141" s="159">
        <f t="shared" si="15"/>
        <v>50914.574404755374</v>
      </c>
      <c r="H141" s="163">
        <f t="shared" si="16"/>
        <v>107205.96135171578</v>
      </c>
      <c r="I141" s="253">
        <f t="shared" si="17"/>
        <v>107205.96135171578</v>
      </c>
      <c r="J141" s="158">
        <f t="shared" si="22"/>
        <v>0</v>
      </c>
      <c r="K141" s="158"/>
      <c r="L141" s="334"/>
      <c r="M141" s="158">
        <f t="shared" si="23"/>
        <v>0</v>
      </c>
      <c r="N141" s="334"/>
      <c r="O141" s="158">
        <f t="shared" si="24"/>
        <v>0</v>
      </c>
      <c r="P141" s="158">
        <f t="shared" si="25"/>
        <v>0</v>
      </c>
    </row>
    <row r="142" spans="2:16">
      <c r="B142" s="9" t="str">
        <f t="shared" si="21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4"/>
        <v>0</v>
      </c>
      <c r="G142" s="159">
        <f t="shared" si="15"/>
        <v>0</v>
      </c>
      <c r="H142" s="163">
        <f t="shared" si="16"/>
        <v>0</v>
      </c>
      <c r="I142" s="253">
        <f t="shared" si="17"/>
        <v>0</v>
      </c>
      <c r="J142" s="158">
        <f t="shared" si="22"/>
        <v>0</v>
      </c>
      <c r="K142" s="158"/>
      <c r="L142" s="334"/>
      <c r="M142" s="158">
        <f t="shared" si="23"/>
        <v>0</v>
      </c>
      <c r="N142" s="334"/>
      <c r="O142" s="158">
        <f t="shared" si="24"/>
        <v>0</v>
      </c>
      <c r="P142" s="158">
        <f t="shared" si="25"/>
        <v>0</v>
      </c>
    </row>
    <row r="143" spans="2:16">
      <c r="B143" s="9" t="str">
        <f t="shared" si="21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4"/>
        <v>0</v>
      </c>
      <c r="G143" s="159">
        <f t="shared" si="15"/>
        <v>0</v>
      </c>
      <c r="H143" s="163">
        <f t="shared" si="16"/>
        <v>0</v>
      </c>
      <c r="I143" s="253">
        <f t="shared" si="17"/>
        <v>0</v>
      </c>
      <c r="J143" s="158">
        <f t="shared" si="22"/>
        <v>0</v>
      </c>
      <c r="K143" s="158"/>
      <c r="L143" s="334"/>
      <c r="M143" s="158">
        <f t="shared" si="23"/>
        <v>0</v>
      </c>
      <c r="N143" s="334"/>
      <c r="O143" s="158">
        <f t="shared" si="24"/>
        <v>0</v>
      </c>
      <c r="P143" s="158">
        <f t="shared" si="25"/>
        <v>0</v>
      </c>
    </row>
    <row r="144" spans="2:16">
      <c r="B144" s="9" t="str">
        <f t="shared" si="21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4"/>
        <v>0</v>
      </c>
      <c r="G144" s="159">
        <f t="shared" si="15"/>
        <v>0</v>
      </c>
      <c r="H144" s="163">
        <f t="shared" si="16"/>
        <v>0</v>
      </c>
      <c r="I144" s="253">
        <f t="shared" si="17"/>
        <v>0</v>
      </c>
      <c r="J144" s="158">
        <f t="shared" si="22"/>
        <v>0</v>
      </c>
      <c r="K144" s="158"/>
      <c r="L144" s="334"/>
      <c r="M144" s="158">
        <f t="shared" si="23"/>
        <v>0</v>
      </c>
      <c r="N144" s="334"/>
      <c r="O144" s="158">
        <f t="shared" si="24"/>
        <v>0</v>
      </c>
      <c r="P144" s="158">
        <f t="shared" si="25"/>
        <v>0</v>
      </c>
    </row>
    <row r="145" spans="2:16">
      <c r="B145" s="9" t="str">
        <f t="shared" si="21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4"/>
        <v>0</v>
      </c>
      <c r="G145" s="159">
        <f t="shared" si="15"/>
        <v>0</v>
      </c>
      <c r="H145" s="163">
        <f t="shared" si="16"/>
        <v>0</v>
      </c>
      <c r="I145" s="253">
        <f t="shared" si="17"/>
        <v>0</v>
      </c>
      <c r="J145" s="158">
        <f t="shared" si="22"/>
        <v>0</v>
      </c>
      <c r="K145" s="158"/>
      <c r="L145" s="334"/>
      <c r="M145" s="158">
        <f t="shared" si="23"/>
        <v>0</v>
      </c>
      <c r="N145" s="334"/>
      <c r="O145" s="158">
        <f t="shared" si="24"/>
        <v>0</v>
      </c>
      <c r="P145" s="158">
        <f t="shared" si="25"/>
        <v>0</v>
      </c>
    </row>
    <row r="146" spans="2:16">
      <c r="B146" s="9" t="str">
        <f t="shared" si="21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4"/>
        <v>0</v>
      </c>
      <c r="G146" s="159">
        <f t="shared" si="15"/>
        <v>0</v>
      </c>
      <c r="H146" s="163">
        <f t="shared" si="16"/>
        <v>0</v>
      </c>
      <c r="I146" s="253">
        <f t="shared" si="17"/>
        <v>0</v>
      </c>
      <c r="J146" s="158">
        <f t="shared" si="22"/>
        <v>0</v>
      </c>
      <c r="K146" s="158"/>
      <c r="L146" s="334"/>
      <c r="M146" s="158">
        <f t="shared" si="23"/>
        <v>0</v>
      </c>
      <c r="N146" s="334"/>
      <c r="O146" s="158">
        <f t="shared" si="24"/>
        <v>0</v>
      </c>
      <c r="P146" s="158">
        <f t="shared" si="25"/>
        <v>0</v>
      </c>
    </row>
    <row r="147" spans="2:16">
      <c r="B147" s="9" t="str">
        <f t="shared" si="21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4"/>
        <v>0</v>
      </c>
      <c r="G147" s="159">
        <f t="shared" si="15"/>
        <v>0</v>
      </c>
      <c r="H147" s="163">
        <f t="shared" si="16"/>
        <v>0</v>
      </c>
      <c r="I147" s="253">
        <f t="shared" si="17"/>
        <v>0</v>
      </c>
      <c r="J147" s="158">
        <f t="shared" si="22"/>
        <v>0</v>
      </c>
      <c r="K147" s="158"/>
      <c r="L147" s="334"/>
      <c r="M147" s="158">
        <f t="shared" si="23"/>
        <v>0</v>
      </c>
      <c r="N147" s="334"/>
      <c r="O147" s="158">
        <f t="shared" si="24"/>
        <v>0</v>
      </c>
      <c r="P147" s="158">
        <f t="shared" si="25"/>
        <v>0</v>
      </c>
    </row>
    <row r="148" spans="2:16">
      <c r="B148" s="9" t="str">
        <f t="shared" si="21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4"/>
        <v>0</v>
      </c>
      <c r="G148" s="159">
        <f t="shared" si="15"/>
        <v>0</v>
      </c>
      <c r="H148" s="163">
        <f t="shared" si="16"/>
        <v>0</v>
      </c>
      <c r="I148" s="253">
        <f t="shared" si="17"/>
        <v>0</v>
      </c>
      <c r="J148" s="158">
        <f t="shared" si="22"/>
        <v>0</v>
      </c>
      <c r="K148" s="158"/>
      <c r="L148" s="334"/>
      <c r="M148" s="158">
        <f t="shared" si="23"/>
        <v>0</v>
      </c>
      <c r="N148" s="334"/>
      <c r="O148" s="158">
        <f t="shared" si="24"/>
        <v>0</v>
      </c>
      <c r="P148" s="158">
        <f t="shared" si="25"/>
        <v>0</v>
      </c>
    </row>
    <row r="149" spans="2:16">
      <c r="B149" s="9" t="str">
        <f t="shared" si="21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4"/>
        <v>0</v>
      </c>
      <c r="G149" s="159">
        <f t="shared" si="15"/>
        <v>0</v>
      </c>
      <c r="H149" s="163">
        <f t="shared" si="16"/>
        <v>0</v>
      </c>
      <c r="I149" s="253">
        <f t="shared" si="17"/>
        <v>0</v>
      </c>
      <c r="J149" s="158">
        <f t="shared" si="22"/>
        <v>0</v>
      </c>
      <c r="K149" s="158"/>
      <c r="L149" s="334"/>
      <c r="M149" s="158">
        <f t="shared" si="23"/>
        <v>0</v>
      </c>
      <c r="N149" s="334"/>
      <c r="O149" s="158">
        <f t="shared" si="24"/>
        <v>0</v>
      </c>
      <c r="P149" s="158">
        <f t="shared" si="25"/>
        <v>0</v>
      </c>
    </row>
    <row r="150" spans="2:16">
      <c r="B150" s="9" t="str">
        <f t="shared" si="21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4"/>
        <v>0</v>
      </c>
      <c r="G150" s="159">
        <f t="shared" si="15"/>
        <v>0</v>
      </c>
      <c r="H150" s="163">
        <f t="shared" si="16"/>
        <v>0</v>
      </c>
      <c r="I150" s="253">
        <f t="shared" si="17"/>
        <v>0</v>
      </c>
      <c r="J150" s="158">
        <f t="shared" si="22"/>
        <v>0</v>
      </c>
      <c r="K150" s="158"/>
      <c r="L150" s="334"/>
      <c r="M150" s="158">
        <f t="shared" si="23"/>
        <v>0</v>
      </c>
      <c r="N150" s="334"/>
      <c r="O150" s="158">
        <f t="shared" si="24"/>
        <v>0</v>
      </c>
      <c r="P150" s="158">
        <f t="shared" si="25"/>
        <v>0</v>
      </c>
    </row>
    <row r="151" spans="2:16">
      <c r="B151" s="9" t="str">
        <f t="shared" si="21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4"/>
        <v>0</v>
      </c>
      <c r="G151" s="159">
        <f t="shared" si="15"/>
        <v>0</v>
      </c>
      <c r="H151" s="163">
        <f t="shared" si="16"/>
        <v>0</v>
      </c>
      <c r="I151" s="253">
        <f t="shared" si="17"/>
        <v>0</v>
      </c>
      <c r="J151" s="158">
        <f t="shared" si="22"/>
        <v>0</v>
      </c>
      <c r="K151" s="158"/>
      <c r="L151" s="334"/>
      <c r="M151" s="158">
        <f t="shared" si="23"/>
        <v>0</v>
      </c>
      <c r="N151" s="334"/>
      <c r="O151" s="158">
        <f t="shared" si="24"/>
        <v>0</v>
      </c>
      <c r="P151" s="158">
        <f t="shared" si="25"/>
        <v>0</v>
      </c>
    </row>
    <row r="152" spans="2:16">
      <c r="B152" s="9" t="str">
        <f t="shared" si="21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4"/>
        <v>0</v>
      </c>
      <c r="G152" s="159">
        <f t="shared" si="15"/>
        <v>0</v>
      </c>
      <c r="H152" s="163">
        <f t="shared" si="16"/>
        <v>0</v>
      </c>
      <c r="I152" s="253">
        <f t="shared" si="17"/>
        <v>0</v>
      </c>
      <c r="J152" s="158">
        <f t="shared" si="22"/>
        <v>0</v>
      </c>
      <c r="K152" s="158"/>
      <c r="L152" s="334"/>
      <c r="M152" s="158">
        <f t="shared" si="23"/>
        <v>0</v>
      </c>
      <c r="N152" s="334"/>
      <c r="O152" s="158">
        <f t="shared" si="24"/>
        <v>0</v>
      </c>
      <c r="P152" s="158">
        <f t="shared" si="25"/>
        <v>0</v>
      </c>
    </row>
    <row r="153" spans="2:16">
      <c r="B153" s="9" t="str">
        <f t="shared" si="21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4"/>
        <v>0</v>
      </c>
      <c r="G153" s="159">
        <f t="shared" si="15"/>
        <v>0</v>
      </c>
      <c r="H153" s="163">
        <f t="shared" si="16"/>
        <v>0</v>
      </c>
      <c r="I153" s="253">
        <f t="shared" si="17"/>
        <v>0</v>
      </c>
      <c r="J153" s="158">
        <f t="shared" si="22"/>
        <v>0</v>
      </c>
      <c r="K153" s="158"/>
      <c r="L153" s="334"/>
      <c r="M153" s="158">
        <f t="shared" si="23"/>
        <v>0</v>
      </c>
      <c r="N153" s="334"/>
      <c r="O153" s="158">
        <f t="shared" si="24"/>
        <v>0</v>
      </c>
      <c r="P153" s="158">
        <f t="shared" si="25"/>
        <v>0</v>
      </c>
    </row>
    <row r="154" spans="2:16" ht="13.5" thickBot="1">
      <c r="B154" s="9" t="str">
        <f t="shared" si="21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4"/>
        <v>0</v>
      </c>
      <c r="G154" s="165">
        <f t="shared" si="15"/>
        <v>0</v>
      </c>
      <c r="H154" s="167">
        <f t="shared" si="16"/>
        <v>0</v>
      </c>
      <c r="I154" s="254">
        <f t="shared" si="17"/>
        <v>0</v>
      </c>
      <c r="J154" s="169">
        <f t="shared" si="22"/>
        <v>0</v>
      </c>
      <c r="K154" s="158"/>
      <c r="L154" s="335"/>
      <c r="M154" s="169">
        <f t="shared" si="23"/>
        <v>0</v>
      </c>
      <c r="N154" s="335"/>
      <c r="O154" s="169">
        <f t="shared" si="24"/>
        <v>0</v>
      </c>
      <c r="P154" s="169">
        <f t="shared" si="25"/>
        <v>0</v>
      </c>
    </row>
    <row r="155" spans="2:16">
      <c r="C155" s="154" t="s">
        <v>73</v>
      </c>
      <c r="D155" s="111"/>
      <c r="E155" s="111">
        <f>SUM(E99:E154)</f>
        <v>17132431</v>
      </c>
      <c r="F155" s="111"/>
      <c r="G155" s="111"/>
      <c r="H155" s="111">
        <f>SUM(H99:H154)</f>
        <v>54807980.065244935</v>
      </c>
      <c r="I155" s="111">
        <f>SUM(I99:I154)</f>
        <v>54807980.065244935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48" priority="1" stopIfTrue="1" operator="equal">
      <formula>$I$10</formula>
    </cfRule>
  </conditionalFormatting>
  <conditionalFormatting sqref="C99:C154">
    <cfRule type="cellIs" dxfId="4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9"/>
  <dimension ref="A1:P162"/>
  <sheetViews>
    <sheetView view="pageBreakPreview" topLeftCell="A67" zoomScale="80" zoomScaleNormal="100" zoomScaleSheetLayoutView="80" workbookViewId="0">
      <selection activeCell="D17" sqref="D17:H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60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11480767.373612601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11480767.373612601</v>
      </c>
      <c r="O6" s="1"/>
      <c r="P6" s="1"/>
    </row>
    <row r="7" spans="1:16" ht="13.5" thickBot="1">
      <c r="C7" s="121" t="s">
        <v>44</v>
      </c>
      <c r="D7" s="223" t="s">
        <v>369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446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97368971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2374852.9512195121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360">
        <v>0</v>
      </c>
      <c r="E17" s="360">
        <v>0</v>
      </c>
      <c r="F17" s="360">
        <v>99956721</v>
      </c>
      <c r="G17" s="360">
        <v>0</v>
      </c>
      <c r="H17" s="360">
        <v>0</v>
      </c>
      <c r="I17" s="360">
        <v>0</v>
      </c>
      <c r="J17" s="156"/>
      <c r="K17" s="258">
        <f>+G17</f>
        <v>0</v>
      </c>
      <c r="L17" s="257">
        <f t="shared" ref="L17:L72" si="0">IF(K17&lt;&gt;0,+G17-K17,0)</f>
        <v>0</v>
      </c>
      <c r="M17" s="258">
        <f>+H17</f>
        <v>0</v>
      </c>
      <c r="N17" s="158">
        <f t="shared" ref="N17:N72" si="1">IF(M17&lt;&gt;0,+H17-M17,0)</f>
        <v>0</v>
      </c>
      <c r="O17" s="158">
        <f t="shared" ref="O17:O72" si="2">+N17-L17</f>
        <v>0</v>
      </c>
      <c r="P17" s="4"/>
    </row>
    <row r="18" spans="2:16">
      <c r="B18" s="9" t="str">
        <f>IF(D18=F17,"","IU")</f>
        <v/>
      </c>
      <c r="C18" s="153">
        <f>IF(D11="","-",+C17+1)</f>
        <v>2017</v>
      </c>
      <c r="D18" s="360">
        <v>99956721</v>
      </c>
      <c r="E18" s="360">
        <v>2324574.9069767441</v>
      </c>
      <c r="F18" s="360">
        <v>97632146.093023255</v>
      </c>
      <c r="G18" s="360">
        <v>14564467.586252602</v>
      </c>
      <c r="H18" s="360">
        <v>14564467.586252602</v>
      </c>
      <c r="I18" s="156">
        <v>0</v>
      </c>
      <c r="J18" s="156"/>
      <c r="K18" s="258">
        <f>+G18</f>
        <v>14564467.586252602</v>
      </c>
      <c r="L18" s="257">
        <f>IF(K18&lt;&gt;0,+G18-K18,0)</f>
        <v>0</v>
      </c>
      <c r="M18" s="258">
        <f>+H18</f>
        <v>14564467.586252602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360">
        <v>97632146.093023255</v>
      </c>
      <c r="E19" s="360">
        <v>2437968.8048780486</v>
      </c>
      <c r="F19" s="360">
        <v>95194177.288145214</v>
      </c>
      <c r="G19" s="360">
        <v>14691512.71476743</v>
      </c>
      <c r="H19" s="360">
        <v>14691512.71476743</v>
      </c>
      <c r="I19" s="156">
        <f t="shared" ref="I19:I72" si="3">H19-G19</f>
        <v>0</v>
      </c>
      <c r="J19" s="156"/>
      <c r="K19" s="258">
        <f>+G19</f>
        <v>14691512.71476743</v>
      </c>
      <c r="L19" s="257">
        <f>IF(K19&lt;&gt;0,+G19-K19,0)</f>
        <v>0</v>
      </c>
      <c r="M19" s="258">
        <f>+H19</f>
        <v>14691512.71476743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360">
        <v>95194177.288145214</v>
      </c>
      <c r="E20" s="360">
        <v>2437968.8048780486</v>
      </c>
      <c r="F20" s="360">
        <v>92756208.483267158</v>
      </c>
      <c r="G20" s="360">
        <v>14381661.266296247</v>
      </c>
      <c r="H20" s="360">
        <v>14381661.266296247</v>
      </c>
      <c r="I20" s="156">
        <f t="shared" si="3"/>
        <v>0</v>
      </c>
      <c r="J20" s="156"/>
      <c r="K20" s="258">
        <f>+G20</f>
        <v>14381661.266296247</v>
      </c>
      <c r="L20" s="257">
        <f>IF(K20&lt;&gt;0,+G20-K20,0)</f>
        <v>0</v>
      </c>
      <c r="M20" s="258">
        <f>+H20</f>
        <v>14381661.266296247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4"/>
        <v>IU</v>
      </c>
      <c r="C21" s="153">
        <f>IF(D11="","-",+C20+1)</f>
        <v>2020</v>
      </c>
      <c r="D21" s="159">
        <f>IF(F20+SUM(E$17:E20)=D$10,F20,D$10-SUM(E$17:E20))</f>
        <v>90168458.483267158</v>
      </c>
      <c r="E21" s="160">
        <f>IF(+I14&lt;F20,I14,D21)</f>
        <v>2374852.9512195121</v>
      </c>
      <c r="F21" s="159">
        <f t="shared" ref="F21:F72" si="5">+D21-E21</f>
        <v>87793605.532047644</v>
      </c>
      <c r="G21" s="161">
        <f t="shared" ref="G21:G49" si="6">+I$12*((D21+F21)/2)+E21</f>
        <v>11480767.373612601</v>
      </c>
      <c r="H21" s="142">
        <f t="shared" ref="H21:H49" si="7">+I$13*((D21+F21)/2)+E21</f>
        <v>11480767.373612601</v>
      </c>
      <c r="I21" s="156">
        <f t="shared" si="3"/>
        <v>0</v>
      </c>
      <c r="J21" s="156"/>
      <c r="K21" s="334"/>
      <c r="L21" s="158">
        <f t="shared" si="0"/>
        <v>0</v>
      </c>
      <c r="M21" s="334"/>
      <c r="N21" s="158">
        <f t="shared" si="1"/>
        <v>0</v>
      </c>
      <c r="O21" s="158">
        <f t="shared" si="2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87793605.532047644</v>
      </c>
      <c r="E22" s="160">
        <f>IF(+I14&lt;F21,I14,D22)</f>
        <v>2374852.9512195121</v>
      </c>
      <c r="F22" s="159">
        <f t="shared" si="5"/>
        <v>85418752.58082813</v>
      </c>
      <c r="G22" s="161">
        <f t="shared" si="6"/>
        <v>11237735.715610346</v>
      </c>
      <c r="H22" s="142">
        <f t="shared" si="7"/>
        <v>11237735.715610346</v>
      </c>
      <c r="I22" s="156">
        <f t="shared" si="3"/>
        <v>0</v>
      </c>
      <c r="J22" s="156"/>
      <c r="K22" s="334"/>
      <c r="L22" s="158">
        <f t="shared" si="0"/>
        <v>0</v>
      </c>
      <c r="M22" s="334"/>
      <c r="N22" s="158">
        <f t="shared" si="1"/>
        <v>0</v>
      </c>
      <c r="O22" s="158">
        <f t="shared" si="2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85418752.58082813</v>
      </c>
      <c r="E23" s="160">
        <f>IF(+I14&lt;F22,I14,D23)</f>
        <v>2374852.9512195121</v>
      </c>
      <c r="F23" s="159">
        <f t="shared" si="5"/>
        <v>83043899.629608616</v>
      </c>
      <c r="G23" s="161">
        <f t="shared" si="6"/>
        <v>10994704.057608094</v>
      </c>
      <c r="H23" s="142">
        <f t="shared" si="7"/>
        <v>10994704.057608094</v>
      </c>
      <c r="I23" s="156">
        <f t="shared" si="3"/>
        <v>0</v>
      </c>
      <c r="J23" s="156"/>
      <c r="K23" s="334"/>
      <c r="L23" s="158">
        <f t="shared" si="0"/>
        <v>0</v>
      </c>
      <c r="M23" s="334"/>
      <c r="N23" s="158">
        <f t="shared" si="1"/>
        <v>0</v>
      </c>
      <c r="O23" s="158">
        <f t="shared" si="2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83043899.629608616</v>
      </c>
      <c r="E24" s="160">
        <f>IF(+I14&lt;F23,I14,D24)</f>
        <v>2374852.9512195121</v>
      </c>
      <c r="F24" s="159">
        <f t="shared" si="5"/>
        <v>80669046.678389102</v>
      </c>
      <c r="G24" s="161">
        <f t="shared" si="6"/>
        <v>10751672.39960584</v>
      </c>
      <c r="H24" s="142">
        <f t="shared" si="7"/>
        <v>10751672.39960584</v>
      </c>
      <c r="I24" s="156">
        <f t="shared" si="3"/>
        <v>0</v>
      </c>
      <c r="J24" s="156"/>
      <c r="K24" s="334"/>
      <c r="L24" s="158">
        <f t="shared" si="0"/>
        <v>0</v>
      </c>
      <c r="M24" s="334"/>
      <c r="N24" s="158">
        <f t="shared" si="1"/>
        <v>0</v>
      </c>
      <c r="O24" s="158">
        <f t="shared" si="2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80669046.678389102</v>
      </c>
      <c r="E25" s="160">
        <f>IF(+I14&lt;F24,I14,D25)</f>
        <v>2374852.9512195121</v>
      </c>
      <c r="F25" s="159">
        <f t="shared" si="5"/>
        <v>78294193.727169588</v>
      </c>
      <c r="G25" s="161">
        <f t="shared" si="6"/>
        <v>10508640.741603587</v>
      </c>
      <c r="H25" s="142">
        <f t="shared" si="7"/>
        <v>10508640.741603587</v>
      </c>
      <c r="I25" s="156">
        <f t="shared" si="3"/>
        <v>0</v>
      </c>
      <c r="J25" s="156"/>
      <c r="K25" s="334"/>
      <c r="L25" s="158">
        <f t="shared" si="0"/>
        <v>0</v>
      </c>
      <c r="M25" s="334"/>
      <c r="N25" s="158">
        <f t="shared" si="1"/>
        <v>0</v>
      </c>
      <c r="O25" s="158">
        <f t="shared" si="2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78294193.727169588</v>
      </c>
      <c r="E26" s="160">
        <f>IF(+I14&lt;F25,I14,D26)</f>
        <v>2374852.9512195121</v>
      </c>
      <c r="F26" s="159">
        <f t="shared" si="5"/>
        <v>75919340.775950074</v>
      </c>
      <c r="G26" s="161">
        <f t="shared" si="6"/>
        <v>10265609.083601333</v>
      </c>
      <c r="H26" s="142">
        <f t="shared" si="7"/>
        <v>10265609.083601333</v>
      </c>
      <c r="I26" s="156">
        <f t="shared" si="3"/>
        <v>0</v>
      </c>
      <c r="J26" s="156"/>
      <c r="K26" s="334"/>
      <c r="L26" s="158">
        <f t="shared" si="0"/>
        <v>0</v>
      </c>
      <c r="M26" s="334"/>
      <c r="N26" s="158">
        <f t="shared" si="1"/>
        <v>0</v>
      </c>
      <c r="O26" s="158">
        <f t="shared" si="2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75919340.775950074</v>
      </c>
      <c r="E27" s="160">
        <f>IF(+I14&lt;F26,I14,D27)</f>
        <v>2374852.9512195121</v>
      </c>
      <c r="F27" s="159">
        <f t="shared" si="5"/>
        <v>73544487.82473056</v>
      </c>
      <c r="G27" s="161">
        <f t="shared" si="6"/>
        <v>10022577.42559908</v>
      </c>
      <c r="H27" s="142">
        <f t="shared" si="7"/>
        <v>10022577.42559908</v>
      </c>
      <c r="I27" s="156">
        <f t="shared" si="3"/>
        <v>0</v>
      </c>
      <c r="J27" s="156"/>
      <c r="K27" s="334"/>
      <c r="L27" s="158">
        <f t="shared" si="0"/>
        <v>0</v>
      </c>
      <c r="M27" s="334"/>
      <c r="N27" s="158">
        <f t="shared" si="1"/>
        <v>0</v>
      </c>
      <c r="O27" s="158">
        <f t="shared" si="2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73544487.82473056</v>
      </c>
      <c r="E28" s="160">
        <f>IF(+I14&lt;F27,I14,D28)</f>
        <v>2374852.9512195121</v>
      </c>
      <c r="F28" s="159">
        <f t="shared" si="5"/>
        <v>71169634.873511046</v>
      </c>
      <c r="G28" s="161">
        <f t="shared" si="6"/>
        <v>9779545.767596826</v>
      </c>
      <c r="H28" s="142">
        <f t="shared" si="7"/>
        <v>9779545.767596826</v>
      </c>
      <c r="I28" s="156">
        <f t="shared" si="3"/>
        <v>0</v>
      </c>
      <c r="J28" s="156"/>
      <c r="K28" s="334"/>
      <c r="L28" s="158">
        <f t="shared" si="0"/>
        <v>0</v>
      </c>
      <c r="M28" s="334"/>
      <c r="N28" s="158">
        <f t="shared" si="1"/>
        <v>0</v>
      </c>
      <c r="O28" s="158">
        <f t="shared" si="2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71169634.873511046</v>
      </c>
      <c r="E29" s="160">
        <f>IF(+I14&lt;F28,I14,D29)</f>
        <v>2374852.9512195121</v>
      </c>
      <c r="F29" s="159">
        <f t="shared" si="5"/>
        <v>68794781.922291532</v>
      </c>
      <c r="G29" s="161">
        <f t="shared" si="6"/>
        <v>9536514.1095945742</v>
      </c>
      <c r="H29" s="142">
        <f t="shared" si="7"/>
        <v>9536514.1095945742</v>
      </c>
      <c r="I29" s="156">
        <f t="shared" si="3"/>
        <v>0</v>
      </c>
      <c r="J29" s="156"/>
      <c r="K29" s="334"/>
      <c r="L29" s="158">
        <f t="shared" si="0"/>
        <v>0</v>
      </c>
      <c r="M29" s="334"/>
      <c r="N29" s="158">
        <f t="shared" si="1"/>
        <v>0</v>
      </c>
      <c r="O29" s="158">
        <f t="shared" si="2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68794781.922291532</v>
      </c>
      <c r="E30" s="160">
        <f>IF(+I14&lt;F29,I14,D30)</f>
        <v>2374852.9512195121</v>
      </c>
      <c r="F30" s="159">
        <f t="shared" si="5"/>
        <v>66419928.971072018</v>
      </c>
      <c r="G30" s="161">
        <f t="shared" si="6"/>
        <v>9293482.4515923187</v>
      </c>
      <c r="H30" s="142">
        <f t="shared" si="7"/>
        <v>9293482.4515923187</v>
      </c>
      <c r="I30" s="156">
        <f t="shared" si="3"/>
        <v>0</v>
      </c>
      <c r="J30" s="156"/>
      <c r="K30" s="334"/>
      <c r="L30" s="158">
        <f t="shared" si="0"/>
        <v>0</v>
      </c>
      <c r="M30" s="334"/>
      <c r="N30" s="158">
        <f t="shared" si="1"/>
        <v>0</v>
      </c>
      <c r="O30" s="158">
        <f t="shared" si="2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66419928.971072018</v>
      </c>
      <c r="E31" s="160">
        <f>IF(+I14&lt;F30,I14,D31)</f>
        <v>2374852.9512195121</v>
      </c>
      <c r="F31" s="159">
        <f t="shared" si="5"/>
        <v>64045076.019852504</v>
      </c>
      <c r="G31" s="161">
        <f t="shared" si="6"/>
        <v>9050450.7935900651</v>
      </c>
      <c r="H31" s="142">
        <f t="shared" si="7"/>
        <v>9050450.7935900651</v>
      </c>
      <c r="I31" s="156">
        <f t="shared" si="3"/>
        <v>0</v>
      </c>
      <c r="J31" s="156"/>
      <c r="K31" s="334"/>
      <c r="L31" s="158">
        <f t="shared" si="0"/>
        <v>0</v>
      </c>
      <c r="M31" s="334"/>
      <c r="N31" s="158">
        <f t="shared" si="1"/>
        <v>0</v>
      </c>
      <c r="O31" s="158">
        <f t="shared" si="2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64045076.019852504</v>
      </c>
      <c r="E32" s="160">
        <f>IF(+I14&lt;F31,I14,D32)</f>
        <v>2374852.9512195121</v>
      </c>
      <c r="F32" s="159">
        <f t="shared" si="5"/>
        <v>61670223.06863299</v>
      </c>
      <c r="G32" s="161">
        <f t="shared" si="6"/>
        <v>8807419.1355878115</v>
      </c>
      <c r="H32" s="142">
        <f t="shared" si="7"/>
        <v>8807419.1355878115</v>
      </c>
      <c r="I32" s="156">
        <f t="shared" si="3"/>
        <v>0</v>
      </c>
      <c r="J32" s="156"/>
      <c r="K32" s="334"/>
      <c r="L32" s="158">
        <f t="shared" si="0"/>
        <v>0</v>
      </c>
      <c r="M32" s="334"/>
      <c r="N32" s="158">
        <f t="shared" si="1"/>
        <v>0</v>
      </c>
      <c r="O32" s="158">
        <f t="shared" si="2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61670223.06863299</v>
      </c>
      <c r="E33" s="160">
        <f>IF(+I14&lt;F32,I14,D33)</f>
        <v>2374852.9512195121</v>
      </c>
      <c r="F33" s="159">
        <f t="shared" si="5"/>
        <v>59295370.117413476</v>
      </c>
      <c r="G33" s="161">
        <f t="shared" si="6"/>
        <v>8564387.4775855578</v>
      </c>
      <c r="H33" s="142">
        <f t="shared" si="7"/>
        <v>8564387.4775855578</v>
      </c>
      <c r="I33" s="156">
        <f t="shared" si="3"/>
        <v>0</v>
      </c>
      <c r="J33" s="156"/>
      <c r="K33" s="334"/>
      <c r="L33" s="158">
        <f t="shared" si="0"/>
        <v>0</v>
      </c>
      <c r="M33" s="334"/>
      <c r="N33" s="158">
        <f t="shared" si="1"/>
        <v>0</v>
      </c>
      <c r="O33" s="158">
        <f t="shared" si="2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59295370.117413476</v>
      </c>
      <c r="E34" s="160">
        <f>IF(+I14&lt;F33,I14,D34)</f>
        <v>2374852.9512195121</v>
      </c>
      <c r="F34" s="159">
        <f t="shared" si="5"/>
        <v>56920517.166193962</v>
      </c>
      <c r="G34" s="161">
        <f t="shared" si="6"/>
        <v>8321355.8195833061</v>
      </c>
      <c r="H34" s="142">
        <f t="shared" si="7"/>
        <v>8321355.8195833061</v>
      </c>
      <c r="I34" s="156">
        <f t="shared" si="3"/>
        <v>0</v>
      </c>
      <c r="J34" s="156"/>
      <c r="K34" s="334"/>
      <c r="L34" s="158">
        <f t="shared" si="0"/>
        <v>0</v>
      </c>
      <c r="M34" s="334"/>
      <c r="N34" s="158">
        <f t="shared" si="1"/>
        <v>0</v>
      </c>
      <c r="O34" s="158">
        <f t="shared" si="2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56920517.166193962</v>
      </c>
      <c r="E35" s="160">
        <f>IF(+I14&lt;F34,I14,D35)</f>
        <v>2374852.9512195121</v>
      </c>
      <c r="F35" s="159">
        <f t="shared" si="5"/>
        <v>54545664.214974448</v>
      </c>
      <c r="G35" s="161">
        <f t="shared" si="6"/>
        <v>8078324.1615810525</v>
      </c>
      <c r="H35" s="142">
        <f t="shared" si="7"/>
        <v>8078324.1615810525</v>
      </c>
      <c r="I35" s="156">
        <f t="shared" si="3"/>
        <v>0</v>
      </c>
      <c r="J35" s="156"/>
      <c r="K35" s="334"/>
      <c r="L35" s="158">
        <f t="shared" si="0"/>
        <v>0</v>
      </c>
      <c r="M35" s="334"/>
      <c r="N35" s="158">
        <f t="shared" si="1"/>
        <v>0</v>
      </c>
      <c r="O35" s="158">
        <f t="shared" si="2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54545664.214974448</v>
      </c>
      <c r="E36" s="160">
        <f>IF(+I14&lt;F35,I14,D36)</f>
        <v>2374852.9512195121</v>
      </c>
      <c r="F36" s="159">
        <f t="shared" si="5"/>
        <v>52170811.263754934</v>
      </c>
      <c r="G36" s="161">
        <f t="shared" si="6"/>
        <v>7835292.5035787988</v>
      </c>
      <c r="H36" s="142">
        <f t="shared" si="7"/>
        <v>7835292.5035787988</v>
      </c>
      <c r="I36" s="156">
        <f t="shared" si="3"/>
        <v>0</v>
      </c>
      <c r="J36" s="156"/>
      <c r="K36" s="334"/>
      <c r="L36" s="158">
        <f t="shared" si="0"/>
        <v>0</v>
      </c>
      <c r="M36" s="334"/>
      <c r="N36" s="158">
        <f t="shared" si="1"/>
        <v>0</v>
      </c>
      <c r="O36" s="158">
        <f t="shared" si="2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52170811.263754934</v>
      </c>
      <c r="E37" s="160">
        <f>IF(+I14&lt;F36,I14,D37)</f>
        <v>2374852.9512195121</v>
      </c>
      <c r="F37" s="159">
        <f t="shared" si="5"/>
        <v>49795958.31253542</v>
      </c>
      <c r="G37" s="161">
        <f t="shared" si="6"/>
        <v>7592260.8455765452</v>
      </c>
      <c r="H37" s="142">
        <f t="shared" si="7"/>
        <v>7592260.8455765452</v>
      </c>
      <c r="I37" s="156">
        <f t="shared" si="3"/>
        <v>0</v>
      </c>
      <c r="J37" s="156"/>
      <c r="K37" s="334"/>
      <c r="L37" s="158">
        <f t="shared" si="0"/>
        <v>0</v>
      </c>
      <c r="M37" s="334"/>
      <c r="N37" s="158">
        <f t="shared" si="1"/>
        <v>0</v>
      </c>
      <c r="O37" s="158">
        <f t="shared" si="2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49795958.31253542</v>
      </c>
      <c r="E38" s="160">
        <f>IF(+I14&lt;F37,I14,D38)</f>
        <v>2374852.9512195121</v>
      </c>
      <c r="F38" s="159">
        <f t="shared" si="5"/>
        <v>47421105.361315906</v>
      </c>
      <c r="G38" s="161">
        <f t="shared" si="6"/>
        <v>7349229.1875742916</v>
      </c>
      <c r="H38" s="142">
        <f t="shared" si="7"/>
        <v>7349229.1875742916</v>
      </c>
      <c r="I38" s="156">
        <f t="shared" si="3"/>
        <v>0</v>
      </c>
      <c r="J38" s="156"/>
      <c r="K38" s="334"/>
      <c r="L38" s="158">
        <f t="shared" si="0"/>
        <v>0</v>
      </c>
      <c r="M38" s="334"/>
      <c r="N38" s="158">
        <f t="shared" si="1"/>
        <v>0</v>
      </c>
      <c r="O38" s="158">
        <f t="shared" si="2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47421105.361315906</v>
      </c>
      <c r="E39" s="160">
        <f>IF(+I14&lt;F38,I14,D39)</f>
        <v>2374852.9512195121</v>
      </c>
      <c r="F39" s="159">
        <f t="shared" si="5"/>
        <v>45046252.410096392</v>
      </c>
      <c r="G39" s="161">
        <f t="shared" si="6"/>
        <v>7106197.529572038</v>
      </c>
      <c r="H39" s="142">
        <f t="shared" si="7"/>
        <v>7106197.529572038</v>
      </c>
      <c r="I39" s="156">
        <f t="shared" si="3"/>
        <v>0</v>
      </c>
      <c r="J39" s="156"/>
      <c r="K39" s="334"/>
      <c r="L39" s="158">
        <f t="shared" si="0"/>
        <v>0</v>
      </c>
      <c r="M39" s="334"/>
      <c r="N39" s="158">
        <f t="shared" si="1"/>
        <v>0</v>
      </c>
      <c r="O39" s="158">
        <f t="shared" si="2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45046252.410096392</v>
      </c>
      <c r="E40" s="160">
        <f>IF(+I14&lt;F39,I14,D40)</f>
        <v>2374852.9512195121</v>
      </c>
      <c r="F40" s="159">
        <f t="shared" si="5"/>
        <v>42671399.458876878</v>
      </c>
      <c r="G40" s="161">
        <f t="shared" si="6"/>
        <v>6863165.8715697853</v>
      </c>
      <c r="H40" s="142">
        <f t="shared" si="7"/>
        <v>6863165.8715697853</v>
      </c>
      <c r="I40" s="156">
        <f t="shared" si="3"/>
        <v>0</v>
      </c>
      <c r="J40" s="156"/>
      <c r="K40" s="334"/>
      <c r="L40" s="158">
        <f t="shared" si="0"/>
        <v>0</v>
      </c>
      <c r="M40" s="334"/>
      <c r="N40" s="158">
        <f t="shared" si="1"/>
        <v>0</v>
      </c>
      <c r="O40" s="158">
        <f t="shared" si="2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42671399.458876878</v>
      </c>
      <c r="E41" s="160">
        <f>IF(+I14&lt;F40,I14,D41)</f>
        <v>2374852.9512195121</v>
      </c>
      <c r="F41" s="159">
        <f t="shared" si="5"/>
        <v>40296546.507657364</v>
      </c>
      <c r="G41" s="161">
        <f t="shared" si="6"/>
        <v>6620134.2135675317</v>
      </c>
      <c r="H41" s="142">
        <f t="shared" si="7"/>
        <v>6620134.2135675317</v>
      </c>
      <c r="I41" s="156">
        <f t="shared" si="3"/>
        <v>0</v>
      </c>
      <c r="J41" s="156"/>
      <c r="K41" s="334"/>
      <c r="L41" s="158">
        <f t="shared" si="0"/>
        <v>0</v>
      </c>
      <c r="M41" s="334"/>
      <c r="N41" s="158">
        <f t="shared" si="1"/>
        <v>0</v>
      </c>
      <c r="O41" s="158">
        <f t="shared" si="2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40296546.507657364</v>
      </c>
      <c r="E42" s="160">
        <f>IF(+I14&lt;F41,I14,D42)</f>
        <v>2374852.9512195121</v>
      </c>
      <c r="F42" s="159">
        <f t="shared" si="5"/>
        <v>37921693.55643785</v>
      </c>
      <c r="G42" s="161">
        <f t="shared" si="6"/>
        <v>6377102.555565278</v>
      </c>
      <c r="H42" s="142">
        <f t="shared" si="7"/>
        <v>6377102.555565278</v>
      </c>
      <c r="I42" s="156">
        <f t="shared" si="3"/>
        <v>0</v>
      </c>
      <c r="J42" s="156"/>
      <c r="K42" s="334"/>
      <c r="L42" s="158">
        <f t="shared" si="0"/>
        <v>0</v>
      </c>
      <c r="M42" s="334"/>
      <c r="N42" s="158">
        <f t="shared" si="1"/>
        <v>0</v>
      </c>
      <c r="O42" s="158">
        <f t="shared" si="2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37921693.55643785</v>
      </c>
      <c r="E43" s="160">
        <f>IF(+I14&lt;F42,I14,D43)</f>
        <v>2374852.9512195121</v>
      </c>
      <c r="F43" s="159">
        <f t="shared" si="5"/>
        <v>35546840.605218336</v>
      </c>
      <c r="G43" s="161">
        <f t="shared" si="6"/>
        <v>6134070.8975630244</v>
      </c>
      <c r="H43" s="142">
        <f t="shared" si="7"/>
        <v>6134070.8975630244</v>
      </c>
      <c r="I43" s="156">
        <f t="shared" si="3"/>
        <v>0</v>
      </c>
      <c r="J43" s="156"/>
      <c r="K43" s="334"/>
      <c r="L43" s="158">
        <f t="shared" si="0"/>
        <v>0</v>
      </c>
      <c r="M43" s="334"/>
      <c r="N43" s="158">
        <f t="shared" si="1"/>
        <v>0</v>
      </c>
      <c r="O43" s="158">
        <f t="shared" si="2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35546840.605218336</v>
      </c>
      <c r="E44" s="160">
        <f>IF(+I14&lt;F43,I14,D44)</f>
        <v>2374852.9512195121</v>
      </c>
      <c r="F44" s="159">
        <f t="shared" si="5"/>
        <v>33171987.653998822</v>
      </c>
      <c r="G44" s="161">
        <f t="shared" si="6"/>
        <v>5891039.2395607708</v>
      </c>
      <c r="H44" s="142">
        <f t="shared" si="7"/>
        <v>5891039.2395607708</v>
      </c>
      <c r="I44" s="156">
        <f t="shared" si="3"/>
        <v>0</v>
      </c>
      <c r="J44" s="156"/>
      <c r="K44" s="334"/>
      <c r="L44" s="158">
        <f t="shared" si="0"/>
        <v>0</v>
      </c>
      <c r="M44" s="334"/>
      <c r="N44" s="158">
        <f t="shared" si="1"/>
        <v>0</v>
      </c>
      <c r="O44" s="158">
        <f t="shared" si="2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33171987.653998822</v>
      </c>
      <c r="E45" s="160">
        <f>IF(+I14&lt;F44,I14,D45)</f>
        <v>2374852.9512195121</v>
      </c>
      <c r="F45" s="159">
        <f t="shared" si="5"/>
        <v>30797134.702779308</v>
      </c>
      <c r="G45" s="161">
        <f t="shared" si="6"/>
        <v>5648007.5815585181</v>
      </c>
      <c r="H45" s="142">
        <f t="shared" si="7"/>
        <v>5648007.5815585181</v>
      </c>
      <c r="I45" s="156">
        <f t="shared" si="3"/>
        <v>0</v>
      </c>
      <c r="J45" s="156"/>
      <c r="K45" s="334"/>
      <c r="L45" s="158">
        <f t="shared" si="0"/>
        <v>0</v>
      </c>
      <c r="M45" s="334"/>
      <c r="N45" s="158">
        <f t="shared" si="1"/>
        <v>0</v>
      </c>
      <c r="O45" s="158">
        <f t="shared" si="2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30797134.702779308</v>
      </c>
      <c r="E46" s="160">
        <f>IF(+I14&lt;F45,I14,D46)</f>
        <v>2374852.9512195121</v>
      </c>
      <c r="F46" s="159">
        <f t="shared" si="5"/>
        <v>28422281.751559794</v>
      </c>
      <c r="G46" s="161">
        <f t="shared" si="6"/>
        <v>5404975.9235562645</v>
      </c>
      <c r="H46" s="142">
        <f t="shared" si="7"/>
        <v>5404975.9235562645</v>
      </c>
      <c r="I46" s="156">
        <f t="shared" si="3"/>
        <v>0</v>
      </c>
      <c r="J46" s="156"/>
      <c r="K46" s="334"/>
      <c r="L46" s="158">
        <f t="shared" si="0"/>
        <v>0</v>
      </c>
      <c r="M46" s="334"/>
      <c r="N46" s="158">
        <f t="shared" si="1"/>
        <v>0</v>
      </c>
      <c r="O46" s="158">
        <f t="shared" si="2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28422281.751559794</v>
      </c>
      <c r="E47" s="160">
        <f>IF(+I14&lt;F46,I14,D47)</f>
        <v>2374852.9512195121</v>
      </c>
      <c r="F47" s="159">
        <f t="shared" si="5"/>
        <v>26047428.80034028</v>
      </c>
      <c r="G47" s="161">
        <f t="shared" si="6"/>
        <v>5161944.2655540109</v>
      </c>
      <c r="H47" s="142">
        <f t="shared" si="7"/>
        <v>5161944.2655540109</v>
      </c>
      <c r="I47" s="156">
        <f t="shared" si="3"/>
        <v>0</v>
      </c>
      <c r="J47" s="156"/>
      <c r="K47" s="334"/>
      <c r="L47" s="158">
        <f t="shared" si="0"/>
        <v>0</v>
      </c>
      <c r="M47" s="334"/>
      <c r="N47" s="158">
        <f t="shared" si="1"/>
        <v>0</v>
      </c>
      <c r="O47" s="158">
        <f t="shared" si="2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26047428.80034028</v>
      </c>
      <c r="E48" s="160">
        <f>IF(+I14&lt;F47,I14,D48)</f>
        <v>2374852.9512195121</v>
      </c>
      <c r="F48" s="159">
        <f t="shared" si="5"/>
        <v>23672575.849120766</v>
      </c>
      <c r="G48" s="161">
        <f t="shared" si="6"/>
        <v>4918912.6075517572</v>
      </c>
      <c r="H48" s="142">
        <f t="shared" si="7"/>
        <v>4918912.6075517572</v>
      </c>
      <c r="I48" s="156">
        <f t="shared" si="3"/>
        <v>0</v>
      </c>
      <c r="J48" s="156"/>
      <c r="K48" s="334"/>
      <c r="L48" s="158">
        <f t="shared" si="0"/>
        <v>0</v>
      </c>
      <c r="M48" s="334"/>
      <c r="N48" s="158">
        <f t="shared" si="1"/>
        <v>0</v>
      </c>
      <c r="O48" s="158">
        <f t="shared" si="2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23672575.849120766</v>
      </c>
      <c r="E49" s="160">
        <f>IF(+I14&lt;F48,I14,D49)</f>
        <v>2374852.9512195121</v>
      </c>
      <c r="F49" s="159">
        <f t="shared" si="5"/>
        <v>21297722.897901252</v>
      </c>
      <c r="G49" s="161">
        <f t="shared" si="6"/>
        <v>4675880.9495495036</v>
      </c>
      <c r="H49" s="142">
        <f t="shared" si="7"/>
        <v>4675880.9495495036</v>
      </c>
      <c r="I49" s="156">
        <f t="shared" si="3"/>
        <v>0</v>
      </c>
      <c r="J49" s="156"/>
      <c r="K49" s="334"/>
      <c r="L49" s="158">
        <f t="shared" si="0"/>
        <v>0</v>
      </c>
      <c r="M49" s="334"/>
      <c r="N49" s="158">
        <f t="shared" si="1"/>
        <v>0</v>
      </c>
      <c r="O49" s="158">
        <f t="shared" si="2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21297722.897901252</v>
      </c>
      <c r="E50" s="160">
        <f>IF(+I14&lt;F49,I14,D50)</f>
        <v>2374852.9512195121</v>
      </c>
      <c r="F50" s="159">
        <f t="shared" si="5"/>
        <v>18922869.946681738</v>
      </c>
      <c r="G50" s="161">
        <f t="shared" ref="G50:G72" si="8">+I$12*((D50+F50)/2)+E50</f>
        <v>4432849.29154725</v>
      </c>
      <c r="H50" s="142">
        <f t="shared" ref="H50:H72" si="9">+I$13*((D50+F50)/2)+E50</f>
        <v>4432849.29154725</v>
      </c>
      <c r="I50" s="156">
        <f t="shared" si="3"/>
        <v>0</v>
      </c>
      <c r="J50" s="156"/>
      <c r="K50" s="334"/>
      <c r="L50" s="158">
        <f t="shared" si="0"/>
        <v>0</v>
      </c>
      <c r="M50" s="334"/>
      <c r="N50" s="158">
        <f t="shared" si="1"/>
        <v>0</v>
      </c>
      <c r="O50" s="158">
        <f t="shared" si="2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18922869.946681738</v>
      </c>
      <c r="E51" s="160">
        <f>IF(+I14&lt;F50,I14,D51)</f>
        <v>2374852.9512195121</v>
      </c>
      <c r="F51" s="159">
        <f t="shared" si="5"/>
        <v>16548016.995462226</v>
      </c>
      <c r="G51" s="161">
        <f t="shared" si="8"/>
        <v>4189817.6335449968</v>
      </c>
      <c r="H51" s="142">
        <f t="shared" si="9"/>
        <v>4189817.6335449968</v>
      </c>
      <c r="I51" s="156">
        <f t="shared" si="3"/>
        <v>0</v>
      </c>
      <c r="J51" s="156"/>
      <c r="K51" s="334"/>
      <c r="L51" s="158">
        <f t="shared" si="0"/>
        <v>0</v>
      </c>
      <c r="M51" s="334"/>
      <c r="N51" s="158">
        <f t="shared" si="1"/>
        <v>0</v>
      </c>
      <c r="O51" s="158">
        <f t="shared" si="2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16548016.995462226</v>
      </c>
      <c r="E52" s="160">
        <f>IF(+I14&lt;F51,I14,D52)</f>
        <v>2374852.9512195121</v>
      </c>
      <c r="F52" s="159">
        <f t="shared" si="5"/>
        <v>14173164.044242714</v>
      </c>
      <c r="G52" s="161">
        <f t="shared" si="8"/>
        <v>3946785.9755427437</v>
      </c>
      <c r="H52" s="142">
        <f t="shared" si="9"/>
        <v>3946785.9755427437</v>
      </c>
      <c r="I52" s="156">
        <f t="shared" si="3"/>
        <v>0</v>
      </c>
      <c r="J52" s="156"/>
      <c r="K52" s="334"/>
      <c r="L52" s="158">
        <f t="shared" si="0"/>
        <v>0</v>
      </c>
      <c r="M52" s="334"/>
      <c r="N52" s="158">
        <f t="shared" si="1"/>
        <v>0</v>
      </c>
      <c r="O52" s="158">
        <f t="shared" si="2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14173164.044242714</v>
      </c>
      <c r="E53" s="160">
        <f>IF(+I14&lt;F52,I14,D53)</f>
        <v>2374852.9512195121</v>
      </c>
      <c r="F53" s="159">
        <f t="shared" si="5"/>
        <v>11798311.093023201</v>
      </c>
      <c r="G53" s="161">
        <f t="shared" si="8"/>
        <v>3703754.3175404901</v>
      </c>
      <c r="H53" s="142">
        <f t="shared" si="9"/>
        <v>3703754.3175404901</v>
      </c>
      <c r="I53" s="156">
        <f t="shared" si="3"/>
        <v>0</v>
      </c>
      <c r="J53" s="156"/>
      <c r="K53" s="334"/>
      <c r="L53" s="158">
        <f t="shared" si="0"/>
        <v>0</v>
      </c>
      <c r="M53" s="334"/>
      <c r="N53" s="158">
        <f t="shared" si="1"/>
        <v>0</v>
      </c>
      <c r="O53" s="158">
        <f t="shared" si="2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11798311.093023201</v>
      </c>
      <c r="E54" s="160">
        <f>IF(+I14&lt;F53,I14,D54)</f>
        <v>2374852.9512195121</v>
      </c>
      <c r="F54" s="159">
        <f t="shared" si="5"/>
        <v>9423458.1418036893</v>
      </c>
      <c r="G54" s="161">
        <f t="shared" si="8"/>
        <v>3460722.6595382374</v>
      </c>
      <c r="H54" s="142">
        <f t="shared" si="9"/>
        <v>3460722.6595382374</v>
      </c>
      <c r="I54" s="156">
        <f t="shared" si="3"/>
        <v>0</v>
      </c>
      <c r="J54" s="156"/>
      <c r="K54" s="334"/>
      <c r="L54" s="158">
        <f t="shared" si="0"/>
        <v>0</v>
      </c>
      <c r="M54" s="334"/>
      <c r="N54" s="158">
        <f t="shared" si="1"/>
        <v>0</v>
      </c>
      <c r="O54" s="158">
        <f t="shared" si="2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9423458.1418036893</v>
      </c>
      <c r="E55" s="160">
        <f>IF(+I14&lt;F54,I14,D55)</f>
        <v>2374852.9512195121</v>
      </c>
      <c r="F55" s="159">
        <f t="shared" si="5"/>
        <v>7048605.1905841772</v>
      </c>
      <c r="G55" s="161">
        <f t="shared" si="8"/>
        <v>3217691.0015359838</v>
      </c>
      <c r="H55" s="142">
        <f t="shared" si="9"/>
        <v>3217691.0015359838</v>
      </c>
      <c r="I55" s="156">
        <f t="shared" si="3"/>
        <v>0</v>
      </c>
      <c r="J55" s="156"/>
      <c r="K55" s="334"/>
      <c r="L55" s="158">
        <f t="shared" si="0"/>
        <v>0</v>
      </c>
      <c r="M55" s="334"/>
      <c r="N55" s="158">
        <f t="shared" si="1"/>
        <v>0</v>
      </c>
      <c r="O55" s="158">
        <f t="shared" si="2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7048605.1905841772</v>
      </c>
      <c r="E56" s="160">
        <f>IF(+I14&lt;F55,I14,D56)</f>
        <v>2374852.9512195121</v>
      </c>
      <c r="F56" s="159">
        <f t="shared" si="5"/>
        <v>4673752.239364665</v>
      </c>
      <c r="G56" s="161">
        <f t="shared" si="8"/>
        <v>2974659.3435337306</v>
      </c>
      <c r="H56" s="142">
        <f t="shared" si="9"/>
        <v>2974659.3435337306</v>
      </c>
      <c r="I56" s="156">
        <f t="shared" si="3"/>
        <v>0</v>
      </c>
      <c r="J56" s="156"/>
      <c r="K56" s="334"/>
      <c r="L56" s="158">
        <f t="shared" si="0"/>
        <v>0</v>
      </c>
      <c r="M56" s="334"/>
      <c r="N56" s="158">
        <f t="shared" si="1"/>
        <v>0</v>
      </c>
      <c r="O56" s="158">
        <f t="shared" si="2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4673752.239364665</v>
      </c>
      <c r="E57" s="160">
        <f>IF(+I14&lt;F56,I14,D57)</f>
        <v>2374852.9512195121</v>
      </c>
      <c r="F57" s="159">
        <f t="shared" si="5"/>
        <v>2298899.2881451529</v>
      </c>
      <c r="G57" s="161">
        <f t="shared" si="8"/>
        <v>2731627.685531477</v>
      </c>
      <c r="H57" s="142">
        <f t="shared" si="9"/>
        <v>2731627.685531477</v>
      </c>
      <c r="I57" s="156">
        <f t="shared" si="3"/>
        <v>0</v>
      </c>
      <c r="J57" s="156"/>
      <c r="K57" s="334"/>
      <c r="L57" s="158">
        <f t="shared" si="0"/>
        <v>0</v>
      </c>
      <c r="M57" s="334"/>
      <c r="N57" s="158">
        <f t="shared" si="1"/>
        <v>0</v>
      </c>
      <c r="O57" s="158">
        <f t="shared" si="2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2298899.2881451529</v>
      </c>
      <c r="E58" s="160">
        <f>IF(+I14&lt;F57,I14,D58)</f>
        <v>2298899.2881451529</v>
      </c>
      <c r="F58" s="159">
        <f t="shared" si="5"/>
        <v>0</v>
      </c>
      <c r="G58" s="161">
        <f t="shared" si="8"/>
        <v>2416528.7408005721</v>
      </c>
      <c r="H58" s="142">
        <f t="shared" si="9"/>
        <v>2416528.7408005721</v>
      </c>
      <c r="I58" s="156">
        <f t="shared" si="3"/>
        <v>0</v>
      </c>
      <c r="J58" s="156"/>
      <c r="K58" s="334"/>
      <c r="L58" s="158">
        <f t="shared" si="0"/>
        <v>0</v>
      </c>
      <c r="M58" s="334"/>
      <c r="N58" s="158">
        <f t="shared" si="1"/>
        <v>0</v>
      </c>
      <c r="O58" s="158">
        <f t="shared" si="2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5"/>
        <v>0</v>
      </c>
      <c r="G59" s="161">
        <f t="shared" si="8"/>
        <v>0</v>
      </c>
      <c r="H59" s="142">
        <f t="shared" si="9"/>
        <v>0</v>
      </c>
      <c r="I59" s="156">
        <f t="shared" si="3"/>
        <v>0</v>
      </c>
      <c r="J59" s="156"/>
      <c r="K59" s="334"/>
      <c r="L59" s="158">
        <f t="shared" si="0"/>
        <v>0</v>
      </c>
      <c r="M59" s="334"/>
      <c r="N59" s="158">
        <f t="shared" si="1"/>
        <v>0</v>
      </c>
      <c r="O59" s="158">
        <f t="shared" si="2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5"/>
        <v>0</v>
      </c>
      <c r="G60" s="161">
        <f t="shared" si="8"/>
        <v>0</v>
      </c>
      <c r="H60" s="142">
        <f t="shared" si="9"/>
        <v>0</v>
      </c>
      <c r="I60" s="156">
        <f t="shared" si="3"/>
        <v>0</v>
      </c>
      <c r="J60" s="156"/>
      <c r="K60" s="334"/>
      <c r="L60" s="158">
        <f t="shared" si="0"/>
        <v>0</v>
      </c>
      <c r="M60" s="334"/>
      <c r="N60" s="158">
        <f t="shared" si="1"/>
        <v>0</v>
      </c>
      <c r="O60" s="158">
        <f t="shared" si="2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3"/>
        <v>0</v>
      </c>
      <c r="J61" s="156"/>
      <c r="K61" s="334"/>
      <c r="L61" s="158">
        <f t="shared" si="0"/>
        <v>0</v>
      </c>
      <c r="M61" s="334"/>
      <c r="N61" s="158">
        <f t="shared" si="1"/>
        <v>0</v>
      </c>
      <c r="O61" s="158">
        <f t="shared" si="2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3"/>
        <v>0</v>
      </c>
      <c r="J62" s="156"/>
      <c r="K62" s="334"/>
      <c r="L62" s="158">
        <f t="shared" si="0"/>
        <v>0</v>
      </c>
      <c r="M62" s="334"/>
      <c r="N62" s="158">
        <f t="shared" si="1"/>
        <v>0</v>
      </c>
      <c r="O62" s="158">
        <f t="shared" si="2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3"/>
        <v>0</v>
      </c>
      <c r="J63" s="156"/>
      <c r="K63" s="334"/>
      <c r="L63" s="158">
        <f t="shared" si="0"/>
        <v>0</v>
      </c>
      <c r="M63" s="334"/>
      <c r="N63" s="158">
        <f t="shared" si="1"/>
        <v>0</v>
      </c>
      <c r="O63" s="158">
        <f t="shared" si="2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3"/>
        <v>0</v>
      </c>
      <c r="J64" s="156"/>
      <c r="K64" s="334"/>
      <c r="L64" s="158">
        <f t="shared" si="0"/>
        <v>0</v>
      </c>
      <c r="M64" s="334"/>
      <c r="N64" s="158">
        <f t="shared" si="1"/>
        <v>0</v>
      </c>
      <c r="O64" s="158">
        <f t="shared" si="2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3"/>
        <v>0</v>
      </c>
      <c r="J65" s="156"/>
      <c r="K65" s="334"/>
      <c r="L65" s="158">
        <f t="shared" si="0"/>
        <v>0</v>
      </c>
      <c r="M65" s="334"/>
      <c r="N65" s="158">
        <f t="shared" si="1"/>
        <v>0</v>
      </c>
      <c r="O65" s="158">
        <f t="shared" si="2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3"/>
        <v>0</v>
      </c>
      <c r="J66" s="156"/>
      <c r="K66" s="334"/>
      <c r="L66" s="158">
        <f t="shared" si="0"/>
        <v>0</v>
      </c>
      <c r="M66" s="334"/>
      <c r="N66" s="158">
        <f t="shared" si="1"/>
        <v>0</v>
      </c>
      <c r="O66" s="158">
        <f t="shared" si="2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3"/>
        <v>0</v>
      </c>
      <c r="J67" s="156"/>
      <c r="K67" s="334"/>
      <c r="L67" s="158">
        <f t="shared" si="0"/>
        <v>0</v>
      </c>
      <c r="M67" s="334"/>
      <c r="N67" s="158">
        <f t="shared" si="1"/>
        <v>0</v>
      </c>
      <c r="O67" s="158">
        <f t="shared" si="2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3"/>
        <v>0</v>
      </c>
      <c r="J68" s="156"/>
      <c r="K68" s="334"/>
      <c r="L68" s="158">
        <f t="shared" si="0"/>
        <v>0</v>
      </c>
      <c r="M68" s="334"/>
      <c r="N68" s="158">
        <f t="shared" si="1"/>
        <v>0</v>
      </c>
      <c r="O68" s="158">
        <f t="shared" si="2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3"/>
        <v>0</v>
      </c>
      <c r="J69" s="156"/>
      <c r="K69" s="334"/>
      <c r="L69" s="158">
        <f t="shared" si="0"/>
        <v>0</v>
      </c>
      <c r="M69" s="334"/>
      <c r="N69" s="158">
        <f t="shared" si="1"/>
        <v>0</v>
      </c>
      <c r="O69" s="158">
        <f t="shared" si="2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3"/>
        <v>0</v>
      </c>
      <c r="J70" s="156"/>
      <c r="K70" s="334"/>
      <c r="L70" s="158">
        <f t="shared" si="0"/>
        <v>0</v>
      </c>
      <c r="M70" s="334"/>
      <c r="N70" s="158">
        <f t="shared" si="1"/>
        <v>0</v>
      </c>
      <c r="O70" s="158">
        <f t="shared" si="2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3"/>
        <v>0</v>
      </c>
      <c r="J71" s="156"/>
      <c r="K71" s="334"/>
      <c r="L71" s="158">
        <f t="shared" si="0"/>
        <v>0</v>
      </c>
      <c r="M71" s="334"/>
      <c r="N71" s="158">
        <f t="shared" si="1"/>
        <v>0</v>
      </c>
      <c r="O71" s="158">
        <f t="shared" si="2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3"/>
        <v>0</v>
      </c>
      <c r="J72" s="156"/>
      <c r="K72" s="335"/>
      <c r="L72" s="169">
        <f t="shared" si="0"/>
        <v>0</v>
      </c>
      <c r="M72" s="335"/>
      <c r="N72" s="169">
        <f t="shared" si="1"/>
        <v>0</v>
      </c>
      <c r="O72" s="169">
        <f t="shared" si="2"/>
        <v>0</v>
      </c>
      <c r="P72" s="4"/>
    </row>
    <row r="73" spans="2:16">
      <c r="C73" s="154" t="s">
        <v>73</v>
      </c>
      <c r="D73" s="111"/>
      <c r="E73" s="111">
        <f>SUM(E17:E72)</f>
        <v>97368971</v>
      </c>
      <c r="F73" s="111"/>
      <c r="G73" s="111">
        <f>SUM(G17:G72)</f>
        <v>308983478.90228224</v>
      </c>
      <c r="H73" s="111">
        <f>SUM(H17:H72)</f>
        <v>308983478.90228224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60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14691512.71476743</v>
      </c>
      <c r="N87" s="198">
        <f>IF(J92&lt;D11,0,VLOOKUP(J92,C17:O72,11))</f>
        <v>14691512.71476743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12233995.703663049</v>
      </c>
      <c r="N88" s="200">
        <f>IF(J92&lt;D11,0,VLOOKUP(J92,C99:P154,7))</f>
        <v>12233995.703663049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Valliant-NW Texarkana 345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-2457517.0111043807</v>
      </c>
      <c r="N89" s="203">
        <f>+N88-N87</f>
        <v>-2457517.0111043807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97368971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2318308.8333333335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0</v>
      </c>
      <c r="F99" s="389">
        <v>94208721</v>
      </c>
      <c r="G99" s="455">
        <v>47104360.5</v>
      </c>
      <c r="H99" s="456">
        <v>5979898.0138057787</v>
      </c>
      <c r="I99" s="457">
        <v>5979898.0138057787</v>
      </c>
      <c r="J99" s="458">
        <v>0</v>
      </c>
      <c r="K99" s="158"/>
      <c r="L99" s="256">
        <f>+H99</f>
        <v>5979898.0138057787</v>
      </c>
      <c r="M99" s="172">
        <f>IF(L99&lt;&gt;0,+H99-L99,0)</f>
        <v>0</v>
      </c>
      <c r="N99" s="256">
        <f>+I99</f>
        <v>5979898.0138057787</v>
      </c>
      <c r="O99" s="172">
        <f>IF(N99&lt;&gt;0,+I99-N99,0)</f>
        <v>0</v>
      </c>
      <c r="P99" s="172">
        <f>+O99-M99</f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409">
        <v>97244455</v>
      </c>
      <c r="E100" s="410">
        <v>2315344.1666666665</v>
      </c>
      <c r="F100" s="411">
        <v>94929110.833333328</v>
      </c>
      <c r="G100" s="411">
        <v>96086782.916666657</v>
      </c>
      <c r="H100" s="413">
        <v>13987145.75171851</v>
      </c>
      <c r="I100" s="414">
        <v>13987145.75171851</v>
      </c>
      <c r="J100" s="158">
        <f t="shared" ref="J100:J130" si="10">+I100-H100</f>
        <v>0</v>
      </c>
      <c r="K100" s="158"/>
      <c r="L100" s="258">
        <f>+H100</f>
        <v>13987145.75171851</v>
      </c>
      <c r="M100" s="158">
        <f>IF(L100&lt;&gt;0,+H100-L100,0)</f>
        <v>0</v>
      </c>
      <c r="N100" s="258">
        <f>+I100</f>
        <v>13987145.75171851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1">IF(D101=F100,"","IU")</f>
        <v>IU</v>
      </c>
      <c r="C101" s="153">
        <f>IF(D93="","-",+C100+1)</f>
        <v>2018</v>
      </c>
      <c r="D101" s="154">
        <f>IF(F100+SUM(E$99:E100)=D$92,F100,D$92-SUM(E$99:E100))</f>
        <v>95053626.833333328</v>
      </c>
      <c r="E101" s="160">
        <f>IF(+J96&lt;F100,J96,D101)</f>
        <v>2318308.8333333335</v>
      </c>
      <c r="F101" s="159">
        <f t="shared" ref="F101:F130" si="12">+D101-E101</f>
        <v>92735318</v>
      </c>
      <c r="G101" s="159">
        <f t="shared" ref="G101:G130" si="13">+(F101+D101)/2</f>
        <v>93894472.416666657</v>
      </c>
      <c r="H101" s="163">
        <f t="shared" ref="H101:H154" si="14">+J$94*G101+E101</f>
        <v>12233995.703663049</v>
      </c>
      <c r="I101" s="253">
        <f t="shared" ref="I101:I154" si="15">+J$95*G101+E101</f>
        <v>12233995.703663049</v>
      </c>
      <c r="J101" s="158">
        <f t="shared" si="10"/>
        <v>0</v>
      </c>
      <c r="K101" s="158"/>
      <c r="L101" s="334"/>
      <c r="M101" s="158">
        <f t="shared" ref="M101:M130" si="16">IF(L101&lt;&gt;0,+H101-L101,0)</f>
        <v>0</v>
      </c>
      <c r="N101" s="334"/>
      <c r="O101" s="158">
        <f t="shared" ref="O101:O130" si="17">IF(N101&lt;&gt;0,+I101-N101,0)</f>
        <v>0</v>
      </c>
      <c r="P101" s="158">
        <f t="shared" ref="P101:P130" si="18">+O101-M101</f>
        <v>0</v>
      </c>
    </row>
    <row r="102" spans="1:16">
      <c r="B102" s="9" t="str">
        <f t="shared" si="11"/>
        <v/>
      </c>
      <c r="C102" s="153">
        <f>IF(D93="","-",+C101+1)</f>
        <v>2019</v>
      </c>
      <c r="D102" s="154">
        <f>IF(F101+SUM(E$99:E101)=D$92,F101,D$92-SUM(E$99:E101))</f>
        <v>92735318</v>
      </c>
      <c r="E102" s="160">
        <f>IF(+J96&lt;F101,J96,D102)</f>
        <v>2318308.8333333335</v>
      </c>
      <c r="F102" s="159">
        <f t="shared" si="12"/>
        <v>90417009.166666672</v>
      </c>
      <c r="G102" s="159">
        <f t="shared" si="13"/>
        <v>91576163.583333343</v>
      </c>
      <c r="H102" s="163">
        <f t="shared" si="14"/>
        <v>11989171.659516526</v>
      </c>
      <c r="I102" s="253">
        <f t="shared" si="15"/>
        <v>11989171.659516526</v>
      </c>
      <c r="J102" s="158">
        <f t="shared" si="10"/>
        <v>0</v>
      </c>
      <c r="K102" s="158"/>
      <c r="L102" s="334"/>
      <c r="M102" s="158">
        <f t="shared" si="16"/>
        <v>0</v>
      </c>
      <c r="N102" s="334"/>
      <c r="O102" s="158">
        <f t="shared" si="17"/>
        <v>0</v>
      </c>
      <c r="P102" s="158">
        <f t="shared" si="18"/>
        <v>0</v>
      </c>
    </row>
    <row r="103" spans="1:16">
      <c r="B103" s="9" t="str">
        <f t="shared" si="11"/>
        <v/>
      </c>
      <c r="C103" s="153">
        <f>IF(D93="","-",+C102+1)</f>
        <v>2020</v>
      </c>
      <c r="D103" s="154">
        <f>IF(F102+SUM(E$99:E102)=D$92,F102,D$92-SUM(E$99:E102))</f>
        <v>90417009.166666672</v>
      </c>
      <c r="E103" s="160">
        <f>IF(+J96&lt;F102,J96,D103)</f>
        <v>2318308.8333333335</v>
      </c>
      <c r="F103" s="159">
        <f t="shared" si="12"/>
        <v>88098700.333333343</v>
      </c>
      <c r="G103" s="159">
        <f t="shared" si="13"/>
        <v>89257854.75</v>
      </c>
      <c r="H103" s="163">
        <f t="shared" si="14"/>
        <v>11744347.615369998</v>
      </c>
      <c r="I103" s="253">
        <f t="shared" si="15"/>
        <v>11744347.615369998</v>
      </c>
      <c r="J103" s="158">
        <f t="shared" si="10"/>
        <v>0</v>
      </c>
      <c r="K103" s="158"/>
      <c r="L103" s="334"/>
      <c r="M103" s="158">
        <f t="shared" si="16"/>
        <v>0</v>
      </c>
      <c r="N103" s="334"/>
      <c r="O103" s="158">
        <f t="shared" si="17"/>
        <v>0</v>
      </c>
      <c r="P103" s="158">
        <f t="shared" si="18"/>
        <v>0</v>
      </c>
    </row>
    <row r="104" spans="1:16">
      <c r="B104" s="9" t="str">
        <f t="shared" si="11"/>
        <v/>
      </c>
      <c r="C104" s="153">
        <f>IF(D93="","-",+C103+1)</f>
        <v>2021</v>
      </c>
      <c r="D104" s="154">
        <f>IF(F103+SUM(E$99:E103)=D$92,F103,D$92-SUM(E$99:E103))</f>
        <v>88098700.333333343</v>
      </c>
      <c r="E104" s="160">
        <f>IF(+J96&lt;F103,J96,D104)</f>
        <v>2318308.8333333335</v>
      </c>
      <c r="F104" s="159">
        <f t="shared" si="12"/>
        <v>85780391.500000015</v>
      </c>
      <c r="G104" s="159">
        <f t="shared" si="13"/>
        <v>86939545.916666687</v>
      </c>
      <c r="H104" s="163">
        <f t="shared" si="14"/>
        <v>11499523.571223475</v>
      </c>
      <c r="I104" s="253">
        <f t="shared" si="15"/>
        <v>11499523.571223475</v>
      </c>
      <c r="J104" s="158">
        <f t="shared" si="10"/>
        <v>0</v>
      </c>
      <c r="K104" s="158"/>
      <c r="L104" s="334"/>
      <c r="M104" s="158">
        <f t="shared" si="16"/>
        <v>0</v>
      </c>
      <c r="N104" s="334"/>
      <c r="O104" s="158">
        <f t="shared" si="17"/>
        <v>0</v>
      </c>
      <c r="P104" s="158">
        <f t="shared" si="18"/>
        <v>0</v>
      </c>
    </row>
    <row r="105" spans="1:16">
      <c r="B105" s="9" t="str">
        <f t="shared" si="11"/>
        <v/>
      </c>
      <c r="C105" s="153">
        <f>IF(D93="","-",+C104+1)</f>
        <v>2022</v>
      </c>
      <c r="D105" s="154">
        <f>IF(F104+SUM(E$99:E104)=D$92,F104,D$92-SUM(E$99:E104))</f>
        <v>85780391.500000015</v>
      </c>
      <c r="E105" s="160">
        <f>IF(+J96&lt;F104,J96,D105)</f>
        <v>2318308.8333333335</v>
      </c>
      <c r="F105" s="159">
        <f t="shared" si="12"/>
        <v>83462082.666666687</v>
      </c>
      <c r="G105" s="159">
        <f t="shared" si="13"/>
        <v>84621237.083333343</v>
      </c>
      <c r="H105" s="163">
        <f t="shared" si="14"/>
        <v>11254699.527076948</v>
      </c>
      <c r="I105" s="253">
        <f t="shared" si="15"/>
        <v>11254699.527076948</v>
      </c>
      <c r="J105" s="158">
        <f t="shared" si="10"/>
        <v>0</v>
      </c>
      <c r="K105" s="158"/>
      <c r="L105" s="334"/>
      <c r="M105" s="158">
        <f t="shared" si="16"/>
        <v>0</v>
      </c>
      <c r="N105" s="334"/>
      <c r="O105" s="158">
        <f t="shared" si="17"/>
        <v>0</v>
      </c>
      <c r="P105" s="158">
        <f t="shared" si="18"/>
        <v>0</v>
      </c>
    </row>
    <row r="106" spans="1:16">
      <c r="B106" s="9" t="str">
        <f t="shared" si="11"/>
        <v/>
      </c>
      <c r="C106" s="153">
        <f>IF(D93="","-",+C105+1)</f>
        <v>2023</v>
      </c>
      <c r="D106" s="154">
        <f>IF(F105+SUM(E$99:E105)=D$92,F105,D$92-SUM(E$99:E105))</f>
        <v>83462082.666666687</v>
      </c>
      <c r="E106" s="160">
        <f>IF(+J96&lt;F105,J96,D106)</f>
        <v>2318308.8333333335</v>
      </c>
      <c r="F106" s="159">
        <f t="shared" si="12"/>
        <v>81143773.833333358</v>
      </c>
      <c r="G106" s="159">
        <f t="shared" si="13"/>
        <v>82302928.25000003</v>
      </c>
      <c r="H106" s="163">
        <f t="shared" si="14"/>
        <v>11009875.482930426</v>
      </c>
      <c r="I106" s="253">
        <f t="shared" si="15"/>
        <v>11009875.482930426</v>
      </c>
      <c r="J106" s="158">
        <f t="shared" si="10"/>
        <v>0</v>
      </c>
      <c r="K106" s="158"/>
      <c r="L106" s="334"/>
      <c r="M106" s="158">
        <f t="shared" si="16"/>
        <v>0</v>
      </c>
      <c r="N106" s="334"/>
      <c r="O106" s="158">
        <f t="shared" si="17"/>
        <v>0</v>
      </c>
      <c r="P106" s="158">
        <f t="shared" si="18"/>
        <v>0</v>
      </c>
    </row>
    <row r="107" spans="1:16">
      <c r="B107" s="9" t="str">
        <f t="shared" si="11"/>
        <v/>
      </c>
      <c r="C107" s="153">
        <f>IF(D93="","-",+C106+1)</f>
        <v>2024</v>
      </c>
      <c r="D107" s="154">
        <f>IF(F106+SUM(E$99:E106)=D$92,F106,D$92-SUM(E$99:E106))</f>
        <v>81143773.833333358</v>
      </c>
      <c r="E107" s="160">
        <f>IF(+J96&lt;F106,J96,D107)</f>
        <v>2318308.8333333335</v>
      </c>
      <c r="F107" s="159">
        <f t="shared" si="12"/>
        <v>78825465.00000003</v>
      </c>
      <c r="G107" s="159">
        <f t="shared" si="13"/>
        <v>79984619.416666687</v>
      </c>
      <c r="H107" s="163">
        <f t="shared" si="14"/>
        <v>10765051.438783899</v>
      </c>
      <c r="I107" s="253">
        <f t="shared" si="15"/>
        <v>10765051.438783899</v>
      </c>
      <c r="J107" s="158">
        <f t="shared" si="10"/>
        <v>0</v>
      </c>
      <c r="K107" s="158"/>
      <c r="L107" s="334"/>
      <c r="M107" s="158">
        <f t="shared" si="16"/>
        <v>0</v>
      </c>
      <c r="N107" s="334"/>
      <c r="O107" s="158">
        <f t="shared" si="17"/>
        <v>0</v>
      </c>
      <c r="P107" s="158">
        <f t="shared" si="18"/>
        <v>0</v>
      </c>
    </row>
    <row r="108" spans="1:16">
      <c r="B108" s="9" t="str">
        <f t="shared" si="11"/>
        <v/>
      </c>
      <c r="C108" s="153">
        <f>IF(D93="","-",+C107+1)</f>
        <v>2025</v>
      </c>
      <c r="D108" s="154">
        <f>IF(F107+SUM(E$99:E107)=D$92,F107,D$92-SUM(E$99:E107))</f>
        <v>78825465.00000003</v>
      </c>
      <c r="E108" s="160">
        <f>IF(+J96&lt;F107,J96,D108)</f>
        <v>2318308.8333333335</v>
      </c>
      <c r="F108" s="159">
        <f t="shared" si="12"/>
        <v>76507156.166666701</v>
      </c>
      <c r="G108" s="159">
        <f t="shared" si="13"/>
        <v>77666310.583333373</v>
      </c>
      <c r="H108" s="163">
        <f t="shared" si="14"/>
        <v>10520227.394637374</v>
      </c>
      <c r="I108" s="253">
        <f t="shared" si="15"/>
        <v>10520227.394637374</v>
      </c>
      <c r="J108" s="158">
        <f t="shared" si="10"/>
        <v>0</v>
      </c>
      <c r="K108" s="158"/>
      <c r="L108" s="334"/>
      <c r="M108" s="158">
        <f t="shared" si="16"/>
        <v>0</v>
      </c>
      <c r="N108" s="334"/>
      <c r="O108" s="158">
        <f t="shared" si="17"/>
        <v>0</v>
      </c>
      <c r="P108" s="158">
        <f t="shared" si="18"/>
        <v>0</v>
      </c>
    </row>
    <row r="109" spans="1:16">
      <c r="B109" s="9" t="str">
        <f t="shared" si="11"/>
        <v/>
      </c>
      <c r="C109" s="153">
        <f>IF(D93="","-",+C108+1)</f>
        <v>2026</v>
      </c>
      <c r="D109" s="154">
        <f>IF(F108+SUM(E$99:E108)=D$92,F108,D$92-SUM(E$99:E108))</f>
        <v>76507156.166666701</v>
      </c>
      <c r="E109" s="160">
        <f>IF(+J96&lt;F108,J96,D109)</f>
        <v>2318308.8333333335</v>
      </c>
      <c r="F109" s="159">
        <f t="shared" si="12"/>
        <v>74188847.333333373</v>
      </c>
      <c r="G109" s="159">
        <f t="shared" si="13"/>
        <v>75348001.75000003</v>
      </c>
      <c r="H109" s="163">
        <f t="shared" si="14"/>
        <v>10275403.350490848</v>
      </c>
      <c r="I109" s="253">
        <f t="shared" si="15"/>
        <v>10275403.350490848</v>
      </c>
      <c r="J109" s="158">
        <f t="shared" si="10"/>
        <v>0</v>
      </c>
      <c r="K109" s="158"/>
      <c r="L109" s="334"/>
      <c r="M109" s="158">
        <f t="shared" si="16"/>
        <v>0</v>
      </c>
      <c r="N109" s="334"/>
      <c r="O109" s="158">
        <f t="shared" si="17"/>
        <v>0</v>
      </c>
      <c r="P109" s="158">
        <f t="shared" si="18"/>
        <v>0</v>
      </c>
    </row>
    <row r="110" spans="1:16">
      <c r="B110" s="9" t="str">
        <f t="shared" si="11"/>
        <v/>
      </c>
      <c r="C110" s="153">
        <f>IF(D93="","-",+C109+1)</f>
        <v>2027</v>
      </c>
      <c r="D110" s="154">
        <f>IF(F109+SUM(E$99:E109)=D$92,F109,D$92-SUM(E$99:E109))</f>
        <v>74188847.333333373</v>
      </c>
      <c r="E110" s="160">
        <f>IF(+J96&lt;F109,J96,D110)</f>
        <v>2318308.8333333335</v>
      </c>
      <c r="F110" s="159">
        <f t="shared" si="12"/>
        <v>71870538.500000045</v>
      </c>
      <c r="G110" s="159">
        <f t="shared" si="13"/>
        <v>73029692.916666716</v>
      </c>
      <c r="H110" s="163">
        <f t="shared" si="14"/>
        <v>10030579.306344325</v>
      </c>
      <c r="I110" s="253">
        <f t="shared" si="15"/>
        <v>10030579.306344325</v>
      </c>
      <c r="J110" s="158">
        <f t="shared" si="10"/>
        <v>0</v>
      </c>
      <c r="K110" s="158"/>
      <c r="L110" s="334"/>
      <c r="M110" s="158">
        <f t="shared" si="16"/>
        <v>0</v>
      </c>
      <c r="N110" s="334"/>
      <c r="O110" s="158">
        <f t="shared" si="17"/>
        <v>0</v>
      </c>
      <c r="P110" s="158">
        <f t="shared" si="18"/>
        <v>0</v>
      </c>
    </row>
    <row r="111" spans="1:16">
      <c r="B111" s="9" t="str">
        <f t="shared" si="11"/>
        <v/>
      </c>
      <c r="C111" s="153">
        <f>IF(D93="","-",+C110+1)</f>
        <v>2028</v>
      </c>
      <c r="D111" s="154">
        <f>IF(F110+SUM(E$99:E110)=D$92,F110,D$92-SUM(E$99:E110))</f>
        <v>71870538.500000045</v>
      </c>
      <c r="E111" s="160">
        <f>IF(+J96&lt;F110,J96,D111)</f>
        <v>2318308.8333333335</v>
      </c>
      <c r="F111" s="159">
        <f t="shared" si="12"/>
        <v>69552229.666666716</v>
      </c>
      <c r="G111" s="159">
        <f t="shared" si="13"/>
        <v>70711384.083333373</v>
      </c>
      <c r="H111" s="163">
        <f t="shared" si="14"/>
        <v>9785755.2621977981</v>
      </c>
      <c r="I111" s="253">
        <f t="shared" si="15"/>
        <v>9785755.2621977981</v>
      </c>
      <c r="J111" s="158">
        <f t="shared" si="10"/>
        <v>0</v>
      </c>
      <c r="K111" s="158"/>
      <c r="L111" s="334"/>
      <c r="M111" s="158">
        <f t="shared" si="16"/>
        <v>0</v>
      </c>
      <c r="N111" s="334"/>
      <c r="O111" s="158">
        <f t="shared" si="17"/>
        <v>0</v>
      </c>
      <c r="P111" s="158">
        <f t="shared" si="18"/>
        <v>0</v>
      </c>
    </row>
    <row r="112" spans="1:16">
      <c r="B112" s="9" t="str">
        <f t="shared" si="11"/>
        <v/>
      </c>
      <c r="C112" s="153">
        <f>IF(D93="","-",+C111+1)</f>
        <v>2029</v>
      </c>
      <c r="D112" s="154">
        <f>IF(F111+SUM(E$99:E111)=D$92,F111,D$92-SUM(E$99:E111))</f>
        <v>69552229.666666716</v>
      </c>
      <c r="E112" s="160">
        <f>IF(+J96&lt;F111,J96,D112)</f>
        <v>2318308.8333333335</v>
      </c>
      <c r="F112" s="159">
        <f t="shared" si="12"/>
        <v>67233920.833333388</v>
      </c>
      <c r="G112" s="159">
        <f t="shared" si="13"/>
        <v>68393075.25000006</v>
      </c>
      <c r="H112" s="163">
        <f t="shared" si="14"/>
        <v>9540931.2180512734</v>
      </c>
      <c r="I112" s="253">
        <f t="shared" si="15"/>
        <v>9540931.2180512734</v>
      </c>
      <c r="J112" s="158">
        <f t="shared" si="10"/>
        <v>0</v>
      </c>
      <c r="K112" s="158"/>
      <c r="L112" s="334"/>
      <c r="M112" s="158">
        <f t="shared" si="16"/>
        <v>0</v>
      </c>
      <c r="N112" s="334"/>
      <c r="O112" s="158">
        <f t="shared" si="17"/>
        <v>0</v>
      </c>
      <c r="P112" s="158">
        <f t="shared" si="18"/>
        <v>0</v>
      </c>
    </row>
    <row r="113" spans="2:16">
      <c r="B113" s="9" t="str">
        <f t="shared" si="11"/>
        <v>IU</v>
      </c>
      <c r="C113" s="153">
        <f>IF(D93="","-",+C112+1)</f>
        <v>2030</v>
      </c>
      <c r="D113" s="154">
        <f>IF(F112+SUM(E$99:E112)=D$92,F112,D$92-SUM(E$99:E112))</f>
        <v>67233920.833333343</v>
      </c>
      <c r="E113" s="160">
        <f>IF(+J96&lt;F112,J96,D113)</f>
        <v>2318308.8333333335</v>
      </c>
      <c r="F113" s="159">
        <f t="shared" si="12"/>
        <v>64915612.000000007</v>
      </c>
      <c r="G113" s="159">
        <f t="shared" si="13"/>
        <v>66074766.416666672</v>
      </c>
      <c r="H113" s="163">
        <f t="shared" si="14"/>
        <v>9296107.173904743</v>
      </c>
      <c r="I113" s="253">
        <f t="shared" si="15"/>
        <v>9296107.173904743</v>
      </c>
      <c r="J113" s="158">
        <f t="shared" si="10"/>
        <v>0</v>
      </c>
      <c r="K113" s="158"/>
      <c r="L113" s="334"/>
      <c r="M113" s="158">
        <f t="shared" si="16"/>
        <v>0</v>
      </c>
      <c r="N113" s="334"/>
      <c r="O113" s="158">
        <f t="shared" si="17"/>
        <v>0</v>
      </c>
      <c r="P113" s="158">
        <f t="shared" si="18"/>
        <v>0</v>
      </c>
    </row>
    <row r="114" spans="2:16">
      <c r="B114" s="9" t="str">
        <f t="shared" si="11"/>
        <v/>
      </c>
      <c r="C114" s="153">
        <f>IF(D93="","-",+C113+1)</f>
        <v>2031</v>
      </c>
      <c r="D114" s="154">
        <f>IF(F113+SUM(E$99:E113)=D$92,F113,D$92-SUM(E$99:E113))</f>
        <v>64915612.000000007</v>
      </c>
      <c r="E114" s="160">
        <f>IF(+J96&lt;F113,J96,D114)</f>
        <v>2318308.8333333335</v>
      </c>
      <c r="F114" s="159">
        <f t="shared" si="12"/>
        <v>62597303.166666672</v>
      </c>
      <c r="G114" s="159">
        <f t="shared" si="13"/>
        <v>63756457.583333343</v>
      </c>
      <c r="H114" s="163">
        <f t="shared" si="14"/>
        <v>9051283.1297582164</v>
      </c>
      <c r="I114" s="253">
        <f t="shared" si="15"/>
        <v>9051283.1297582164</v>
      </c>
      <c r="J114" s="158">
        <f t="shared" si="10"/>
        <v>0</v>
      </c>
      <c r="K114" s="158"/>
      <c r="L114" s="334"/>
      <c r="M114" s="158">
        <f t="shared" si="16"/>
        <v>0</v>
      </c>
      <c r="N114" s="334"/>
      <c r="O114" s="158">
        <f t="shared" si="17"/>
        <v>0</v>
      </c>
      <c r="P114" s="158">
        <f t="shared" si="18"/>
        <v>0</v>
      </c>
    </row>
    <row r="115" spans="2:16">
      <c r="B115" s="9" t="str">
        <f t="shared" si="11"/>
        <v/>
      </c>
      <c r="C115" s="153">
        <f>IF(D93="","-",+C114+1)</f>
        <v>2032</v>
      </c>
      <c r="D115" s="154">
        <f>IF(F114+SUM(E$99:E114)=D$92,F114,D$92-SUM(E$99:E114))</f>
        <v>62597303.166666672</v>
      </c>
      <c r="E115" s="160">
        <f>IF(+J96&lt;F114,J96,D115)</f>
        <v>2318308.8333333335</v>
      </c>
      <c r="F115" s="159">
        <f t="shared" si="12"/>
        <v>60278994.333333336</v>
      </c>
      <c r="G115" s="159">
        <f t="shared" si="13"/>
        <v>61438148.75</v>
      </c>
      <c r="H115" s="163">
        <f t="shared" si="14"/>
        <v>8806459.0856116898</v>
      </c>
      <c r="I115" s="253">
        <f t="shared" si="15"/>
        <v>8806459.0856116898</v>
      </c>
      <c r="J115" s="158">
        <f t="shared" si="10"/>
        <v>0</v>
      </c>
      <c r="K115" s="158"/>
      <c r="L115" s="334"/>
      <c r="M115" s="158">
        <f t="shared" si="16"/>
        <v>0</v>
      </c>
      <c r="N115" s="334"/>
      <c r="O115" s="158">
        <f t="shared" si="17"/>
        <v>0</v>
      </c>
      <c r="P115" s="158">
        <f t="shared" si="18"/>
        <v>0</v>
      </c>
    </row>
    <row r="116" spans="2:16">
      <c r="B116" s="9" t="str">
        <f t="shared" si="11"/>
        <v/>
      </c>
      <c r="C116" s="153">
        <f>IF(D93="","-",+C115+1)</f>
        <v>2033</v>
      </c>
      <c r="D116" s="154">
        <f>IF(F115+SUM(E$99:E115)=D$92,F115,D$92-SUM(E$99:E115))</f>
        <v>60278994.333333336</v>
      </c>
      <c r="E116" s="160">
        <f>IF(+J96&lt;F115,J96,D116)</f>
        <v>2318308.8333333335</v>
      </c>
      <c r="F116" s="159">
        <f t="shared" si="12"/>
        <v>57960685.5</v>
      </c>
      <c r="G116" s="159">
        <f t="shared" si="13"/>
        <v>59119839.916666672</v>
      </c>
      <c r="H116" s="163">
        <f t="shared" si="14"/>
        <v>8561635.0414651651</v>
      </c>
      <c r="I116" s="253">
        <f t="shared" si="15"/>
        <v>8561635.0414651651</v>
      </c>
      <c r="J116" s="158">
        <f t="shared" si="10"/>
        <v>0</v>
      </c>
      <c r="K116" s="158"/>
      <c r="L116" s="334"/>
      <c r="M116" s="158">
        <f t="shared" si="16"/>
        <v>0</v>
      </c>
      <c r="N116" s="334"/>
      <c r="O116" s="158">
        <f t="shared" si="17"/>
        <v>0</v>
      </c>
      <c r="P116" s="158">
        <f t="shared" si="18"/>
        <v>0</v>
      </c>
    </row>
    <row r="117" spans="2:16">
      <c r="B117" s="9" t="str">
        <f t="shared" si="11"/>
        <v/>
      </c>
      <c r="C117" s="153">
        <f>IF(D93="","-",+C116+1)</f>
        <v>2034</v>
      </c>
      <c r="D117" s="154">
        <f>IF(F116+SUM(E$99:E116)=D$92,F116,D$92-SUM(E$99:E116))</f>
        <v>57960685.5</v>
      </c>
      <c r="E117" s="160">
        <f>IF(+J96&lt;F116,J96,D117)</f>
        <v>2318308.8333333335</v>
      </c>
      <c r="F117" s="159">
        <f t="shared" si="12"/>
        <v>55642376.666666664</v>
      </c>
      <c r="G117" s="159">
        <f t="shared" si="13"/>
        <v>56801531.083333328</v>
      </c>
      <c r="H117" s="163">
        <f t="shared" si="14"/>
        <v>8316810.9973186385</v>
      </c>
      <c r="I117" s="253">
        <f t="shared" si="15"/>
        <v>8316810.9973186385</v>
      </c>
      <c r="J117" s="158">
        <f t="shared" si="10"/>
        <v>0</v>
      </c>
      <c r="K117" s="158"/>
      <c r="L117" s="334"/>
      <c r="M117" s="158">
        <f t="shared" si="16"/>
        <v>0</v>
      </c>
      <c r="N117" s="334"/>
      <c r="O117" s="158">
        <f t="shared" si="17"/>
        <v>0</v>
      </c>
      <c r="P117" s="158">
        <f t="shared" si="18"/>
        <v>0</v>
      </c>
    </row>
    <row r="118" spans="2:16">
      <c r="B118" s="9" t="str">
        <f t="shared" si="11"/>
        <v/>
      </c>
      <c r="C118" s="153">
        <f>IF(D93="","-",+C117+1)</f>
        <v>2035</v>
      </c>
      <c r="D118" s="154">
        <f>IF(F117+SUM(E$99:E117)=D$92,F117,D$92-SUM(E$99:E117))</f>
        <v>55642376.666666664</v>
      </c>
      <c r="E118" s="160">
        <f>IF(+J96&lt;F117,J96,D118)</f>
        <v>2318308.8333333335</v>
      </c>
      <c r="F118" s="159">
        <f t="shared" si="12"/>
        <v>53324067.833333328</v>
      </c>
      <c r="G118" s="159">
        <f t="shared" si="13"/>
        <v>54483222.25</v>
      </c>
      <c r="H118" s="163">
        <f t="shared" si="14"/>
        <v>8071986.9531721137</v>
      </c>
      <c r="I118" s="253">
        <f t="shared" si="15"/>
        <v>8071986.9531721137</v>
      </c>
      <c r="J118" s="158">
        <f t="shared" si="10"/>
        <v>0</v>
      </c>
      <c r="K118" s="158"/>
      <c r="L118" s="334"/>
      <c r="M118" s="158">
        <f t="shared" si="16"/>
        <v>0</v>
      </c>
      <c r="N118" s="334"/>
      <c r="O118" s="158">
        <f t="shared" si="17"/>
        <v>0</v>
      </c>
      <c r="P118" s="158">
        <f t="shared" si="18"/>
        <v>0</v>
      </c>
    </row>
    <row r="119" spans="2:16">
      <c r="B119" s="9" t="str">
        <f t="shared" si="11"/>
        <v/>
      </c>
      <c r="C119" s="153">
        <f>IF(D93="","-",+C118+1)</f>
        <v>2036</v>
      </c>
      <c r="D119" s="154">
        <f>IF(F118+SUM(E$99:E118)=D$92,F118,D$92-SUM(E$99:E118))</f>
        <v>53324067.833333328</v>
      </c>
      <c r="E119" s="160">
        <f>IF(+J96&lt;F118,J96,D119)</f>
        <v>2318308.8333333335</v>
      </c>
      <c r="F119" s="159">
        <f t="shared" si="12"/>
        <v>51005758.999999993</v>
      </c>
      <c r="G119" s="159">
        <f t="shared" si="13"/>
        <v>52164913.416666657</v>
      </c>
      <c r="H119" s="163">
        <f t="shared" si="14"/>
        <v>7827162.9090255871</v>
      </c>
      <c r="I119" s="253">
        <f t="shared" si="15"/>
        <v>7827162.9090255871</v>
      </c>
      <c r="J119" s="158">
        <f t="shared" si="10"/>
        <v>0</v>
      </c>
      <c r="K119" s="158"/>
      <c r="L119" s="334"/>
      <c r="M119" s="158">
        <f t="shared" si="16"/>
        <v>0</v>
      </c>
      <c r="N119" s="334"/>
      <c r="O119" s="158">
        <f t="shared" si="17"/>
        <v>0</v>
      </c>
      <c r="P119" s="158">
        <f t="shared" si="18"/>
        <v>0</v>
      </c>
    </row>
    <row r="120" spans="2:16">
      <c r="B120" s="9" t="str">
        <f t="shared" si="11"/>
        <v/>
      </c>
      <c r="C120" s="153">
        <f>IF(D93="","-",+C119+1)</f>
        <v>2037</v>
      </c>
      <c r="D120" s="154">
        <f>IF(F119+SUM(E$99:E119)=D$92,F119,D$92-SUM(E$99:E119))</f>
        <v>51005758.999999993</v>
      </c>
      <c r="E120" s="160">
        <f>IF(+J96&lt;F119,J96,D120)</f>
        <v>2318308.8333333335</v>
      </c>
      <c r="F120" s="159">
        <f t="shared" si="12"/>
        <v>48687450.166666657</v>
      </c>
      <c r="G120" s="159">
        <f t="shared" si="13"/>
        <v>49846604.583333328</v>
      </c>
      <c r="H120" s="163">
        <f t="shared" si="14"/>
        <v>7582338.8648790624</v>
      </c>
      <c r="I120" s="253">
        <f t="shared" si="15"/>
        <v>7582338.8648790624</v>
      </c>
      <c r="J120" s="158">
        <f t="shared" si="10"/>
        <v>0</v>
      </c>
      <c r="K120" s="158"/>
      <c r="L120" s="334"/>
      <c r="M120" s="158">
        <f t="shared" si="16"/>
        <v>0</v>
      </c>
      <c r="N120" s="334"/>
      <c r="O120" s="158">
        <f t="shared" si="17"/>
        <v>0</v>
      </c>
      <c r="P120" s="158">
        <f t="shared" si="18"/>
        <v>0</v>
      </c>
    </row>
    <row r="121" spans="2:16">
      <c r="B121" s="9" t="str">
        <f t="shared" si="11"/>
        <v/>
      </c>
      <c r="C121" s="153">
        <f>IF(D93="","-",+C120+1)</f>
        <v>2038</v>
      </c>
      <c r="D121" s="154">
        <f>IF(F120+SUM(E$99:E120)=D$92,F120,D$92-SUM(E$99:E120))</f>
        <v>48687450.166666657</v>
      </c>
      <c r="E121" s="160">
        <f>IF(+J96&lt;F120,J96,D121)</f>
        <v>2318308.8333333335</v>
      </c>
      <c r="F121" s="159">
        <f t="shared" si="12"/>
        <v>46369141.333333321</v>
      </c>
      <c r="G121" s="159">
        <f t="shared" si="13"/>
        <v>47528295.749999985</v>
      </c>
      <c r="H121" s="163">
        <f t="shared" si="14"/>
        <v>7337514.8207325358</v>
      </c>
      <c r="I121" s="253">
        <f t="shared" si="15"/>
        <v>7337514.8207325358</v>
      </c>
      <c r="J121" s="158">
        <f t="shared" si="10"/>
        <v>0</v>
      </c>
      <c r="K121" s="158"/>
      <c r="L121" s="334"/>
      <c r="M121" s="158">
        <f t="shared" si="16"/>
        <v>0</v>
      </c>
      <c r="N121" s="334"/>
      <c r="O121" s="158">
        <f t="shared" si="17"/>
        <v>0</v>
      </c>
      <c r="P121" s="158">
        <f t="shared" si="18"/>
        <v>0</v>
      </c>
    </row>
    <row r="122" spans="2:16">
      <c r="B122" s="9" t="str">
        <f t="shared" si="11"/>
        <v/>
      </c>
      <c r="C122" s="153">
        <f>IF(D93="","-",+C121+1)</f>
        <v>2039</v>
      </c>
      <c r="D122" s="154">
        <f>IF(F121+SUM(E$99:E121)=D$92,F121,D$92-SUM(E$99:E121))</f>
        <v>46369141.333333321</v>
      </c>
      <c r="E122" s="160">
        <f>IF(+J96&lt;F121,J96,D122)</f>
        <v>2318308.8333333335</v>
      </c>
      <c r="F122" s="159">
        <f t="shared" si="12"/>
        <v>44050832.499999985</v>
      </c>
      <c r="G122" s="159">
        <f t="shared" si="13"/>
        <v>45209986.916666657</v>
      </c>
      <c r="H122" s="163">
        <f t="shared" si="14"/>
        <v>7092690.7765860092</v>
      </c>
      <c r="I122" s="253">
        <f t="shared" si="15"/>
        <v>7092690.7765860092</v>
      </c>
      <c r="J122" s="158">
        <f t="shared" si="10"/>
        <v>0</v>
      </c>
      <c r="K122" s="158"/>
      <c r="L122" s="334"/>
      <c r="M122" s="158">
        <f t="shared" si="16"/>
        <v>0</v>
      </c>
      <c r="N122" s="334"/>
      <c r="O122" s="158">
        <f t="shared" si="17"/>
        <v>0</v>
      </c>
      <c r="P122" s="158">
        <f t="shared" si="18"/>
        <v>0</v>
      </c>
    </row>
    <row r="123" spans="2:16">
      <c r="B123" s="9" t="str">
        <f t="shared" si="11"/>
        <v/>
      </c>
      <c r="C123" s="153">
        <f>IF(D93="","-",+C122+1)</f>
        <v>2040</v>
      </c>
      <c r="D123" s="154">
        <f>IF(F122+SUM(E$99:E122)=D$92,F122,D$92-SUM(E$99:E122))</f>
        <v>44050832.499999985</v>
      </c>
      <c r="E123" s="160">
        <f>IF(+J96&lt;F122,J96,D123)</f>
        <v>2318308.8333333335</v>
      </c>
      <c r="F123" s="159">
        <f t="shared" si="12"/>
        <v>41732523.666666649</v>
      </c>
      <c r="G123" s="159">
        <f t="shared" si="13"/>
        <v>42891678.083333313</v>
      </c>
      <c r="H123" s="163">
        <f t="shared" si="14"/>
        <v>6847866.7324394826</v>
      </c>
      <c r="I123" s="253">
        <f t="shared" si="15"/>
        <v>6847866.7324394826</v>
      </c>
      <c r="J123" s="158">
        <f t="shared" si="10"/>
        <v>0</v>
      </c>
      <c r="K123" s="158"/>
      <c r="L123" s="334"/>
      <c r="M123" s="158">
        <f t="shared" si="16"/>
        <v>0</v>
      </c>
      <c r="N123" s="334"/>
      <c r="O123" s="158">
        <f t="shared" si="17"/>
        <v>0</v>
      </c>
      <c r="P123" s="158">
        <f t="shared" si="18"/>
        <v>0</v>
      </c>
    </row>
    <row r="124" spans="2:16">
      <c r="B124" s="9" t="str">
        <f t="shared" si="11"/>
        <v/>
      </c>
      <c r="C124" s="153">
        <f>IF(D93="","-",+C123+1)</f>
        <v>2041</v>
      </c>
      <c r="D124" s="154">
        <f>IF(F123+SUM(E$99:E123)=D$92,F123,D$92-SUM(E$99:E123))</f>
        <v>41732523.666666649</v>
      </c>
      <c r="E124" s="160">
        <f>IF(+J96&lt;F123,J96,D124)</f>
        <v>2318308.8333333335</v>
      </c>
      <c r="F124" s="159">
        <f t="shared" si="12"/>
        <v>39414214.833333313</v>
      </c>
      <c r="G124" s="159">
        <f t="shared" si="13"/>
        <v>40573369.249999985</v>
      </c>
      <c r="H124" s="163">
        <f t="shared" si="14"/>
        <v>6603042.6882929578</v>
      </c>
      <c r="I124" s="253">
        <f t="shared" si="15"/>
        <v>6603042.6882929578</v>
      </c>
      <c r="J124" s="158">
        <f t="shared" si="10"/>
        <v>0</v>
      </c>
      <c r="K124" s="158"/>
      <c r="L124" s="334"/>
      <c r="M124" s="158">
        <f t="shared" si="16"/>
        <v>0</v>
      </c>
      <c r="N124" s="334"/>
      <c r="O124" s="158">
        <f t="shared" si="17"/>
        <v>0</v>
      </c>
      <c r="P124" s="158">
        <f t="shared" si="18"/>
        <v>0</v>
      </c>
    </row>
    <row r="125" spans="2:16">
      <c r="B125" s="9" t="str">
        <f t="shared" si="11"/>
        <v/>
      </c>
      <c r="C125" s="153">
        <f>IF(D93="","-",+C124+1)</f>
        <v>2042</v>
      </c>
      <c r="D125" s="154">
        <f>IF(F124+SUM(E$99:E124)=D$92,F124,D$92-SUM(E$99:E124))</f>
        <v>39414214.833333313</v>
      </c>
      <c r="E125" s="160">
        <f>IF(+J96&lt;F124,J96,D125)</f>
        <v>2318308.8333333335</v>
      </c>
      <c r="F125" s="159">
        <f t="shared" si="12"/>
        <v>37095905.999999978</v>
      </c>
      <c r="G125" s="159">
        <f t="shared" si="13"/>
        <v>38255060.416666642</v>
      </c>
      <c r="H125" s="163">
        <f t="shared" si="14"/>
        <v>6358218.6441464312</v>
      </c>
      <c r="I125" s="253">
        <f t="shared" si="15"/>
        <v>6358218.6441464312</v>
      </c>
      <c r="J125" s="158">
        <f t="shared" si="10"/>
        <v>0</v>
      </c>
      <c r="K125" s="158"/>
      <c r="L125" s="334"/>
      <c r="M125" s="158">
        <f t="shared" si="16"/>
        <v>0</v>
      </c>
      <c r="N125" s="334"/>
      <c r="O125" s="158">
        <f t="shared" si="17"/>
        <v>0</v>
      </c>
      <c r="P125" s="158">
        <f t="shared" si="18"/>
        <v>0</v>
      </c>
    </row>
    <row r="126" spans="2:16">
      <c r="B126" s="9" t="str">
        <f t="shared" si="11"/>
        <v/>
      </c>
      <c r="C126" s="153">
        <f>IF(D93="","-",+C125+1)</f>
        <v>2043</v>
      </c>
      <c r="D126" s="154">
        <f>IF(F125+SUM(E$99:E125)=D$92,F125,D$92-SUM(E$99:E125))</f>
        <v>37095905.999999978</v>
      </c>
      <c r="E126" s="160">
        <f>IF(+J96&lt;F125,J96,D126)</f>
        <v>2318308.8333333335</v>
      </c>
      <c r="F126" s="159">
        <f t="shared" si="12"/>
        <v>34777597.166666642</v>
      </c>
      <c r="G126" s="159">
        <f t="shared" si="13"/>
        <v>35936751.583333313</v>
      </c>
      <c r="H126" s="163">
        <f t="shared" si="14"/>
        <v>6113394.5999999065</v>
      </c>
      <c r="I126" s="253">
        <f t="shared" si="15"/>
        <v>6113394.5999999065</v>
      </c>
      <c r="J126" s="158">
        <f t="shared" si="10"/>
        <v>0</v>
      </c>
      <c r="K126" s="158"/>
      <c r="L126" s="334"/>
      <c r="M126" s="158">
        <f t="shared" si="16"/>
        <v>0</v>
      </c>
      <c r="N126" s="334"/>
      <c r="O126" s="158">
        <f t="shared" si="17"/>
        <v>0</v>
      </c>
      <c r="P126" s="158">
        <f t="shared" si="18"/>
        <v>0</v>
      </c>
    </row>
    <row r="127" spans="2:16">
      <c r="B127" s="9" t="str">
        <f t="shared" si="11"/>
        <v/>
      </c>
      <c r="C127" s="153">
        <f>IF(D93="","-",+C126+1)</f>
        <v>2044</v>
      </c>
      <c r="D127" s="154">
        <f>IF(F126+SUM(E$99:E126)=D$92,F126,D$92-SUM(E$99:E126))</f>
        <v>34777597.166666642</v>
      </c>
      <c r="E127" s="160">
        <f>IF(+J96&lt;F126,J96,D127)</f>
        <v>2318308.8333333335</v>
      </c>
      <c r="F127" s="159">
        <f t="shared" si="12"/>
        <v>32459288.33333331</v>
      </c>
      <c r="G127" s="159">
        <f t="shared" si="13"/>
        <v>33618442.749999978</v>
      </c>
      <c r="H127" s="163">
        <f t="shared" si="14"/>
        <v>5868570.5558533799</v>
      </c>
      <c r="I127" s="253">
        <f t="shared" si="15"/>
        <v>5868570.5558533799</v>
      </c>
      <c r="J127" s="158">
        <f t="shared" si="10"/>
        <v>0</v>
      </c>
      <c r="K127" s="158"/>
      <c r="L127" s="334"/>
      <c r="M127" s="158">
        <f t="shared" si="16"/>
        <v>0</v>
      </c>
      <c r="N127" s="334"/>
      <c r="O127" s="158">
        <f t="shared" si="17"/>
        <v>0</v>
      </c>
      <c r="P127" s="158">
        <f t="shared" si="18"/>
        <v>0</v>
      </c>
    </row>
    <row r="128" spans="2:16">
      <c r="B128" s="9" t="str">
        <f t="shared" si="11"/>
        <v/>
      </c>
      <c r="C128" s="153">
        <f>IF(D93="","-",+C127+1)</f>
        <v>2045</v>
      </c>
      <c r="D128" s="154">
        <f>IF(F127+SUM(E$99:E127)=D$92,F127,D$92-SUM(E$99:E127))</f>
        <v>32459288.33333331</v>
      </c>
      <c r="E128" s="160">
        <f>IF(+J96&lt;F127,J96,D128)</f>
        <v>2318308.8333333335</v>
      </c>
      <c r="F128" s="159">
        <f t="shared" si="12"/>
        <v>30140979.499999978</v>
      </c>
      <c r="G128" s="159">
        <f t="shared" si="13"/>
        <v>31300133.916666642</v>
      </c>
      <c r="H128" s="163">
        <f t="shared" si="14"/>
        <v>5623746.5117068542</v>
      </c>
      <c r="I128" s="253">
        <f t="shared" si="15"/>
        <v>5623746.5117068542</v>
      </c>
      <c r="J128" s="158">
        <f t="shared" si="10"/>
        <v>0</v>
      </c>
      <c r="K128" s="158"/>
      <c r="L128" s="334"/>
      <c r="M128" s="158">
        <f t="shared" si="16"/>
        <v>0</v>
      </c>
      <c r="N128" s="334"/>
      <c r="O128" s="158">
        <f t="shared" si="17"/>
        <v>0</v>
      </c>
      <c r="P128" s="158">
        <f t="shared" si="18"/>
        <v>0</v>
      </c>
    </row>
    <row r="129" spans="2:16">
      <c r="B129" s="9" t="str">
        <f t="shared" si="11"/>
        <v/>
      </c>
      <c r="C129" s="153">
        <f>IF(D93="","-",+C128+1)</f>
        <v>2046</v>
      </c>
      <c r="D129" s="154">
        <f>IF(F128+SUM(E$99:E128)=D$92,F128,D$92-SUM(E$99:E128))</f>
        <v>30140979.499999978</v>
      </c>
      <c r="E129" s="160">
        <f>IF(+J96&lt;F128,J96,D129)</f>
        <v>2318308.8333333335</v>
      </c>
      <c r="F129" s="159">
        <f t="shared" si="12"/>
        <v>27822670.666666646</v>
      </c>
      <c r="G129" s="159">
        <f t="shared" si="13"/>
        <v>28981825.083333313</v>
      </c>
      <c r="H129" s="163">
        <f t="shared" si="14"/>
        <v>5378922.4675603285</v>
      </c>
      <c r="I129" s="253">
        <f t="shared" si="15"/>
        <v>5378922.4675603285</v>
      </c>
      <c r="J129" s="158">
        <f t="shared" si="10"/>
        <v>0</v>
      </c>
      <c r="K129" s="158"/>
      <c r="L129" s="334"/>
      <c r="M129" s="158">
        <f t="shared" si="16"/>
        <v>0</v>
      </c>
      <c r="N129" s="334"/>
      <c r="O129" s="158">
        <f t="shared" si="17"/>
        <v>0</v>
      </c>
      <c r="P129" s="158">
        <f t="shared" si="18"/>
        <v>0</v>
      </c>
    </row>
    <row r="130" spans="2:16">
      <c r="B130" s="9" t="str">
        <f t="shared" si="11"/>
        <v/>
      </c>
      <c r="C130" s="153">
        <f>IF(D93="","-",+C129+1)</f>
        <v>2047</v>
      </c>
      <c r="D130" s="154">
        <f>IF(F129+SUM(E$99:E129)=D$92,F129,D$92-SUM(E$99:E129))</f>
        <v>27822670.666666646</v>
      </c>
      <c r="E130" s="160">
        <f>IF(+J96&lt;F129,J96,D130)</f>
        <v>2318308.8333333335</v>
      </c>
      <c r="F130" s="159">
        <f t="shared" si="12"/>
        <v>25504361.833333313</v>
      </c>
      <c r="G130" s="159">
        <f t="shared" si="13"/>
        <v>26663516.249999978</v>
      </c>
      <c r="H130" s="163">
        <f t="shared" si="14"/>
        <v>5134098.4234138038</v>
      </c>
      <c r="I130" s="253">
        <f t="shared" si="15"/>
        <v>5134098.4234138038</v>
      </c>
      <c r="J130" s="158">
        <f t="shared" si="10"/>
        <v>0</v>
      </c>
      <c r="K130" s="158"/>
      <c r="L130" s="334"/>
      <c r="M130" s="158">
        <f t="shared" si="16"/>
        <v>0</v>
      </c>
      <c r="N130" s="334"/>
      <c r="O130" s="158">
        <f t="shared" si="17"/>
        <v>0</v>
      </c>
      <c r="P130" s="158">
        <f t="shared" si="18"/>
        <v>0</v>
      </c>
    </row>
    <row r="131" spans="2:16">
      <c r="B131" s="9" t="str">
        <f t="shared" si="11"/>
        <v/>
      </c>
      <c r="C131" s="153">
        <f>IF(D93="","-",+C130+1)</f>
        <v>2048</v>
      </c>
      <c r="D131" s="154">
        <f>IF(F130+SUM(E$99:E130)=D$92,F130,D$92-SUM(E$99:E130))</f>
        <v>25504361.833333313</v>
      </c>
      <c r="E131" s="160">
        <f>IF(+J96&lt;F130,J96,D131)</f>
        <v>2318308.8333333335</v>
      </c>
      <c r="F131" s="159">
        <f t="shared" ref="F131:F154" si="19">+D131-E131</f>
        <v>23186052.999999981</v>
      </c>
      <c r="G131" s="159">
        <f t="shared" ref="G131:G154" si="20">+(F131+D131)/2</f>
        <v>24345207.416666649</v>
      </c>
      <c r="H131" s="163">
        <f t="shared" si="14"/>
        <v>4889274.3792672781</v>
      </c>
      <c r="I131" s="253">
        <f t="shared" si="15"/>
        <v>4889274.3792672781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1"/>
        <v/>
      </c>
      <c r="C132" s="153">
        <f>IF(D93="","-",+C131+1)</f>
        <v>2049</v>
      </c>
      <c r="D132" s="154">
        <f>IF(F131+SUM(E$99:E131)=D$92,F131,D$92-SUM(E$99:E131))</f>
        <v>23186052.999999981</v>
      </c>
      <c r="E132" s="160">
        <f>IF(+J96&lt;F131,J96,D132)</f>
        <v>2318308.8333333335</v>
      </c>
      <c r="F132" s="159">
        <f t="shared" si="19"/>
        <v>20867744.166666649</v>
      </c>
      <c r="G132" s="159">
        <f t="shared" si="20"/>
        <v>22026898.583333313</v>
      </c>
      <c r="H132" s="163">
        <f t="shared" si="14"/>
        <v>4644450.3351207525</v>
      </c>
      <c r="I132" s="253">
        <f t="shared" si="15"/>
        <v>4644450.3351207525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1"/>
        <v/>
      </c>
      <c r="C133" s="153">
        <f>IF(D93="","-",+C132+1)</f>
        <v>2050</v>
      </c>
      <c r="D133" s="154">
        <f>IF(F132+SUM(E$99:E132)=D$92,F132,D$92-SUM(E$99:E132))</f>
        <v>20867744.166666649</v>
      </c>
      <c r="E133" s="160">
        <f>IF(+J96&lt;F132,J96,D133)</f>
        <v>2318308.8333333335</v>
      </c>
      <c r="F133" s="159">
        <f t="shared" si="19"/>
        <v>18549435.333333317</v>
      </c>
      <c r="G133" s="159">
        <f t="shared" si="20"/>
        <v>19708589.749999985</v>
      </c>
      <c r="H133" s="163">
        <f t="shared" si="14"/>
        <v>4399626.2909742268</v>
      </c>
      <c r="I133" s="253">
        <f t="shared" si="15"/>
        <v>4399626.2909742268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1"/>
        <v/>
      </c>
      <c r="C134" s="153">
        <f>IF(D93="","-",+C133+1)</f>
        <v>2051</v>
      </c>
      <c r="D134" s="154">
        <f>IF(F133+SUM(E$99:E133)=D$92,F133,D$92-SUM(E$99:E133))</f>
        <v>18549435.333333317</v>
      </c>
      <c r="E134" s="160">
        <f>IF(+J96&lt;F133,J96,D134)</f>
        <v>2318308.8333333335</v>
      </c>
      <c r="F134" s="159">
        <f t="shared" si="19"/>
        <v>16231126.499999983</v>
      </c>
      <c r="G134" s="159">
        <f t="shared" si="20"/>
        <v>17390280.916666649</v>
      </c>
      <c r="H134" s="163">
        <f t="shared" si="14"/>
        <v>4154802.2468277011</v>
      </c>
      <c r="I134" s="253">
        <f t="shared" si="15"/>
        <v>4154802.2468277011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1"/>
        <v/>
      </c>
      <c r="C135" s="153">
        <f>IF(D93="","-",+C134+1)</f>
        <v>2052</v>
      </c>
      <c r="D135" s="154">
        <f>IF(F134+SUM(E$99:E134)=D$92,F134,D$92-SUM(E$99:E134))</f>
        <v>16231126.499999983</v>
      </c>
      <c r="E135" s="160">
        <f>IF(+J96&lt;F134,J96,D135)</f>
        <v>2318308.8333333335</v>
      </c>
      <c r="F135" s="159">
        <f t="shared" si="19"/>
        <v>13912817.666666649</v>
      </c>
      <c r="G135" s="159">
        <f t="shared" si="20"/>
        <v>15071972.083333317</v>
      </c>
      <c r="H135" s="163">
        <f t="shared" si="14"/>
        <v>3909978.2026811754</v>
      </c>
      <c r="I135" s="253">
        <f t="shared" si="15"/>
        <v>3909978.2026811754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1"/>
        <v/>
      </c>
      <c r="C136" s="153">
        <f>IF(D93="","-",+C135+1)</f>
        <v>2053</v>
      </c>
      <c r="D136" s="154">
        <f>IF(F135+SUM(E$99:E135)=D$92,F135,D$92-SUM(E$99:E135))</f>
        <v>13912817.666666649</v>
      </c>
      <c r="E136" s="160">
        <f>IF(+J96&lt;F135,J96,D136)</f>
        <v>2318308.8333333335</v>
      </c>
      <c r="F136" s="159">
        <f t="shared" si="19"/>
        <v>11594508.833333315</v>
      </c>
      <c r="G136" s="159">
        <f t="shared" si="20"/>
        <v>12753663.249999981</v>
      </c>
      <c r="H136" s="163">
        <f t="shared" si="14"/>
        <v>3665154.1585346498</v>
      </c>
      <c r="I136" s="253">
        <f t="shared" si="15"/>
        <v>3665154.1585346498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1"/>
        <v/>
      </c>
      <c r="C137" s="153">
        <f>IF(D93="","-",+C136+1)</f>
        <v>2054</v>
      </c>
      <c r="D137" s="154">
        <f>IF(F136+SUM(E$99:E136)=D$92,F136,D$92-SUM(E$99:E136))</f>
        <v>11594508.833333315</v>
      </c>
      <c r="E137" s="160">
        <f>IF(+J96&lt;F136,J96,D137)</f>
        <v>2318308.8333333335</v>
      </c>
      <c r="F137" s="159">
        <f t="shared" si="19"/>
        <v>9276199.9999999814</v>
      </c>
      <c r="G137" s="159">
        <f t="shared" si="20"/>
        <v>10435354.416666649</v>
      </c>
      <c r="H137" s="163">
        <f t="shared" si="14"/>
        <v>3420330.1143881241</v>
      </c>
      <c r="I137" s="253">
        <f t="shared" si="15"/>
        <v>3420330.1143881241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1"/>
        <v/>
      </c>
      <c r="C138" s="153">
        <f>IF(D93="","-",+C137+1)</f>
        <v>2055</v>
      </c>
      <c r="D138" s="154">
        <f>IF(F137+SUM(E$99:E137)=D$92,F137,D$92-SUM(E$99:E137))</f>
        <v>9276199.9999999814</v>
      </c>
      <c r="E138" s="160">
        <f>IF(+J96&lt;F137,J96,D138)</f>
        <v>2318308.8333333335</v>
      </c>
      <c r="F138" s="159">
        <f t="shared" si="19"/>
        <v>6957891.1666666474</v>
      </c>
      <c r="G138" s="159">
        <f t="shared" si="20"/>
        <v>8117045.5833333144</v>
      </c>
      <c r="H138" s="163">
        <f t="shared" si="14"/>
        <v>3175506.0702415984</v>
      </c>
      <c r="I138" s="253">
        <f t="shared" si="15"/>
        <v>3175506.0702415984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1"/>
        <v/>
      </c>
      <c r="C139" s="153">
        <f>IF(D93="","-",+C138+1)</f>
        <v>2056</v>
      </c>
      <c r="D139" s="154">
        <f>IF(F138+SUM(E$99:E138)=D$92,F138,D$92-SUM(E$99:E138))</f>
        <v>6957891.1666666474</v>
      </c>
      <c r="E139" s="160">
        <f>IF(+J96&lt;F138,J96,D139)</f>
        <v>2318308.8333333335</v>
      </c>
      <c r="F139" s="159">
        <f t="shared" si="19"/>
        <v>4639582.3333333135</v>
      </c>
      <c r="G139" s="159">
        <f t="shared" si="20"/>
        <v>5798736.7499999804</v>
      </c>
      <c r="H139" s="163">
        <f t="shared" si="14"/>
        <v>2930682.0260950727</v>
      </c>
      <c r="I139" s="253">
        <f t="shared" si="15"/>
        <v>2930682.0260950727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1"/>
        <v/>
      </c>
      <c r="C140" s="153">
        <f>IF(D93="","-",+C139+1)</f>
        <v>2057</v>
      </c>
      <c r="D140" s="154">
        <f>IF(F139+SUM(E$99:E139)=D$92,F139,D$92-SUM(E$99:E139))</f>
        <v>4639582.3333333135</v>
      </c>
      <c r="E140" s="160">
        <f>IF(+J96&lt;F139,J96,D140)</f>
        <v>2318308.8333333335</v>
      </c>
      <c r="F140" s="159">
        <f t="shared" si="19"/>
        <v>2321273.49999998</v>
      </c>
      <c r="G140" s="159">
        <f t="shared" si="20"/>
        <v>3480427.9166666465</v>
      </c>
      <c r="H140" s="163">
        <f t="shared" si="14"/>
        <v>2685857.9819485471</v>
      </c>
      <c r="I140" s="253">
        <f t="shared" si="15"/>
        <v>2685857.9819485471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1"/>
        <v/>
      </c>
      <c r="C141" s="153">
        <f>IF(D93="","-",+C140+1)</f>
        <v>2058</v>
      </c>
      <c r="D141" s="154">
        <f>IF(F140+SUM(E$99:E140)=D$92,F140,D$92-SUM(E$99:E140))</f>
        <v>2321273.49999998</v>
      </c>
      <c r="E141" s="160">
        <f>IF(+J96&lt;F140,J96,D141)</f>
        <v>2318308.8333333335</v>
      </c>
      <c r="F141" s="159">
        <f t="shared" si="19"/>
        <v>2964.666666646488</v>
      </c>
      <c r="G141" s="159">
        <f t="shared" si="20"/>
        <v>1162119.0833333132</v>
      </c>
      <c r="H141" s="163">
        <f t="shared" si="14"/>
        <v>2441033.9378020214</v>
      </c>
      <c r="I141" s="253">
        <f t="shared" si="15"/>
        <v>2441033.9378020214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1"/>
        <v>IU</v>
      </c>
      <c r="C142" s="153">
        <f>IF(D93="","-",+C141+1)</f>
        <v>2059</v>
      </c>
      <c r="D142" s="154">
        <f>IF(F141+SUM(E$99:E141)=D$92,F141,D$92-SUM(E$99:E141))</f>
        <v>2964.666666701436</v>
      </c>
      <c r="E142" s="160">
        <f>IF(+J96&lt;F141,J96,D142)</f>
        <v>2964.666666701436</v>
      </c>
      <c r="F142" s="159">
        <f t="shared" si="19"/>
        <v>0</v>
      </c>
      <c r="G142" s="159">
        <f t="shared" si="20"/>
        <v>1482.333333350718</v>
      </c>
      <c r="H142" s="163">
        <f t="shared" si="14"/>
        <v>3121.2078644168064</v>
      </c>
      <c r="I142" s="253">
        <f t="shared" si="15"/>
        <v>3121.2078644168064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1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4"/>
        <v>0</v>
      </c>
      <c r="I143" s="253">
        <f t="shared" si="15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1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4"/>
        <v>0</v>
      </c>
      <c r="I144" s="253">
        <f t="shared" si="15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1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4"/>
        <v>0</v>
      </c>
      <c r="I145" s="253">
        <f t="shared" si="15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1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4"/>
        <v>0</v>
      </c>
      <c r="I146" s="253">
        <f t="shared" si="15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1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4"/>
        <v>0</v>
      </c>
      <c r="I147" s="253">
        <f t="shared" si="15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1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4"/>
        <v>0</v>
      </c>
      <c r="I148" s="253">
        <f t="shared" si="15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1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4"/>
        <v>0</v>
      </c>
      <c r="I149" s="253">
        <f t="shared" si="15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1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4"/>
        <v>0</v>
      </c>
      <c r="I150" s="253">
        <f t="shared" si="15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1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4"/>
        <v>0</v>
      </c>
      <c r="I151" s="253">
        <f t="shared" si="15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1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4"/>
        <v>0</v>
      </c>
      <c r="I152" s="253">
        <f t="shared" si="15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1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4"/>
        <v>0</v>
      </c>
      <c r="I153" s="253">
        <f t="shared" si="15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1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4"/>
        <v>0</v>
      </c>
      <c r="I154" s="254">
        <f t="shared" si="15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97368971</v>
      </c>
      <c r="F155" s="111"/>
      <c r="G155" s="111"/>
      <c r="H155" s="111">
        <f>SUM(H99:H154)</f>
        <v>320808272.62342268</v>
      </c>
      <c r="I155" s="111">
        <f>SUM(I99:I154)</f>
        <v>320808272.62342268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6" priority="2" stopIfTrue="1" operator="equal">
      <formula>$I$10</formula>
    </cfRule>
  </conditionalFormatting>
  <conditionalFormatting sqref="C99:C154">
    <cfRule type="cellIs" dxfId="45" priority="3" stopIfTrue="1" operator="equal">
      <formula>$J$92</formula>
    </cfRule>
  </conditionalFormatting>
  <conditionalFormatting sqref="C17">
    <cfRule type="cellIs" dxfId="4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P162"/>
  <sheetViews>
    <sheetView view="pageBreakPreview" zoomScale="80" zoomScaleNormal="100" zoomScaleSheetLayoutView="80" workbookViewId="0">
      <selection activeCell="L101" sqref="L10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61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6818880.8355437173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6818880.8355437173</v>
      </c>
      <c r="O6" s="1"/>
      <c r="P6" s="1"/>
    </row>
    <row r="7" spans="1:16" ht="13.5" thickBot="1">
      <c r="C7" s="121" t="s">
        <v>44</v>
      </c>
      <c r="D7" s="223" t="s">
        <v>370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371</v>
      </c>
      <c r="E9" s="401" t="s">
        <v>447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58648889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1430460.7073170731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360">
        <v>0</v>
      </c>
      <c r="E17" s="360">
        <v>923012.13953488367</v>
      </c>
      <c r="F17" s="360">
        <v>58611270.860465117</v>
      </c>
      <c r="G17" s="360">
        <v>4553761.5622253697</v>
      </c>
      <c r="H17" s="360">
        <v>4553761.5622253697</v>
      </c>
      <c r="I17" s="156">
        <v>0</v>
      </c>
      <c r="J17" s="156"/>
      <c r="K17" s="258">
        <f>+G17</f>
        <v>4553761.5622253697</v>
      </c>
      <c r="L17" s="257">
        <f>IF(K17&lt;&gt;0,+G17-K17,0)</f>
        <v>0</v>
      </c>
      <c r="M17" s="258">
        <f>+H17</f>
        <v>4553761.5622253697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2017</v>
      </c>
      <c r="D18" s="360">
        <v>58611270.860465117</v>
      </c>
      <c r="E18" s="360">
        <v>1452055.6829268292</v>
      </c>
      <c r="F18" s="360">
        <v>57159215.177538291</v>
      </c>
      <c r="G18" s="360">
        <v>7928500.3710052036</v>
      </c>
      <c r="H18" s="360">
        <v>7928500.3710052036</v>
      </c>
      <c r="I18" s="156">
        <f t="shared" ref="I18:I72" si="0">H18-G18</f>
        <v>0</v>
      </c>
      <c r="J18" s="156"/>
      <c r="K18" s="258">
        <f>+G18</f>
        <v>7928500.3710052036</v>
      </c>
      <c r="L18" s="257">
        <f>IF(K18&lt;&gt;0,+G18-K18,0)</f>
        <v>0</v>
      </c>
      <c r="M18" s="258">
        <f>+H18</f>
        <v>7928500.3710052036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2018</v>
      </c>
      <c r="D19" s="360">
        <v>58611270.860465117</v>
      </c>
      <c r="E19" s="360">
        <v>1452055.6829268292</v>
      </c>
      <c r="F19" s="360">
        <v>57159215.177538291</v>
      </c>
      <c r="G19" s="360">
        <v>8808928.485670168</v>
      </c>
      <c r="H19" s="360">
        <v>8808928.485670168</v>
      </c>
      <c r="I19" s="156">
        <f t="shared" si="0"/>
        <v>0</v>
      </c>
      <c r="J19" s="156"/>
      <c r="K19" s="258">
        <f>+G19</f>
        <v>8808928.485670168</v>
      </c>
      <c r="L19" s="257">
        <f>IF(K19&lt;&gt;0,+G19-K19,0)</f>
        <v>0</v>
      </c>
      <c r="M19" s="258">
        <f>+H19</f>
        <v>8808928.485670168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1">IF(D20=F19,"","IU")</f>
        <v/>
      </c>
      <c r="C20" s="153">
        <f>IF(D11="","-",+C19+1)</f>
        <v>2019</v>
      </c>
      <c r="D20" s="360">
        <v>57159215.177538291</v>
      </c>
      <c r="E20" s="360">
        <v>1452055.6829268292</v>
      </c>
      <c r="F20" s="360">
        <v>55707159.494611464</v>
      </c>
      <c r="G20" s="360">
        <v>8624380.7770549227</v>
      </c>
      <c r="H20" s="360">
        <v>8624380.7770549227</v>
      </c>
      <c r="I20" s="156">
        <f t="shared" si="0"/>
        <v>0</v>
      </c>
      <c r="J20" s="156"/>
      <c r="K20" s="258">
        <f>+G20</f>
        <v>8624380.7770549227</v>
      </c>
      <c r="L20" s="257">
        <f>IF(K20&lt;&gt;0,+G20-K20,0)</f>
        <v>0</v>
      </c>
      <c r="M20" s="258">
        <f>+H20</f>
        <v>8624380.7770549227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1"/>
        <v>IU</v>
      </c>
      <c r="C21" s="153">
        <f>IF(D11="","-",+C20+1)</f>
        <v>2020</v>
      </c>
      <c r="D21" s="159">
        <f>IF(F20+SUM(E$17:E20)=D$10,F20,D$10-SUM(E$17:E20))</f>
        <v>53369709.811684631</v>
      </c>
      <c r="E21" s="160">
        <f>IF(+I14&lt;F20,I14,D21)</f>
        <v>1430460.7073170731</v>
      </c>
      <c r="F21" s="159">
        <f t="shared" ref="F21:F72" si="2">+D21-E21</f>
        <v>51939249.104367554</v>
      </c>
      <c r="G21" s="161">
        <f t="shared" ref="G21:G48" si="3">+I$12*((D21+F21)/2)+E21</f>
        <v>6818880.8355437173</v>
      </c>
      <c r="H21" s="142">
        <f t="shared" ref="H21:H48" si="4">+I$13*((D21+F21)/2)+E21</f>
        <v>6818880.8355437173</v>
      </c>
      <c r="I21" s="156">
        <f t="shared" si="0"/>
        <v>0</v>
      </c>
      <c r="J21" s="156"/>
      <c r="K21" s="334"/>
      <c r="L21" s="158">
        <f t="shared" ref="L21:L72" si="5">IF(K21&lt;&gt;0,+G21-K21,0)</f>
        <v>0</v>
      </c>
      <c r="M21" s="334"/>
      <c r="N21" s="158">
        <f t="shared" ref="N21:N72" si="6">IF(M21&lt;&gt;0,+H21-M21,0)</f>
        <v>0</v>
      </c>
      <c r="O21" s="158">
        <f t="shared" ref="O21:O72" si="7">+N21-L21</f>
        <v>0</v>
      </c>
      <c r="P21" s="4"/>
    </row>
    <row r="22" spans="2:16">
      <c r="B22" s="9" t="str">
        <f t="shared" si="1"/>
        <v/>
      </c>
      <c r="C22" s="153">
        <f>IF(D11="","-",+C21+1)</f>
        <v>2021</v>
      </c>
      <c r="D22" s="159">
        <f>IF(F21+SUM(E$17:E21)=D$10,F21,D$10-SUM(E$17:E21))</f>
        <v>51939249.104367554</v>
      </c>
      <c r="E22" s="160">
        <f>IF(+I14&lt;F21,I14,D22)</f>
        <v>1430460.7073170731</v>
      </c>
      <c r="F22" s="159">
        <f t="shared" si="2"/>
        <v>50508788.397050478</v>
      </c>
      <c r="G22" s="161">
        <f t="shared" si="3"/>
        <v>6672493.9877905436</v>
      </c>
      <c r="H22" s="142">
        <f t="shared" si="4"/>
        <v>6672493.9877905436</v>
      </c>
      <c r="I22" s="156">
        <f t="shared" si="0"/>
        <v>0</v>
      </c>
      <c r="J22" s="156"/>
      <c r="K22" s="334"/>
      <c r="L22" s="158">
        <f t="shared" si="5"/>
        <v>0</v>
      </c>
      <c r="M22" s="334"/>
      <c r="N22" s="158">
        <f t="shared" si="6"/>
        <v>0</v>
      </c>
      <c r="O22" s="158">
        <f t="shared" si="7"/>
        <v>0</v>
      </c>
      <c r="P22" s="4"/>
    </row>
    <row r="23" spans="2:16">
      <c r="B23" s="9" t="str">
        <f t="shared" si="1"/>
        <v/>
      </c>
      <c r="C23" s="153">
        <f>IF(D11="","-",+C22+1)</f>
        <v>2022</v>
      </c>
      <c r="D23" s="159">
        <f>IF(F22+SUM(E$17:E22)=D$10,F22,D$10-SUM(E$17:E22))</f>
        <v>50508788.397050478</v>
      </c>
      <c r="E23" s="160">
        <f>IF(+I14&lt;F22,I14,D23)</f>
        <v>1430460.7073170731</v>
      </c>
      <c r="F23" s="159">
        <f t="shared" si="2"/>
        <v>49078327.689733401</v>
      </c>
      <c r="G23" s="161">
        <f t="shared" si="3"/>
        <v>6526107.1400373708</v>
      </c>
      <c r="H23" s="142">
        <f t="shared" si="4"/>
        <v>6526107.1400373708</v>
      </c>
      <c r="I23" s="156">
        <f t="shared" si="0"/>
        <v>0</v>
      </c>
      <c r="J23" s="156"/>
      <c r="K23" s="334"/>
      <c r="L23" s="158">
        <f t="shared" si="5"/>
        <v>0</v>
      </c>
      <c r="M23" s="334"/>
      <c r="N23" s="158">
        <f t="shared" si="6"/>
        <v>0</v>
      </c>
      <c r="O23" s="158">
        <f t="shared" si="7"/>
        <v>0</v>
      </c>
      <c r="P23" s="4"/>
    </row>
    <row r="24" spans="2:16">
      <c r="B24" s="9" t="str">
        <f t="shared" si="1"/>
        <v/>
      </c>
      <c r="C24" s="153">
        <f>IF(D11="","-",+C23+1)</f>
        <v>2023</v>
      </c>
      <c r="D24" s="159">
        <f>IF(F23+SUM(E$17:E23)=D$10,F23,D$10-SUM(E$17:E23))</f>
        <v>49078327.689733401</v>
      </c>
      <c r="E24" s="160">
        <f>IF(+I14&lt;F23,I14,D24)</f>
        <v>1430460.7073170731</v>
      </c>
      <c r="F24" s="159">
        <f t="shared" si="2"/>
        <v>47647866.982416324</v>
      </c>
      <c r="G24" s="161">
        <f t="shared" si="3"/>
        <v>6379720.2922841962</v>
      </c>
      <c r="H24" s="142">
        <f t="shared" si="4"/>
        <v>6379720.2922841962</v>
      </c>
      <c r="I24" s="156">
        <f t="shared" si="0"/>
        <v>0</v>
      </c>
      <c r="J24" s="156"/>
      <c r="K24" s="334"/>
      <c r="L24" s="158">
        <f t="shared" si="5"/>
        <v>0</v>
      </c>
      <c r="M24" s="334"/>
      <c r="N24" s="158">
        <f t="shared" si="6"/>
        <v>0</v>
      </c>
      <c r="O24" s="158">
        <f t="shared" si="7"/>
        <v>0</v>
      </c>
      <c r="P24" s="4"/>
    </row>
    <row r="25" spans="2:16">
      <c r="B25" s="9" t="str">
        <f t="shared" si="1"/>
        <v/>
      </c>
      <c r="C25" s="153">
        <f>IF(D11="","-",+C24+1)</f>
        <v>2024</v>
      </c>
      <c r="D25" s="159">
        <f>IF(F24+SUM(E$17:E24)=D$10,F24,D$10-SUM(E$17:E24))</f>
        <v>47647866.982416324</v>
      </c>
      <c r="E25" s="160">
        <f>IF(+I14&lt;F24,I14,D25)</f>
        <v>1430460.7073170731</v>
      </c>
      <c r="F25" s="159">
        <f t="shared" si="2"/>
        <v>46217406.275099248</v>
      </c>
      <c r="G25" s="161">
        <f t="shared" si="3"/>
        <v>6233333.4445310244</v>
      </c>
      <c r="H25" s="142">
        <f t="shared" si="4"/>
        <v>6233333.4445310244</v>
      </c>
      <c r="I25" s="156">
        <f t="shared" si="0"/>
        <v>0</v>
      </c>
      <c r="J25" s="156"/>
      <c r="K25" s="334"/>
      <c r="L25" s="158">
        <f t="shared" si="5"/>
        <v>0</v>
      </c>
      <c r="M25" s="334"/>
      <c r="N25" s="158">
        <f t="shared" si="6"/>
        <v>0</v>
      </c>
      <c r="O25" s="158">
        <f t="shared" si="7"/>
        <v>0</v>
      </c>
      <c r="P25" s="4"/>
    </row>
    <row r="26" spans="2:16">
      <c r="B26" s="9" t="str">
        <f t="shared" si="1"/>
        <v/>
      </c>
      <c r="C26" s="153">
        <f>IF(D11="","-",+C25+1)</f>
        <v>2025</v>
      </c>
      <c r="D26" s="159">
        <f>IF(F25+SUM(E$17:E25)=D$10,F25,D$10-SUM(E$17:E25))</f>
        <v>46217406.275099248</v>
      </c>
      <c r="E26" s="160">
        <f>IF(+I14&lt;F25,I14,D26)</f>
        <v>1430460.7073170731</v>
      </c>
      <c r="F26" s="159">
        <f t="shared" si="2"/>
        <v>44786945.567782171</v>
      </c>
      <c r="G26" s="161">
        <f t="shared" si="3"/>
        <v>6086946.5967778498</v>
      </c>
      <c r="H26" s="142">
        <f t="shared" si="4"/>
        <v>6086946.5967778498</v>
      </c>
      <c r="I26" s="156">
        <f t="shared" si="0"/>
        <v>0</v>
      </c>
      <c r="J26" s="156"/>
      <c r="K26" s="334"/>
      <c r="L26" s="158">
        <f t="shared" si="5"/>
        <v>0</v>
      </c>
      <c r="M26" s="334"/>
      <c r="N26" s="158">
        <f t="shared" si="6"/>
        <v>0</v>
      </c>
      <c r="O26" s="158">
        <f t="shared" si="7"/>
        <v>0</v>
      </c>
      <c r="P26" s="4"/>
    </row>
    <row r="27" spans="2:16">
      <c r="B27" s="9" t="str">
        <f t="shared" si="1"/>
        <v/>
      </c>
      <c r="C27" s="153">
        <f>IF(D11="","-",+C26+1)</f>
        <v>2026</v>
      </c>
      <c r="D27" s="159">
        <f>IF(F26+SUM(E$17:E26)=D$10,F26,D$10-SUM(E$17:E26))</f>
        <v>44786945.567782171</v>
      </c>
      <c r="E27" s="160">
        <f>IF(+I14&lt;F26,I14,D27)</f>
        <v>1430460.7073170731</v>
      </c>
      <c r="F27" s="159">
        <f t="shared" si="2"/>
        <v>43356484.860465094</v>
      </c>
      <c r="G27" s="161">
        <f t="shared" si="3"/>
        <v>5940559.7490246771</v>
      </c>
      <c r="H27" s="142">
        <f t="shared" si="4"/>
        <v>5940559.7490246771</v>
      </c>
      <c r="I27" s="156">
        <f t="shared" si="0"/>
        <v>0</v>
      </c>
      <c r="J27" s="156"/>
      <c r="K27" s="334"/>
      <c r="L27" s="158">
        <f t="shared" si="5"/>
        <v>0</v>
      </c>
      <c r="M27" s="334"/>
      <c r="N27" s="158">
        <f t="shared" si="6"/>
        <v>0</v>
      </c>
      <c r="O27" s="158">
        <f t="shared" si="7"/>
        <v>0</v>
      </c>
      <c r="P27" s="4"/>
    </row>
    <row r="28" spans="2:16">
      <c r="B28" s="9" t="str">
        <f t="shared" si="1"/>
        <v/>
      </c>
      <c r="C28" s="153">
        <f>IF(D11="","-",+C27+1)</f>
        <v>2027</v>
      </c>
      <c r="D28" s="159">
        <f>IF(F27+SUM(E$17:E27)=D$10,F27,D$10-SUM(E$17:E27))</f>
        <v>43356484.860465094</v>
      </c>
      <c r="E28" s="160">
        <f>IF(+I14&lt;F27,I14,D28)</f>
        <v>1430460.7073170731</v>
      </c>
      <c r="F28" s="159">
        <f t="shared" si="2"/>
        <v>41926024.153148018</v>
      </c>
      <c r="G28" s="161">
        <f t="shared" si="3"/>
        <v>5794172.9012715034</v>
      </c>
      <c r="H28" s="142">
        <f t="shared" si="4"/>
        <v>5794172.9012715034</v>
      </c>
      <c r="I28" s="156">
        <f t="shared" si="0"/>
        <v>0</v>
      </c>
      <c r="J28" s="156"/>
      <c r="K28" s="334"/>
      <c r="L28" s="158">
        <f t="shared" si="5"/>
        <v>0</v>
      </c>
      <c r="M28" s="334"/>
      <c r="N28" s="158">
        <f t="shared" si="6"/>
        <v>0</v>
      </c>
      <c r="O28" s="158">
        <f t="shared" si="7"/>
        <v>0</v>
      </c>
      <c r="P28" s="4"/>
    </row>
    <row r="29" spans="2:16">
      <c r="B29" s="9" t="str">
        <f t="shared" si="1"/>
        <v/>
      </c>
      <c r="C29" s="153">
        <f>IF(D11="","-",+C28+1)</f>
        <v>2028</v>
      </c>
      <c r="D29" s="159">
        <f>IF(F28+SUM(E$17:E28)=D$10,F28,D$10-SUM(E$17:E28))</f>
        <v>41926024.153148018</v>
      </c>
      <c r="E29" s="160">
        <f>IF(+I14&lt;F28,I14,D29)</f>
        <v>1430460.7073170731</v>
      </c>
      <c r="F29" s="159">
        <f t="shared" si="2"/>
        <v>40495563.445830941</v>
      </c>
      <c r="G29" s="161">
        <f t="shared" si="3"/>
        <v>5647786.0535183307</v>
      </c>
      <c r="H29" s="142">
        <f t="shared" si="4"/>
        <v>5647786.0535183307</v>
      </c>
      <c r="I29" s="156">
        <f t="shared" si="0"/>
        <v>0</v>
      </c>
      <c r="J29" s="156"/>
      <c r="K29" s="334"/>
      <c r="L29" s="158">
        <f t="shared" si="5"/>
        <v>0</v>
      </c>
      <c r="M29" s="334"/>
      <c r="N29" s="158">
        <f t="shared" si="6"/>
        <v>0</v>
      </c>
      <c r="O29" s="158">
        <f t="shared" si="7"/>
        <v>0</v>
      </c>
      <c r="P29" s="4"/>
    </row>
    <row r="30" spans="2:16">
      <c r="B30" s="9" t="str">
        <f t="shared" si="1"/>
        <v/>
      </c>
      <c r="C30" s="153">
        <f>IF(D11="","-",+C29+1)</f>
        <v>2029</v>
      </c>
      <c r="D30" s="159">
        <f>IF(F29+SUM(E$17:E29)=D$10,F29,D$10-SUM(E$17:E29))</f>
        <v>40495563.445830941</v>
      </c>
      <c r="E30" s="160">
        <f>IF(+I14&lt;F29,I14,D30)</f>
        <v>1430460.7073170731</v>
      </c>
      <c r="F30" s="159">
        <f t="shared" si="2"/>
        <v>39065102.738513865</v>
      </c>
      <c r="G30" s="161">
        <f t="shared" si="3"/>
        <v>5501399.205765157</v>
      </c>
      <c r="H30" s="142">
        <f t="shared" si="4"/>
        <v>5501399.205765157</v>
      </c>
      <c r="I30" s="156">
        <f t="shared" si="0"/>
        <v>0</v>
      </c>
      <c r="J30" s="156"/>
      <c r="K30" s="334"/>
      <c r="L30" s="158">
        <f t="shared" si="5"/>
        <v>0</v>
      </c>
      <c r="M30" s="334"/>
      <c r="N30" s="158">
        <f t="shared" si="6"/>
        <v>0</v>
      </c>
      <c r="O30" s="158">
        <f t="shared" si="7"/>
        <v>0</v>
      </c>
      <c r="P30" s="4"/>
    </row>
    <row r="31" spans="2:16">
      <c r="B31" s="9" t="str">
        <f t="shared" si="1"/>
        <v/>
      </c>
      <c r="C31" s="153">
        <f>IF(D11="","-",+C30+1)</f>
        <v>2030</v>
      </c>
      <c r="D31" s="159">
        <f>IF(F30+SUM(E$17:E30)=D$10,F30,D$10-SUM(E$17:E30))</f>
        <v>39065102.738513865</v>
      </c>
      <c r="E31" s="160">
        <f>IF(+I14&lt;F30,I14,D31)</f>
        <v>1430460.7073170731</v>
      </c>
      <c r="F31" s="159">
        <f t="shared" si="2"/>
        <v>37634642.031196788</v>
      </c>
      <c r="G31" s="161">
        <f t="shared" si="3"/>
        <v>5355012.3580119843</v>
      </c>
      <c r="H31" s="142">
        <f t="shared" si="4"/>
        <v>5355012.3580119843</v>
      </c>
      <c r="I31" s="156">
        <f t="shared" si="0"/>
        <v>0</v>
      </c>
      <c r="J31" s="156"/>
      <c r="K31" s="334"/>
      <c r="L31" s="158">
        <f t="shared" si="5"/>
        <v>0</v>
      </c>
      <c r="M31" s="334"/>
      <c r="N31" s="158">
        <f t="shared" si="6"/>
        <v>0</v>
      </c>
      <c r="O31" s="158">
        <f t="shared" si="7"/>
        <v>0</v>
      </c>
      <c r="P31" s="4"/>
    </row>
    <row r="32" spans="2:16">
      <c r="B32" s="9" t="str">
        <f t="shared" si="1"/>
        <v/>
      </c>
      <c r="C32" s="153">
        <f>IF(D11="","-",+C31+1)</f>
        <v>2031</v>
      </c>
      <c r="D32" s="159">
        <f>IF(F31+SUM(E$17:E31)=D$10,F31,D$10-SUM(E$17:E31))</f>
        <v>37634642.031196788</v>
      </c>
      <c r="E32" s="160">
        <f>IF(+I14&lt;F31,I14,D32)</f>
        <v>1430460.7073170731</v>
      </c>
      <c r="F32" s="159">
        <f t="shared" si="2"/>
        <v>36204181.323879711</v>
      </c>
      <c r="G32" s="161">
        <f t="shared" si="3"/>
        <v>5208625.5102588106</v>
      </c>
      <c r="H32" s="142">
        <f t="shared" si="4"/>
        <v>5208625.5102588106</v>
      </c>
      <c r="I32" s="156">
        <f t="shared" si="0"/>
        <v>0</v>
      </c>
      <c r="J32" s="156"/>
      <c r="K32" s="334"/>
      <c r="L32" s="158">
        <f t="shared" si="5"/>
        <v>0</v>
      </c>
      <c r="M32" s="334"/>
      <c r="N32" s="158">
        <f t="shared" si="6"/>
        <v>0</v>
      </c>
      <c r="O32" s="158">
        <f t="shared" si="7"/>
        <v>0</v>
      </c>
      <c r="P32" s="4"/>
    </row>
    <row r="33" spans="2:16">
      <c r="B33" s="9" t="str">
        <f t="shared" si="1"/>
        <v/>
      </c>
      <c r="C33" s="153">
        <f>IF(D11="","-",+C32+1)</f>
        <v>2032</v>
      </c>
      <c r="D33" s="159">
        <f>IF(F32+SUM(E$17:E32)=D$10,F32,D$10-SUM(E$17:E32))</f>
        <v>36204181.323879711</v>
      </c>
      <c r="E33" s="160">
        <f>IF(+I14&lt;F32,I14,D33)</f>
        <v>1430460.7073170731</v>
      </c>
      <c r="F33" s="159">
        <f t="shared" si="2"/>
        <v>34773720.616562635</v>
      </c>
      <c r="G33" s="161">
        <f t="shared" si="3"/>
        <v>5062238.6625056379</v>
      </c>
      <c r="H33" s="142">
        <f t="shared" si="4"/>
        <v>5062238.6625056379</v>
      </c>
      <c r="I33" s="156">
        <f t="shared" si="0"/>
        <v>0</v>
      </c>
      <c r="J33" s="156"/>
      <c r="K33" s="334"/>
      <c r="L33" s="158">
        <f t="shared" si="5"/>
        <v>0</v>
      </c>
      <c r="M33" s="334"/>
      <c r="N33" s="158">
        <f t="shared" si="6"/>
        <v>0</v>
      </c>
      <c r="O33" s="158">
        <f t="shared" si="7"/>
        <v>0</v>
      </c>
      <c r="P33" s="4"/>
    </row>
    <row r="34" spans="2:16">
      <c r="B34" s="9" t="str">
        <f t="shared" si="1"/>
        <v/>
      </c>
      <c r="C34" s="153">
        <f>IF(D11="","-",+C33+1)</f>
        <v>2033</v>
      </c>
      <c r="D34" s="159">
        <f>IF(F33+SUM(E$17:E33)=D$10,F33,D$10-SUM(E$17:E33))</f>
        <v>34773720.616562635</v>
      </c>
      <c r="E34" s="160">
        <f>IF(+I14&lt;F33,I14,D34)</f>
        <v>1430460.7073170731</v>
      </c>
      <c r="F34" s="159">
        <f t="shared" si="2"/>
        <v>33343259.909245562</v>
      </c>
      <c r="G34" s="161">
        <f t="shared" si="3"/>
        <v>4915851.8147524642</v>
      </c>
      <c r="H34" s="142">
        <f t="shared" si="4"/>
        <v>4915851.8147524642</v>
      </c>
      <c r="I34" s="156">
        <f t="shared" si="0"/>
        <v>0</v>
      </c>
      <c r="J34" s="156"/>
      <c r="K34" s="334"/>
      <c r="L34" s="158">
        <f t="shared" si="5"/>
        <v>0</v>
      </c>
      <c r="M34" s="334"/>
      <c r="N34" s="158">
        <f t="shared" si="6"/>
        <v>0</v>
      </c>
      <c r="O34" s="158">
        <f t="shared" si="7"/>
        <v>0</v>
      </c>
      <c r="P34" s="4"/>
    </row>
    <row r="35" spans="2:16">
      <c r="B35" s="9" t="str">
        <f t="shared" si="1"/>
        <v/>
      </c>
      <c r="C35" s="153">
        <f>IF(D11="","-",+C34+1)</f>
        <v>2034</v>
      </c>
      <c r="D35" s="159">
        <f>IF(F34+SUM(E$17:E34)=D$10,F34,D$10-SUM(E$17:E34))</f>
        <v>33343259.909245562</v>
      </c>
      <c r="E35" s="160">
        <f>IF(+I14&lt;F34,I14,D35)</f>
        <v>1430460.7073170731</v>
      </c>
      <c r="F35" s="159">
        <f t="shared" si="2"/>
        <v>31912799.201928489</v>
      </c>
      <c r="G35" s="161">
        <f t="shared" si="3"/>
        <v>4769464.9669992914</v>
      </c>
      <c r="H35" s="142">
        <f t="shared" si="4"/>
        <v>4769464.9669992914</v>
      </c>
      <c r="I35" s="156">
        <f t="shared" si="0"/>
        <v>0</v>
      </c>
      <c r="J35" s="156"/>
      <c r="K35" s="334"/>
      <c r="L35" s="158">
        <f t="shared" si="5"/>
        <v>0</v>
      </c>
      <c r="M35" s="334"/>
      <c r="N35" s="158">
        <f t="shared" si="6"/>
        <v>0</v>
      </c>
      <c r="O35" s="158">
        <f t="shared" si="7"/>
        <v>0</v>
      </c>
      <c r="P35" s="4"/>
    </row>
    <row r="36" spans="2:16">
      <c r="B36" s="9" t="str">
        <f t="shared" si="1"/>
        <v/>
      </c>
      <c r="C36" s="153">
        <f>IF(D11="","-",+C35+1)</f>
        <v>2035</v>
      </c>
      <c r="D36" s="159">
        <f>IF(F35+SUM(E$17:E35)=D$10,F35,D$10-SUM(E$17:E35))</f>
        <v>31912799.201928489</v>
      </c>
      <c r="E36" s="160">
        <f>IF(+I14&lt;F35,I14,D36)</f>
        <v>1430460.7073170731</v>
      </c>
      <c r="F36" s="159">
        <f t="shared" si="2"/>
        <v>30482338.494611416</v>
      </c>
      <c r="G36" s="161">
        <f t="shared" si="3"/>
        <v>4623078.1192461187</v>
      </c>
      <c r="H36" s="142">
        <f t="shared" si="4"/>
        <v>4623078.1192461187</v>
      </c>
      <c r="I36" s="156">
        <f t="shared" si="0"/>
        <v>0</v>
      </c>
      <c r="J36" s="156"/>
      <c r="K36" s="334"/>
      <c r="L36" s="158">
        <f t="shared" si="5"/>
        <v>0</v>
      </c>
      <c r="M36" s="334"/>
      <c r="N36" s="158">
        <f t="shared" si="6"/>
        <v>0</v>
      </c>
      <c r="O36" s="158">
        <f t="shared" si="7"/>
        <v>0</v>
      </c>
      <c r="P36" s="4"/>
    </row>
    <row r="37" spans="2:16">
      <c r="B37" s="9" t="str">
        <f t="shared" si="1"/>
        <v/>
      </c>
      <c r="C37" s="153">
        <f>IF(D11="","-",+C36+1)</f>
        <v>2036</v>
      </c>
      <c r="D37" s="159">
        <f>IF(F36+SUM(E$17:E36)=D$10,F36,D$10-SUM(E$17:E36))</f>
        <v>30482338.494611416</v>
      </c>
      <c r="E37" s="160">
        <f>IF(+I14&lt;F36,I14,D37)</f>
        <v>1430460.7073170731</v>
      </c>
      <c r="F37" s="159">
        <f t="shared" si="2"/>
        <v>29051877.787294343</v>
      </c>
      <c r="G37" s="161">
        <f t="shared" si="3"/>
        <v>4476691.271492945</v>
      </c>
      <c r="H37" s="142">
        <f t="shared" si="4"/>
        <v>4476691.271492945</v>
      </c>
      <c r="I37" s="156">
        <f t="shared" si="0"/>
        <v>0</v>
      </c>
      <c r="J37" s="156"/>
      <c r="K37" s="334"/>
      <c r="L37" s="158">
        <f t="shared" si="5"/>
        <v>0</v>
      </c>
      <c r="M37" s="334"/>
      <c r="N37" s="158">
        <f t="shared" si="6"/>
        <v>0</v>
      </c>
      <c r="O37" s="158">
        <f t="shared" si="7"/>
        <v>0</v>
      </c>
      <c r="P37" s="4"/>
    </row>
    <row r="38" spans="2:16">
      <c r="B38" s="9" t="str">
        <f t="shared" si="1"/>
        <v/>
      </c>
      <c r="C38" s="153">
        <f>IF(D11="","-",+C37+1)</f>
        <v>2037</v>
      </c>
      <c r="D38" s="159">
        <f>IF(F37+SUM(E$17:E37)=D$10,F37,D$10-SUM(E$17:E37))</f>
        <v>29051877.787294343</v>
      </c>
      <c r="E38" s="160">
        <f>IF(+I14&lt;F37,I14,D38)</f>
        <v>1430460.7073170731</v>
      </c>
      <c r="F38" s="159">
        <f t="shared" si="2"/>
        <v>27621417.07997727</v>
      </c>
      <c r="G38" s="161">
        <f t="shared" si="3"/>
        <v>4330304.4237397723</v>
      </c>
      <c r="H38" s="142">
        <f t="shared" si="4"/>
        <v>4330304.4237397723</v>
      </c>
      <c r="I38" s="156">
        <f t="shared" si="0"/>
        <v>0</v>
      </c>
      <c r="J38" s="156"/>
      <c r="K38" s="334"/>
      <c r="L38" s="158">
        <f t="shared" si="5"/>
        <v>0</v>
      </c>
      <c r="M38" s="334"/>
      <c r="N38" s="158">
        <f t="shared" si="6"/>
        <v>0</v>
      </c>
      <c r="O38" s="158">
        <f t="shared" si="7"/>
        <v>0</v>
      </c>
      <c r="P38" s="4"/>
    </row>
    <row r="39" spans="2:16">
      <c r="B39" s="9" t="str">
        <f t="shared" si="1"/>
        <v/>
      </c>
      <c r="C39" s="153">
        <f>IF(D11="","-",+C38+1)</f>
        <v>2038</v>
      </c>
      <c r="D39" s="159">
        <f>IF(F38+SUM(E$17:E38)=D$10,F38,D$10-SUM(E$17:E38))</f>
        <v>27621417.07997727</v>
      </c>
      <c r="E39" s="160">
        <f>IF(+I14&lt;F38,I14,D39)</f>
        <v>1430460.7073170731</v>
      </c>
      <c r="F39" s="159">
        <f t="shared" si="2"/>
        <v>26190956.372660197</v>
      </c>
      <c r="G39" s="161">
        <f t="shared" si="3"/>
        <v>4183917.5759865995</v>
      </c>
      <c r="H39" s="142">
        <f t="shared" si="4"/>
        <v>4183917.5759865995</v>
      </c>
      <c r="I39" s="156">
        <f t="shared" si="0"/>
        <v>0</v>
      </c>
      <c r="J39" s="156"/>
      <c r="K39" s="334"/>
      <c r="L39" s="158">
        <f t="shared" si="5"/>
        <v>0</v>
      </c>
      <c r="M39" s="334"/>
      <c r="N39" s="158">
        <f t="shared" si="6"/>
        <v>0</v>
      </c>
      <c r="O39" s="158">
        <f t="shared" si="7"/>
        <v>0</v>
      </c>
      <c r="P39" s="4"/>
    </row>
    <row r="40" spans="2:16">
      <c r="B40" s="9" t="str">
        <f t="shared" si="1"/>
        <v/>
      </c>
      <c r="C40" s="153">
        <f>IF(D11="","-",+C39+1)</f>
        <v>2039</v>
      </c>
      <c r="D40" s="159">
        <f>IF(F39+SUM(E$17:E39)=D$10,F39,D$10-SUM(E$17:E39))</f>
        <v>26190956.372660197</v>
      </c>
      <c r="E40" s="160">
        <f>IF(+I14&lt;F39,I14,D40)</f>
        <v>1430460.7073170731</v>
      </c>
      <c r="F40" s="159">
        <f t="shared" si="2"/>
        <v>24760495.665343124</v>
      </c>
      <c r="G40" s="161">
        <f t="shared" si="3"/>
        <v>4037530.7282334268</v>
      </c>
      <c r="H40" s="142">
        <f t="shared" si="4"/>
        <v>4037530.7282334268</v>
      </c>
      <c r="I40" s="156">
        <f t="shared" si="0"/>
        <v>0</v>
      </c>
      <c r="J40" s="156"/>
      <c r="K40" s="334"/>
      <c r="L40" s="158">
        <f t="shared" si="5"/>
        <v>0</v>
      </c>
      <c r="M40" s="334"/>
      <c r="N40" s="158">
        <f t="shared" si="6"/>
        <v>0</v>
      </c>
      <c r="O40" s="158">
        <f t="shared" si="7"/>
        <v>0</v>
      </c>
      <c r="P40" s="4"/>
    </row>
    <row r="41" spans="2:16">
      <c r="B41" s="9" t="str">
        <f t="shared" si="1"/>
        <v/>
      </c>
      <c r="C41" s="153">
        <f>IF(D11="","-",+C40+1)</f>
        <v>2040</v>
      </c>
      <c r="D41" s="159">
        <f>IF(F40+SUM(E$17:E40)=D$10,F40,D$10-SUM(E$17:E40))</f>
        <v>24760495.665343124</v>
      </c>
      <c r="E41" s="160">
        <f>IF(+I14&lt;F40,I14,D41)</f>
        <v>1430460.7073170731</v>
      </c>
      <c r="F41" s="159">
        <f t="shared" si="2"/>
        <v>23330034.958026052</v>
      </c>
      <c r="G41" s="161">
        <f t="shared" si="3"/>
        <v>3891143.8804802531</v>
      </c>
      <c r="H41" s="142">
        <f t="shared" si="4"/>
        <v>3891143.8804802531</v>
      </c>
      <c r="I41" s="156">
        <f t="shared" si="0"/>
        <v>0</v>
      </c>
      <c r="J41" s="156"/>
      <c r="K41" s="334"/>
      <c r="L41" s="158">
        <f t="shared" si="5"/>
        <v>0</v>
      </c>
      <c r="M41" s="334"/>
      <c r="N41" s="158">
        <f t="shared" si="6"/>
        <v>0</v>
      </c>
      <c r="O41" s="158">
        <f t="shared" si="7"/>
        <v>0</v>
      </c>
      <c r="P41" s="4"/>
    </row>
    <row r="42" spans="2:16">
      <c r="B42" s="9" t="str">
        <f t="shared" si="1"/>
        <v/>
      </c>
      <c r="C42" s="153">
        <f>IF(D11="","-",+C41+1)</f>
        <v>2041</v>
      </c>
      <c r="D42" s="159">
        <f>IF(F41+SUM(E$17:E41)=D$10,F41,D$10-SUM(E$17:E41))</f>
        <v>23330034.958026052</v>
      </c>
      <c r="E42" s="160">
        <f>IF(+I14&lt;F41,I14,D42)</f>
        <v>1430460.7073170731</v>
      </c>
      <c r="F42" s="159">
        <f t="shared" si="2"/>
        <v>21899574.250708979</v>
      </c>
      <c r="G42" s="161">
        <f t="shared" si="3"/>
        <v>3744757.0327270804</v>
      </c>
      <c r="H42" s="142">
        <f t="shared" si="4"/>
        <v>3744757.0327270804</v>
      </c>
      <c r="I42" s="156">
        <f t="shared" si="0"/>
        <v>0</v>
      </c>
      <c r="J42" s="156"/>
      <c r="K42" s="334"/>
      <c r="L42" s="158">
        <f t="shared" si="5"/>
        <v>0</v>
      </c>
      <c r="M42" s="334"/>
      <c r="N42" s="158">
        <f t="shared" si="6"/>
        <v>0</v>
      </c>
      <c r="O42" s="158">
        <f t="shared" si="7"/>
        <v>0</v>
      </c>
      <c r="P42" s="4"/>
    </row>
    <row r="43" spans="2:16">
      <c r="B43" s="9" t="str">
        <f t="shared" si="1"/>
        <v/>
      </c>
      <c r="C43" s="153">
        <f>IF(D11="","-",+C42+1)</f>
        <v>2042</v>
      </c>
      <c r="D43" s="159">
        <f>IF(F42+SUM(E$17:E42)=D$10,F42,D$10-SUM(E$17:E42))</f>
        <v>21899574.250708979</v>
      </c>
      <c r="E43" s="160">
        <f>IF(+I14&lt;F42,I14,D43)</f>
        <v>1430460.7073170731</v>
      </c>
      <c r="F43" s="159">
        <f t="shared" si="2"/>
        <v>20469113.543391906</v>
      </c>
      <c r="G43" s="161">
        <f t="shared" si="3"/>
        <v>3598370.1849739077</v>
      </c>
      <c r="H43" s="142">
        <f t="shared" si="4"/>
        <v>3598370.1849739077</v>
      </c>
      <c r="I43" s="156">
        <f t="shared" si="0"/>
        <v>0</v>
      </c>
      <c r="J43" s="156"/>
      <c r="K43" s="334"/>
      <c r="L43" s="158">
        <f t="shared" si="5"/>
        <v>0</v>
      </c>
      <c r="M43" s="334"/>
      <c r="N43" s="158">
        <f t="shared" si="6"/>
        <v>0</v>
      </c>
      <c r="O43" s="158">
        <f t="shared" si="7"/>
        <v>0</v>
      </c>
      <c r="P43" s="4"/>
    </row>
    <row r="44" spans="2:16">
      <c r="B44" s="9" t="str">
        <f t="shared" si="1"/>
        <v/>
      </c>
      <c r="C44" s="153">
        <f>IF(D11="","-",+C43+1)</f>
        <v>2043</v>
      </c>
      <c r="D44" s="159">
        <f>IF(F43+SUM(E$17:E43)=D$10,F43,D$10-SUM(E$17:E43))</f>
        <v>20469113.543391906</v>
      </c>
      <c r="E44" s="160">
        <f>IF(+I14&lt;F43,I14,D44)</f>
        <v>1430460.7073170731</v>
      </c>
      <c r="F44" s="159">
        <f t="shared" si="2"/>
        <v>19038652.836074833</v>
      </c>
      <c r="G44" s="161">
        <f t="shared" si="3"/>
        <v>3451983.3372207349</v>
      </c>
      <c r="H44" s="142">
        <f t="shared" si="4"/>
        <v>3451983.3372207349</v>
      </c>
      <c r="I44" s="156">
        <f t="shared" si="0"/>
        <v>0</v>
      </c>
      <c r="J44" s="156"/>
      <c r="K44" s="334"/>
      <c r="L44" s="158">
        <f t="shared" si="5"/>
        <v>0</v>
      </c>
      <c r="M44" s="334"/>
      <c r="N44" s="158">
        <f t="shared" si="6"/>
        <v>0</v>
      </c>
      <c r="O44" s="158">
        <f t="shared" si="7"/>
        <v>0</v>
      </c>
      <c r="P44" s="4"/>
    </row>
    <row r="45" spans="2:16">
      <c r="B45" s="9" t="str">
        <f t="shared" si="1"/>
        <v/>
      </c>
      <c r="C45" s="153">
        <f>IF(D11="","-",+C44+1)</f>
        <v>2044</v>
      </c>
      <c r="D45" s="159">
        <f>IF(F44+SUM(E$17:E44)=D$10,F44,D$10-SUM(E$17:E44))</f>
        <v>19038652.836074833</v>
      </c>
      <c r="E45" s="160">
        <f>IF(+I14&lt;F44,I14,D45)</f>
        <v>1430460.7073170731</v>
      </c>
      <c r="F45" s="159">
        <f t="shared" si="2"/>
        <v>17608192.12875776</v>
      </c>
      <c r="G45" s="161">
        <f t="shared" si="3"/>
        <v>3305596.4894675612</v>
      </c>
      <c r="H45" s="142">
        <f t="shared" si="4"/>
        <v>3305596.4894675612</v>
      </c>
      <c r="I45" s="156">
        <f t="shared" si="0"/>
        <v>0</v>
      </c>
      <c r="J45" s="156"/>
      <c r="K45" s="334"/>
      <c r="L45" s="158">
        <f t="shared" si="5"/>
        <v>0</v>
      </c>
      <c r="M45" s="334"/>
      <c r="N45" s="158">
        <f t="shared" si="6"/>
        <v>0</v>
      </c>
      <c r="O45" s="158">
        <f t="shared" si="7"/>
        <v>0</v>
      </c>
      <c r="P45" s="4"/>
    </row>
    <row r="46" spans="2:16">
      <c r="B46" s="9" t="str">
        <f t="shared" si="1"/>
        <v/>
      </c>
      <c r="C46" s="153">
        <f>IF(D11="","-",+C45+1)</f>
        <v>2045</v>
      </c>
      <c r="D46" s="159">
        <f>IF(F45+SUM(E$17:E45)=D$10,F45,D$10-SUM(E$17:E45))</f>
        <v>17608192.12875776</v>
      </c>
      <c r="E46" s="160">
        <f>IF(+I14&lt;F45,I14,D46)</f>
        <v>1430460.7073170731</v>
      </c>
      <c r="F46" s="159">
        <f t="shared" si="2"/>
        <v>16177731.421440687</v>
      </c>
      <c r="G46" s="161">
        <f t="shared" si="3"/>
        <v>3159209.641714389</v>
      </c>
      <c r="H46" s="142">
        <f t="shared" si="4"/>
        <v>3159209.641714389</v>
      </c>
      <c r="I46" s="156">
        <f t="shared" si="0"/>
        <v>0</v>
      </c>
      <c r="J46" s="156"/>
      <c r="K46" s="334"/>
      <c r="L46" s="158">
        <f t="shared" si="5"/>
        <v>0</v>
      </c>
      <c r="M46" s="334"/>
      <c r="N46" s="158">
        <f t="shared" si="6"/>
        <v>0</v>
      </c>
      <c r="O46" s="158">
        <f t="shared" si="7"/>
        <v>0</v>
      </c>
      <c r="P46" s="4"/>
    </row>
    <row r="47" spans="2:16">
      <c r="B47" s="9" t="str">
        <f t="shared" si="1"/>
        <v/>
      </c>
      <c r="C47" s="153">
        <f>IF(D11="","-",+C46+1)</f>
        <v>2046</v>
      </c>
      <c r="D47" s="159">
        <f>IF(F46+SUM(E$17:E46)=D$10,F46,D$10-SUM(E$17:E46))</f>
        <v>16177731.421440687</v>
      </c>
      <c r="E47" s="160">
        <f>IF(+I14&lt;F46,I14,D47)</f>
        <v>1430460.7073170731</v>
      </c>
      <c r="F47" s="159">
        <f t="shared" si="2"/>
        <v>14747270.714123614</v>
      </c>
      <c r="G47" s="161">
        <f t="shared" si="3"/>
        <v>3012822.7939612158</v>
      </c>
      <c r="H47" s="142">
        <f t="shared" si="4"/>
        <v>3012822.7939612158</v>
      </c>
      <c r="I47" s="156">
        <f t="shared" si="0"/>
        <v>0</v>
      </c>
      <c r="J47" s="156"/>
      <c r="K47" s="334"/>
      <c r="L47" s="158">
        <f t="shared" si="5"/>
        <v>0</v>
      </c>
      <c r="M47" s="334"/>
      <c r="N47" s="158">
        <f t="shared" si="6"/>
        <v>0</v>
      </c>
      <c r="O47" s="158">
        <f t="shared" si="7"/>
        <v>0</v>
      </c>
      <c r="P47" s="4"/>
    </row>
    <row r="48" spans="2:16">
      <c r="B48" s="9" t="str">
        <f t="shared" si="1"/>
        <v/>
      </c>
      <c r="C48" s="153">
        <f>IF(D11="","-",+C47+1)</f>
        <v>2047</v>
      </c>
      <c r="D48" s="159">
        <f>IF(F47+SUM(E$17:E47)=D$10,F47,D$10-SUM(E$17:E47))</f>
        <v>14747270.714123614</v>
      </c>
      <c r="E48" s="160">
        <f>IF(+I14&lt;F47,I14,D48)</f>
        <v>1430460.7073170731</v>
      </c>
      <c r="F48" s="159">
        <f t="shared" si="2"/>
        <v>13316810.006806541</v>
      </c>
      <c r="G48" s="161">
        <f t="shared" si="3"/>
        <v>2866435.946208043</v>
      </c>
      <c r="H48" s="142">
        <f t="shared" si="4"/>
        <v>2866435.946208043</v>
      </c>
      <c r="I48" s="156">
        <f t="shared" si="0"/>
        <v>0</v>
      </c>
      <c r="J48" s="156"/>
      <c r="K48" s="334"/>
      <c r="L48" s="158">
        <f t="shared" si="5"/>
        <v>0</v>
      </c>
      <c r="M48" s="334"/>
      <c r="N48" s="158">
        <f t="shared" si="6"/>
        <v>0</v>
      </c>
      <c r="O48" s="158">
        <f t="shared" si="7"/>
        <v>0</v>
      </c>
      <c r="P48" s="4"/>
    </row>
    <row r="49" spans="2:16">
      <c r="B49" s="9" t="str">
        <f t="shared" si="1"/>
        <v/>
      </c>
      <c r="C49" s="153">
        <f>IF(D11="","-",+C48+1)</f>
        <v>2048</v>
      </c>
      <c r="D49" s="159">
        <f>IF(F48+SUM(E$17:E48)=D$10,F48,D$10-SUM(E$17:E48))</f>
        <v>13316810.006806541</v>
      </c>
      <c r="E49" s="160">
        <f>IF(+I14&lt;F48,I14,D49)</f>
        <v>1430460.7073170731</v>
      </c>
      <c r="F49" s="159">
        <f t="shared" si="2"/>
        <v>11886349.299489468</v>
      </c>
      <c r="G49" s="161">
        <f t="shared" ref="G49:G72" si="8">+I$12*((D49+F49)/2)+E49</f>
        <v>2720049.0984548703</v>
      </c>
      <c r="H49" s="142">
        <f t="shared" ref="H49:H72" si="9">+I$13*((D49+F49)/2)+E49</f>
        <v>2720049.0984548703</v>
      </c>
      <c r="I49" s="156">
        <f t="shared" si="0"/>
        <v>0</v>
      </c>
      <c r="J49" s="156"/>
      <c r="K49" s="334"/>
      <c r="L49" s="158">
        <f t="shared" si="5"/>
        <v>0</v>
      </c>
      <c r="M49" s="334"/>
      <c r="N49" s="158">
        <f t="shared" si="6"/>
        <v>0</v>
      </c>
      <c r="O49" s="158">
        <f t="shared" si="7"/>
        <v>0</v>
      </c>
      <c r="P49" s="4"/>
    </row>
    <row r="50" spans="2:16">
      <c r="B50" s="9" t="str">
        <f t="shared" si="1"/>
        <v/>
      </c>
      <c r="C50" s="153">
        <f>IF(D11="","-",+C49+1)</f>
        <v>2049</v>
      </c>
      <c r="D50" s="159">
        <f>IF(F49+SUM(E$17:E49)=D$10,F49,D$10-SUM(E$17:E49))</f>
        <v>11886349.299489468</v>
      </c>
      <c r="E50" s="160">
        <f>IF(+I14&lt;F49,I14,D50)</f>
        <v>1430460.7073170731</v>
      </c>
      <c r="F50" s="159">
        <f t="shared" si="2"/>
        <v>10455888.592172395</v>
      </c>
      <c r="G50" s="161">
        <f t="shared" si="8"/>
        <v>2573662.2507016971</v>
      </c>
      <c r="H50" s="142">
        <f t="shared" si="9"/>
        <v>2573662.2507016971</v>
      </c>
      <c r="I50" s="156">
        <f t="shared" si="0"/>
        <v>0</v>
      </c>
      <c r="J50" s="156"/>
      <c r="K50" s="334"/>
      <c r="L50" s="158">
        <f t="shared" si="5"/>
        <v>0</v>
      </c>
      <c r="M50" s="334"/>
      <c r="N50" s="158">
        <f t="shared" si="6"/>
        <v>0</v>
      </c>
      <c r="O50" s="158">
        <f t="shared" si="7"/>
        <v>0</v>
      </c>
      <c r="P50" s="4"/>
    </row>
    <row r="51" spans="2:16">
      <c r="B51" s="9" t="str">
        <f t="shared" si="1"/>
        <v/>
      </c>
      <c r="C51" s="153">
        <f>IF(D11="","-",+C50+1)</f>
        <v>2050</v>
      </c>
      <c r="D51" s="159">
        <f>IF(F50+SUM(E$17:E50)=D$10,F50,D$10-SUM(E$17:E50))</f>
        <v>10455888.592172395</v>
      </c>
      <c r="E51" s="160">
        <f>IF(+I14&lt;F50,I14,D51)</f>
        <v>1430460.7073170731</v>
      </c>
      <c r="F51" s="159">
        <f t="shared" si="2"/>
        <v>9025427.8848553225</v>
      </c>
      <c r="G51" s="161">
        <f t="shared" si="8"/>
        <v>2427275.4029485239</v>
      </c>
      <c r="H51" s="142">
        <f t="shared" si="9"/>
        <v>2427275.4029485239</v>
      </c>
      <c r="I51" s="156">
        <f t="shared" si="0"/>
        <v>0</v>
      </c>
      <c r="J51" s="156"/>
      <c r="K51" s="334"/>
      <c r="L51" s="158">
        <f t="shared" si="5"/>
        <v>0</v>
      </c>
      <c r="M51" s="334"/>
      <c r="N51" s="158">
        <f t="shared" si="6"/>
        <v>0</v>
      </c>
      <c r="O51" s="158">
        <f t="shared" si="7"/>
        <v>0</v>
      </c>
      <c r="P51" s="4"/>
    </row>
    <row r="52" spans="2:16">
      <c r="B52" s="9" t="str">
        <f t="shared" si="1"/>
        <v/>
      </c>
      <c r="C52" s="153">
        <f>IF(D11="","-",+C51+1)</f>
        <v>2051</v>
      </c>
      <c r="D52" s="159">
        <f>IF(F51+SUM(E$17:E51)=D$10,F51,D$10-SUM(E$17:E51))</f>
        <v>9025427.8848553225</v>
      </c>
      <c r="E52" s="160">
        <f>IF(+I14&lt;F51,I14,D52)</f>
        <v>1430460.7073170731</v>
      </c>
      <c r="F52" s="159">
        <f t="shared" si="2"/>
        <v>7594967.1775382496</v>
      </c>
      <c r="G52" s="161">
        <f t="shared" si="8"/>
        <v>2280888.5551953511</v>
      </c>
      <c r="H52" s="142">
        <f t="shared" si="9"/>
        <v>2280888.5551953511</v>
      </c>
      <c r="I52" s="156">
        <f t="shared" si="0"/>
        <v>0</v>
      </c>
      <c r="J52" s="156"/>
      <c r="K52" s="334"/>
      <c r="L52" s="158">
        <f t="shared" si="5"/>
        <v>0</v>
      </c>
      <c r="M52" s="334"/>
      <c r="N52" s="158">
        <f t="shared" si="6"/>
        <v>0</v>
      </c>
      <c r="O52" s="158">
        <f t="shared" si="7"/>
        <v>0</v>
      </c>
      <c r="P52" s="4"/>
    </row>
    <row r="53" spans="2:16">
      <c r="B53" s="9" t="str">
        <f t="shared" si="1"/>
        <v/>
      </c>
      <c r="C53" s="153">
        <f>IF(D11="","-",+C52+1)</f>
        <v>2052</v>
      </c>
      <c r="D53" s="159">
        <f>IF(F52+SUM(E$17:E52)=D$10,F52,D$10-SUM(E$17:E52))</f>
        <v>7594967.1775382496</v>
      </c>
      <c r="E53" s="160">
        <f>IF(+I14&lt;F52,I14,D53)</f>
        <v>1430460.7073170731</v>
      </c>
      <c r="F53" s="159">
        <f t="shared" si="2"/>
        <v>6164506.4702211767</v>
      </c>
      <c r="G53" s="161">
        <f t="shared" si="8"/>
        <v>2134501.7074421784</v>
      </c>
      <c r="H53" s="142">
        <f t="shared" si="9"/>
        <v>2134501.7074421784</v>
      </c>
      <c r="I53" s="156">
        <f t="shared" si="0"/>
        <v>0</v>
      </c>
      <c r="J53" s="156"/>
      <c r="K53" s="334"/>
      <c r="L53" s="158">
        <f t="shared" si="5"/>
        <v>0</v>
      </c>
      <c r="M53" s="334"/>
      <c r="N53" s="158">
        <f t="shared" si="6"/>
        <v>0</v>
      </c>
      <c r="O53" s="158">
        <f t="shared" si="7"/>
        <v>0</v>
      </c>
      <c r="P53" s="4"/>
    </row>
    <row r="54" spans="2:16">
      <c r="B54" s="9" t="str">
        <f t="shared" si="1"/>
        <v/>
      </c>
      <c r="C54" s="153">
        <f>IF(D11="","-",+C53+1)</f>
        <v>2053</v>
      </c>
      <c r="D54" s="159">
        <f>IF(F53+SUM(E$17:E53)=D$10,F53,D$10-SUM(E$17:E53))</f>
        <v>6164506.4702211767</v>
      </c>
      <c r="E54" s="160">
        <f>IF(+I14&lt;F53,I14,D54)</f>
        <v>1430460.7073170731</v>
      </c>
      <c r="F54" s="159">
        <f t="shared" si="2"/>
        <v>4734045.7629041038</v>
      </c>
      <c r="G54" s="161">
        <f t="shared" si="8"/>
        <v>1988114.8596890052</v>
      </c>
      <c r="H54" s="142">
        <f t="shared" si="9"/>
        <v>1988114.8596890052</v>
      </c>
      <c r="I54" s="156">
        <f t="shared" si="0"/>
        <v>0</v>
      </c>
      <c r="J54" s="156"/>
      <c r="K54" s="334"/>
      <c r="L54" s="158">
        <f t="shared" si="5"/>
        <v>0</v>
      </c>
      <c r="M54" s="334"/>
      <c r="N54" s="158">
        <f t="shared" si="6"/>
        <v>0</v>
      </c>
      <c r="O54" s="158">
        <f t="shared" si="7"/>
        <v>0</v>
      </c>
      <c r="P54" s="4"/>
    </row>
    <row r="55" spans="2:16">
      <c r="B55" s="9" t="str">
        <f t="shared" si="1"/>
        <v/>
      </c>
      <c r="C55" s="153">
        <f>IF(D11="","-",+C54+1)</f>
        <v>2054</v>
      </c>
      <c r="D55" s="159">
        <f>IF(F54+SUM(E$17:E54)=D$10,F54,D$10-SUM(E$17:E54))</f>
        <v>4734045.7629041038</v>
      </c>
      <c r="E55" s="160">
        <f>IF(+I14&lt;F54,I14,D55)</f>
        <v>1430460.7073170731</v>
      </c>
      <c r="F55" s="159">
        <f t="shared" si="2"/>
        <v>3303585.0555870309</v>
      </c>
      <c r="G55" s="161">
        <f t="shared" si="8"/>
        <v>1841728.0119358322</v>
      </c>
      <c r="H55" s="142">
        <f t="shared" si="9"/>
        <v>1841728.0119358322</v>
      </c>
      <c r="I55" s="156">
        <f t="shared" si="0"/>
        <v>0</v>
      </c>
      <c r="J55" s="156"/>
      <c r="K55" s="334"/>
      <c r="L55" s="158">
        <f t="shared" si="5"/>
        <v>0</v>
      </c>
      <c r="M55" s="334"/>
      <c r="N55" s="158">
        <f t="shared" si="6"/>
        <v>0</v>
      </c>
      <c r="O55" s="158">
        <f t="shared" si="7"/>
        <v>0</v>
      </c>
      <c r="P55" s="4"/>
    </row>
    <row r="56" spans="2:16">
      <c r="B56" s="9" t="str">
        <f t="shared" si="1"/>
        <v/>
      </c>
      <c r="C56" s="153">
        <f>IF(D11="","-",+C55+1)</f>
        <v>2055</v>
      </c>
      <c r="D56" s="159">
        <f>IF(F55+SUM(E$17:E55)=D$10,F55,D$10-SUM(E$17:E55))</f>
        <v>3303585.0555870309</v>
      </c>
      <c r="E56" s="160">
        <f>IF(+I14&lt;F55,I14,D56)</f>
        <v>1430460.7073170731</v>
      </c>
      <c r="F56" s="159">
        <f t="shared" si="2"/>
        <v>1873124.3482699578</v>
      </c>
      <c r="G56" s="161">
        <f t="shared" si="8"/>
        <v>1695341.1641826592</v>
      </c>
      <c r="H56" s="142">
        <f t="shared" si="9"/>
        <v>1695341.1641826592</v>
      </c>
      <c r="I56" s="156">
        <f t="shared" si="0"/>
        <v>0</v>
      </c>
      <c r="J56" s="156"/>
      <c r="K56" s="334"/>
      <c r="L56" s="158">
        <f t="shared" si="5"/>
        <v>0</v>
      </c>
      <c r="M56" s="334"/>
      <c r="N56" s="158">
        <f t="shared" si="6"/>
        <v>0</v>
      </c>
      <c r="O56" s="158">
        <f t="shared" si="7"/>
        <v>0</v>
      </c>
      <c r="P56" s="4"/>
    </row>
    <row r="57" spans="2:16">
      <c r="B57" s="9" t="str">
        <f t="shared" si="1"/>
        <v/>
      </c>
      <c r="C57" s="153">
        <f>IF(D11="","-",+C56+1)</f>
        <v>2056</v>
      </c>
      <c r="D57" s="159">
        <f>IF(F56+SUM(E$17:E56)=D$10,F56,D$10-SUM(E$17:E56))</f>
        <v>1873124.3482699578</v>
      </c>
      <c r="E57" s="160">
        <f>IF(+I14&lt;F56,I14,D57)</f>
        <v>1430460.7073170731</v>
      </c>
      <c r="F57" s="159">
        <f t="shared" si="2"/>
        <v>442663.64095288469</v>
      </c>
      <c r="G57" s="161">
        <f t="shared" si="8"/>
        <v>1548954.3164294863</v>
      </c>
      <c r="H57" s="142">
        <f t="shared" si="9"/>
        <v>1548954.3164294863</v>
      </c>
      <c r="I57" s="156">
        <f t="shared" si="0"/>
        <v>0</v>
      </c>
      <c r="J57" s="156"/>
      <c r="K57" s="334"/>
      <c r="L57" s="158">
        <f t="shared" si="5"/>
        <v>0</v>
      </c>
      <c r="M57" s="334"/>
      <c r="N57" s="158">
        <f t="shared" si="6"/>
        <v>0</v>
      </c>
      <c r="O57" s="158">
        <f t="shared" si="7"/>
        <v>0</v>
      </c>
      <c r="P57" s="4"/>
    </row>
    <row r="58" spans="2:16">
      <c r="B58" s="9" t="str">
        <f t="shared" si="1"/>
        <v/>
      </c>
      <c r="C58" s="153">
        <f>IF(D11="","-",+C57+1)</f>
        <v>2057</v>
      </c>
      <c r="D58" s="159">
        <f>IF(F57+SUM(E$17:E57)=D$10,F57,D$10-SUM(E$17:E57))</f>
        <v>442663.64095288469</v>
      </c>
      <c r="E58" s="160">
        <f>IF(+I14&lt;F57,I14,D58)</f>
        <v>442663.64095288469</v>
      </c>
      <c r="F58" s="159">
        <f t="shared" si="2"/>
        <v>0</v>
      </c>
      <c r="G58" s="161">
        <f t="shared" si="8"/>
        <v>465313.73357079807</v>
      </c>
      <c r="H58" s="142">
        <f t="shared" si="9"/>
        <v>465313.73357079807</v>
      </c>
      <c r="I58" s="156">
        <f t="shared" si="0"/>
        <v>0</v>
      </c>
      <c r="J58" s="156"/>
      <c r="K58" s="334"/>
      <c r="L58" s="158">
        <f t="shared" si="5"/>
        <v>0</v>
      </c>
      <c r="M58" s="334"/>
      <c r="N58" s="158">
        <f t="shared" si="6"/>
        <v>0</v>
      </c>
      <c r="O58" s="158">
        <f t="shared" si="7"/>
        <v>0</v>
      </c>
      <c r="P58" s="4"/>
    </row>
    <row r="59" spans="2:16">
      <c r="B59" s="9" t="str">
        <f t="shared" si="1"/>
        <v/>
      </c>
      <c r="C59" s="153">
        <f>IF(D11="","-",+C58+1)</f>
        <v>2058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2"/>
        <v>0</v>
      </c>
      <c r="G59" s="161">
        <f t="shared" si="8"/>
        <v>0</v>
      </c>
      <c r="H59" s="142">
        <f t="shared" si="9"/>
        <v>0</v>
      </c>
      <c r="I59" s="156">
        <f t="shared" si="0"/>
        <v>0</v>
      </c>
      <c r="J59" s="156"/>
      <c r="K59" s="334"/>
      <c r="L59" s="158">
        <f t="shared" si="5"/>
        <v>0</v>
      </c>
      <c r="M59" s="334"/>
      <c r="N59" s="158">
        <f t="shared" si="6"/>
        <v>0</v>
      </c>
      <c r="O59" s="158">
        <f t="shared" si="7"/>
        <v>0</v>
      </c>
      <c r="P59" s="4"/>
    </row>
    <row r="60" spans="2:16">
      <c r="B60" s="9" t="str">
        <f t="shared" si="1"/>
        <v/>
      </c>
      <c r="C60" s="153">
        <f>IF(D11="","-",+C59+1)</f>
        <v>2059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2"/>
        <v>0</v>
      </c>
      <c r="G60" s="161">
        <f t="shared" si="8"/>
        <v>0</v>
      </c>
      <c r="H60" s="142">
        <f t="shared" si="9"/>
        <v>0</v>
      </c>
      <c r="I60" s="156">
        <f t="shared" si="0"/>
        <v>0</v>
      </c>
      <c r="J60" s="156"/>
      <c r="K60" s="334"/>
      <c r="L60" s="158">
        <f t="shared" si="5"/>
        <v>0</v>
      </c>
      <c r="M60" s="334"/>
      <c r="N60" s="158">
        <f t="shared" si="6"/>
        <v>0</v>
      </c>
      <c r="O60" s="158">
        <f t="shared" si="7"/>
        <v>0</v>
      </c>
      <c r="P60" s="4"/>
    </row>
    <row r="61" spans="2:16">
      <c r="B61" s="9" t="str">
        <f t="shared" si="1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5"/>
        <v>0</v>
      </c>
      <c r="M61" s="334"/>
      <c r="N61" s="158">
        <f t="shared" si="6"/>
        <v>0</v>
      </c>
      <c r="O61" s="158">
        <f t="shared" si="7"/>
        <v>0</v>
      </c>
      <c r="P61" s="4"/>
    </row>
    <row r="62" spans="2:16">
      <c r="B62" s="9" t="str">
        <f t="shared" si="1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5"/>
        <v>0</v>
      </c>
      <c r="M62" s="334"/>
      <c r="N62" s="158">
        <f t="shared" si="6"/>
        <v>0</v>
      </c>
      <c r="O62" s="158">
        <f t="shared" si="7"/>
        <v>0</v>
      </c>
      <c r="P62" s="4"/>
    </row>
    <row r="63" spans="2:16">
      <c r="B63" s="9" t="str">
        <f t="shared" si="1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5"/>
        <v>0</v>
      </c>
      <c r="M63" s="334"/>
      <c r="N63" s="158">
        <f t="shared" si="6"/>
        <v>0</v>
      </c>
      <c r="O63" s="158">
        <f t="shared" si="7"/>
        <v>0</v>
      </c>
      <c r="P63" s="4"/>
    </row>
    <row r="64" spans="2:16">
      <c r="B64" s="9" t="str">
        <f t="shared" si="1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5"/>
        <v>0</v>
      </c>
      <c r="M64" s="334"/>
      <c r="N64" s="158">
        <f t="shared" si="6"/>
        <v>0</v>
      </c>
      <c r="O64" s="158">
        <f t="shared" si="7"/>
        <v>0</v>
      </c>
      <c r="P64" s="4"/>
    </row>
    <row r="65" spans="2:16">
      <c r="B65" s="9" t="str">
        <f t="shared" si="1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5"/>
        <v>0</v>
      </c>
      <c r="M65" s="334"/>
      <c r="N65" s="158">
        <f t="shared" si="6"/>
        <v>0</v>
      </c>
      <c r="O65" s="158">
        <f t="shared" si="7"/>
        <v>0</v>
      </c>
      <c r="P65" s="4"/>
    </row>
    <row r="66" spans="2:16">
      <c r="B66" s="9" t="str">
        <f t="shared" si="1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5"/>
        <v>0</v>
      </c>
      <c r="M66" s="334"/>
      <c r="N66" s="158">
        <f t="shared" si="6"/>
        <v>0</v>
      </c>
      <c r="O66" s="158">
        <f t="shared" si="7"/>
        <v>0</v>
      </c>
      <c r="P66" s="4"/>
    </row>
    <row r="67" spans="2:16">
      <c r="B67" s="9" t="str">
        <f t="shared" si="1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5"/>
        <v>0</v>
      </c>
      <c r="M67" s="334"/>
      <c r="N67" s="158">
        <f t="shared" si="6"/>
        <v>0</v>
      </c>
      <c r="O67" s="158">
        <f t="shared" si="7"/>
        <v>0</v>
      </c>
      <c r="P67" s="4"/>
    </row>
    <row r="68" spans="2:16">
      <c r="B68" s="9" t="str">
        <f t="shared" si="1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5"/>
        <v>0</v>
      </c>
      <c r="M68" s="334"/>
      <c r="N68" s="158">
        <f t="shared" si="6"/>
        <v>0</v>
      </c>
      <c r="O68" s="158">
        <f t="shared" si="7"/>
        <v>0</v>
      </c>
      <c r="P68" s="4"/>
    </row>
    <row r="69" spans="2:16">
      <c r="B69" s="9" t="str">
        <f t="shared" si="1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5"/>
        <v>0</v>
      </c>
      <c r="M69" s="334"/>
      <c r="N69" s="158">
        <f t="shared" si="6"/>
        <v>0</v>
      </c>
      <c r="O69" s="158">
        <f t="shared" si="7"/>
        <v>0</v>
      </c>
      <c r="P69" s="4"/>
    </row>
    <row r="70" spans="2:16">
      <c r="B70" s="9" t="str">
        <f t="shared" si="1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5"/>
        <v>0</v>
      </c>
      <c r="M70" s="334"/>
      <c r="N70" s="158">
        <f t="shared" si="6"/>
        <v>0</v>
      </c>
      <c r="O70" s="158">
        <f t="shared" si="7"/>
        <v>0</v>
      </c>
      <c r="P70" s="4"/>
    </row>
    <row r="71" spans="2:16">
      <c r="B71" s="9" t="str">
        <f t="shared" si="1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5"/>
        <v>0</v>
      </c>
      <c r="M71" s="334"/>
      <c r="N71" s="158">
        <f t="shared" si="6"/>
        <v>0</v>
      </c>
      <c r="O71" s="158">
        <f t="shared" si="7"/>
        <v>0</v>
      </c>
      <c r="P71" s="4"/>
    </row>
    <row r="72" spans="2:16" ht="13.5" thickBot="1">
      <c r="B72" s="9" t="str">
        <f t="shared" si="1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5"/>
        <v>0</v>
      </c>
      <c r="M72" s="335"/>
      <c r="N72" s="169">
        <f t="shared" si="6"/>
        <v>0</v>
      </c>
      <c r="O72" s="169">
        <f t="shared" si="7"/>
        <v>0</v>
      </c>
      <c r="P72" s="4"/>
    </row>
    <row r="73" spans="2:16">
      <c r="C73" s="154" t="s">
        <v>73</v>
      </c>
      <c r="D73" s="111"/>
      <c r="E73" s="111">
        <f>SUM(E17:E72)</f>
        <v>58648889.000000022</v>
      </c>
      <c r="F73" s="111"/>
      <c r="G73" s="111">
        <f>SUM(G17:G72)</f>
        <v>185185835.24103066</v>
      </c>
      <c r="H73" s="111">
        <f>SUM(H17:H72)</f>
        <v>185185835.24103066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61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8808928.485670168</v>
      </c>
      <c r="N87" s="198">
        <f>IF(J92&lt;D11,0,VLOOKUP(J92,C17:O72,11))</f>
        <v>8808928.485670168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7416711.841213882</v>
      </c>
      <c r="N88" s="200">
        <f>IF(J92&lt;D11,0,VLOOKUP(J92,C99:P154,7))</f>
        <v>7416711.841213882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Messick 500/230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-1392216.644456286</v>
      </c>
      <c r="N89" s="203">
        <f>+N88-N87</f>
        <v>-1392216.644456286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TP2011033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58648889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137"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133">
        <v>4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1396402.1190476189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60">
        <f>IF(D93=C99,0,D92)</f>
        <v>0</v>
      </c>
      <c r="E99" s="360">
        <f>IF(D11=I10,0,J96/12*(12-D94))</f>
        <v>930934.74603174592</v>
      </c>
      <c r="F99" s="360">
        <f>IF(D93=C99,+D92-E99,+D99-E99)</f>
        <v>57717954.253968254</v>
      </c>
      <c r="G99" s="360">
        <f t="shared" ref="G99:G130" si="10">+(F99+D99)/2</f>
        <v>28858977.126984127</v>
      </c>
      <c r="H99" s="360">
        <f>+J94*G99+E99</f>
        <v>3978575.0727096782</v>
      </c>
      <c r="I99" s="360">
        <f>+J95*G99+E99</f>
        <v>3978575.0727096782</v>
      </c>
      <c r="J99" s="158">
        <f t="shared" ref="J99:J130" si="11">+I99-H99</f>
        <v>0</v>
      </c>
      <c r="K99" s="158"/>
      <c r="L99" s="256">
        <f>+H99</f>
        <v>3978575.0727096782</v>
      </c>
      <c r="M99" s="157">
        <f t="shared" ref="M99:M130" si="12">IF(L99&lt;&gt;0,+H99-L99,0)</f>
        <v>0</v>
      </c>
      <c r="N99" s="256">
        <f>+I99</f>
        <v>3978575.0727096782</v>
      </c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409">
        <v>58444601.142857142</v>
      </c>
      <c r="E100" s="410">
        <v>1413982.2857142857</v>
      </c>
      <c r="F100" s="411">
        <v>57030618.857142858</v>
      </c>
      <c r="G100" s="411">
        <v>57737610</v>
      </c>
      <c r="H100" s="413">
        <v>8427453.935603546</v>
      </c>
      <c r="I100" s="414">
        <v>8427453.935603546</v>
      </c>
      <c r="J100" s="158">
        <f t="shared" si="11"/>
        <v>0</v>
      </c>
      <c r="K100" s="158"/>
      <c r="L100" s="258">
        <f>+H100</f>
        <v>8427453.935603546</v>
      </c>
      <c r="M100" s="158">
        <f>IF(L100&lt;&gt;0,+H100-L100,0)</f>
        <v>0</v>
      </c>
      <c r="N100" s="258">
        <f>+I100</f>
        <v>8427453.935603546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5">IF(D101=F100,"","IU")</f>
        <v>IU</v>
      </c>
      <c r="C101" s="153">
        <f>IF(D93="","-",+C100+1)</f>
        <v>2018</v>
      </c>
      <c r="D101" s="154">
        <v>57706234.142857142</v>
      </c>
      <c r="E101" s="160">
        <v>1396402.1190476189</v>
      </c>
      <c r="F101" s="159">
        <v>56309832.023809522</v>
      </c>
      <c r="G101" s="159">
        <v>57008033.083333328</v>
      </c>
      <c r="H101" s="163">
        <v>7416711.841213882</v>
      </c>
      <c r="I101" s="253">
        <v>7416711.841213882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5"/>
        <v>IU</v>
      </c>
      <c r="C102" s="153">
        <f>IF(D93="","-",+C101+1)</f>
        <v>2019</v>
      </c>
      <c r="D102" s="154">
        <f>IF(F101+SUM(E$99:E101)=D$92,F101,D$92-SUM(E$99:E101))</f>
        <v>54907569.849206351</v>
      </c>
      <c r="E102" s="160">
        <f>IF(+J96&lt;F101,J96,D102)</f>
        <v>1396402.1190476189</v>
      </c>
      <c r="F102" s="159">
        <f t="shared" ref="F102:F130" si="16">+D102-E102</f>
        <v>53511167.730158731</v>
      </c>
      <c r="G102" s="159">
        <f t="shared" si="10"/>
        <v>54209368.789682537</v>
      </c>
      <c r="H102" s="163">
        <f t="shared" ref="H102:H154" si="17">+J$94*G102+E102</f>
        <v>7121160.0576342568</v>
      </c>
      <c r="I102" s="253">
        <f t="shared" ref="I102:I154" si="18">+J$95*G102+E102</f>
        <v>7121160.0576342568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5"/>
        <v/>
      </c>
      <c r="C103" s="153">
        <f>IF(D93="","-",+C102+1)</f>
        <v>2020</v>
      </c>
      <c r="D103" s="154">
        <f>IF(F102+SUM(E$99:E102)=D$92,F102,D$92-SUM(E$99:E102))</f>
        <v>53511167.730158731</v>
      </c>
      <c r="E103" s="160">
        <f>IF(+J96&lt;F102,J96,D103)</f>
        <v>1396402.1190476189</v>
      </c>
      <c r="F103" s="159">
        <f t="shared" si="16"/>
        <v>52114765.611111112</v>
      </c>
      <c r="G103" s="159">
        <f t="shared" si="10"/>
        <v>52812966.670634925</v>
      </c>
      <c r="H103" s="163">
        <f t="shared" si="17"/>
        <v>6973693.5902143586</v>
      </c>
      <c r="I103" s="253">
        <f t="shared" si="18"/>
        <v>6973693.5902143586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5"/>
        <v/>
      </c>
      <c r="C104" s="153">
        <f>IF(D93="","-",+C103+1)</f>
        <v>2021</v>
      </c>
      <c r="D104" s="154">
        <f>IF(F103+SUM(E$99:E103)=D$92,F103,D$92-SUM(E$99:E103))</f>
        <v>52114765.611111112</v>
      </c>
      <c r="E104" s="160">
        <f>IF(+J96&lt;F103,J96,D104)</f>
        <v>1396402.1190476189</v>
      </c>
      <c r="F104" s="159">
        <f t="shared" si="16"/>
        <v>50718363.492063493</v>
      </c>
      <c r="G104" s="159">
        <f t="shared" si="10"/>
        <v>51416564.551587299</v>
      </c>
      <c r="H104" s="163">
        <f t="shared" si="17"/>
        <v>6826227.1227944568</v>
      </c>
      <c r="I104" s="253">
        <f t="shared" si="18"/>
        <v>6826227.1227944568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5"/>
        <v/>
      </c>
      <c r="C105" s="153">
        <f>IF(D93="","-",+C104+1)</f>
        <v>2022</v>
      </c>
      <c r="D105" s="154">
        <f>IF(F104+SUM(E$99:E104)=D$92,F104,D$92-SUM(E$99:E104))</f>
        <v>50718363.492063493</v>
      </c>
      <c r="E105" s="160">
        <f>IF(+J96&lt;F104,J96,D105)</f>
        <v>1396402.1190476189</v>
      </c>
      <c r="F105" s="159">
        <f t="shared" si="16"/>
        <v>49321961.373015873</v>
      </c>
      <c r="G105" s="159">
        <f t="shared" si="10"/>
        <v>50020162.432539687</v>
      </c>
      <c r="H105" s="163">
        <f t="shared" si="17"/>
        <v>6678760.6553745586</v>
      </c>
      <c r="I105" s="253">
        <f t="shared" si="18"/>
        <v>6678760.6553745586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5"/>
        <v/>
      </c>
      <c r="C106" s="153">
        <f>IF(D93="","-",+C105+1)</f>
        <v>2023</v>
      </c>
      <c r="D106" s="154">
        <f>IF(F105+SUM(E$99:E105)=D$92,F105,D$92-SUM(E$99:E105))</f>
        <v>49321961.373015873</v>
      </c>
      <c r="E106" s="160">
        <f>IF(+J96&lt;F105,J96,D106)</f>
        <v>1396402.1190476189</v>
      </c>
      <c r="F106" s="159">
        <f t="shared" si="16"/>
        <v>47925559.253968254</v>
      </c>
      <c r="G106" s="159">
        <f t="shared" si="10"/>
        <v>48623760.31349206</v>
      </c>
      <c r="H106" s="163">
        <f t="shared" si="17"/>
        <v>6531294.1879546568</v>
      </c>
      <c r="I106" s="253">
        <f t="shared" si="18"/>
        <v>6531294.1879546568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5"/>
        <v/>
      </c>
      <c r="C107" s="153">
        <f>IF(D93="","-",+C106+1)</f>
        <v>2024</v>
      </c>
      <c r="D107" s="154">
        <f>IF(F106+SUM(E$99:E106)=D$92,F106,D$92-SUM(E$99:E106))</f>
        <v>47925559.253968254</v>
      </c>
      <c r="E107" s="160">
        <f>IF(+J96&lt;F106,J96,D107)</f>
        <v>1396402.1190476189</v>
      </c>
      <c r="F107" s="159">
        <f t="shared" si="16"/>
        <v>46529157.134920634</v>
      </c>
      <c r="G107" s="159">
        <f t="shared" si="10"/>
        <v>47227358.194444448</v>
      </c>
      <c r="H107" s="163">
        <f t="shared" si="17"/>
        <v>6383827.7205347586</v>
      </c>
      <c r="I107" s="253">
        <f t="shared" si="18"/>
        <v>6383827.7205347586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5"/>
        <v/>
      </c>
      <c r="C108" s="153">
        <f>IF(D93="","-",+C107+1)</f>
        <v>2025</v>
      </c>
      <c r="D108" s="154">
        <f>IF(F107+SUM(E$99:E107)=D$92,F107,D$92-SUM(E$99:E107))</f>
        <v>46529157.134920634</v>
      </c>
      <c r="E108" s="160">
        <f>IF(+J96&lt;F107,J96,D108)</f>
        <v>1396402.1190476189</v>
      </c>
      <c r="F108" s="159">
        <f t="shared" si="16"/>
        <v>45132755.015873015</v>
      </c>
      <c r="G108" s="159">
        <f t="shared" si="10"/>
        <v>45830956.075396821</v>
      </c>
      <c r="H108" s="163">
        <f t="shared" si="17"/>
        <v>6236361.2531148568</v>
      </c>
      <c r="I108" s="253">
        <f t="shared" si="18"/>
        <v>6236361.2531148568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5"/>
        <v/>
      </c>
      <c r="C109" s="153">
        <f>IF(D93="","-",+C108+1)</f>
        <v>2026</v>
      </c>
      <c r="D109" s="154">
        <f>IF(F108+SUM(E$99:E108)=D$92,F108,D$92-SUM(E$99:E108))</f>
        <v>45132755.015873015</v>
      </c>
      <c r="E109" s="160">
        <f>IF(+J96&lt;F108,J96,D109)</f>
        <v>1396402.1190476189</v>
      </c>
      <c r="F109" s="159">
        <f t="shared" si="16"/>
        <v>43736352.896825396</v>
      </c>
      <c r="G109" s="159">
        <f t="shared" si="10"/>
        <v>44434553.956349209</v>
      </c>
      <c r="H109" s="163">
        <f t="shared" si="17"/>
        <v>6088894.7856949586</v>
      </c>
      <c r="I109" s="253">
        <f t="shared" si="18"/>
        <v>6088894.7856949586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5"/>
        <v/>
      </c>
      <c r="C110" s="153">
        <f>IF(D93="","-",+C109+1)</f>
        <v>2027</v>
      </c>
      <c r="D110" s="154">
        <f>IF(F109+SUM(E$99:E109)=D$92,F109,D$92-SUM(E$99:E109))</f>
        <v>43736352.896825396</v>
      </c>
      <c r="E110" s="160">
        <f>IF(+J96&lt;F109,J96,D110)</f>
        <v>1396402.1190476189</v>
      </c>
      <c r="F110" s="159">
        <f t="shared" si="16"/>
        <v>42339950.777777776</v>
      </c>
      <c r="G110" s="159">
        <f t="shared" si="10"/>
        <v>43038151.837301582</v>
      </c>
      <c r="H110" s="163">
        <f t="shared" si="17"/>
        <v>5941428.3182750568</v>
      </c>
      <c r="I110" s="253">
        <f t="shared" si="18"/>
        <v>5941428.3182750568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5"/>
        <v/>
      </c>
      <c r="C111" s="153">
        <f>IF(D93="","-",+C110+1)</f>
        <v>2028</v>
      </c>
      <c r="D111" s="154">
        <f>IF(F110+SUM(E$99:E110)=D$92,F110,D$92-SUM(E$99:E110))</f>
        <v>42339950.777777776</v>
      </c>
      <c r="E111" s="160">
        <f>IF(+J96&lt;F110,J96,D111)</f>
        <v>1396402.1190476189</v>
      </c>
      <c r="F111" s="159">
        <f t="shared" si="16"/>
        <v>40943548.658730157</v>
      </c>
      <c r="G111" s="159">
        <f t="shared" si="10"/>
        <v>41641749.71825397</v>
      </c>
      <c r="H111" s="163">
        <f t="shared" si="17"/>
        <v>5793961.8508551586</v>
      </c>
      <c r="I111" s="253">
        <f t="shared" si="18"/>
        <v>5793961.8508551586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5"/>
        <v/>
      </c>
      <c r="C112" s="153">
        <f>IF(D93="","-",+C111+1)</f>
        <v>2029</v>
      </c>
      <c r="D112" s="154">
        <f>IF(F111+SUM(E$99:E111)=D$92,F111,D$92-SUM(E$99:E111))</f>
        <v>40943548.658730157</v>
      </c>
      <c r="E112" s="160">
        <f>IF(+J96&lt;F111,J96,D112)</f>
        <v>1396402.1190476189</v>
      </c>
      <c r="F112" s="159">
        <f t="shared" si="16"/>
        <v>39547146.539682537</v>
      </c>
      <c r="G112" s="159">
        <f t="shared" si="10"/>
        <v>40245347.599206343</v>
      </c>
      <c r="H112" s="163">
        <f t="shared" si="17"/>
        <v>5646495.3834352568</v>
      </c>
      <c r="I112" s="253">
        <f t="shared" si="18"/>
        <v>5646495.3834352568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5"/>
        <v/>
      </c>
      <c r="C113" s="153">
        <f>IF(D93="","-",+C112+1)</f>
        <v>2030</v>
      </c>
      <c r="D113" s="154">
        <f>IF(F112+SUM(E$99:E112)=D$92,F112,D$92-SUM(E$99:E112))</f>
        <v>39547146.539682537</v>
      </c>
      <c r="E113" s="160">
        <f>IF(+J96&lt;F112,J96,D113)</f>
        <v>1396402.1190476189</v>
      </c>
      <c r="F113" s="159">
        <f t="shared" si="16"/>
        <v>38150744.420634918</v>
      </c>
      <c r="G113" s="159">
        <f t="shared" si="10"/>
        <v>38848945.480158731</v>
      </c>
      <c r="H113" s="163">
        <f t="shared" si="17"/>
        <v>5499028.9160153586</v>
      </c>
      <c r="I113" s="253">
        <f t="shared" si="18"/>
        <v>5499028.9160153586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5"/>
        <v/>
      </c>
      <c r="C114" s="153">
        <f>IF(D93="","-",+C113+1)</f>
        <v>2031</v>
      </c>
      <c r="D114" s="154">
        <f>IF(F113+SUM(E$99:E113)=D$92,F113,D$92-SUM(E$99:E113))</f>
        <v>38150744.420634918</v>
      </c>
      <c r="E114" s="160">
        <f>IF(+J96&lt;F113,J96,D114)</f>
        <v>1396402.1190476189</v>
      </c>
      <c r="F114" s="159">
        <f t="shared" si="16"/>
        <v>36754342.301587299</v>
      </c>
      <c r="G114" s="159">
        <f t="shared" si="10"/>
        <v>37452543.361111104</v>
      </c>
      <c r="H114" s="163">
        <f t="shared" si="17"/>
        <v>5351562.4485954568</v>
      </c>
      <c r="I114" s="253">
        <f t="shared" si="18"/>
        <v>5351562.4485954568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5"/>
        <v/>
      </c>
      <c r="C115" s="153">
        <f>IF(D93="","-",+C114+1)</f>
        <v>2032</v>
      </c>
      <c r="D115" s="154">
        <f>IF(F114+SUM(E$99:E114)=D$92,F114,D$92-SUM(E$99:E114))</f>
        <v>36754342.301587299</v>
      </c>
      <c r="E115" s="160">
        <f>IF(+J96&lt;F114,J96,D115)</f>
        <v>1396402.1190476189</v>
      </c>
      <c r="F115" s="159">
        <f t="shared" si="16"/>
        <v>35357940.182539679</v>
      </c>
      <c r="G115" s="159">
        <f t="shared" si="10"/>
        <v>36056141.242063493</v>
      </c>
      <c r="H115" s="163">
        <f t="shared" si="17"/>
        <v>5204095.9811755586</v>
      </c>
      <c r="I115" s="253">
        <f t="shared" si="18"/>
        <v>5204095.9811755586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5"/>
        <v/>
      </c>
      <c r="C116" s="153">
        <f>IF(D93="","-",+C115+1)</f>
        <v>2033</v>
      </c>
      <c r="D116" s="154">
        <f>IF(F115+SUM(E$99:E115)=D$92,F115,D$92-SUM(E$99:E115))</f>
        <v>35357940.182539679</v>
      </c>
      <c r="E116" s="160">
        <f>IF(+J96&lt;F115,J96,D116)</f>
        <v>1396402.1190476189</v>
      </c>
      <c r="F116" s="159">
        <f t="shared" si="16"/>
        <v>33961538.06349206</v>
      </c>
      <c r="G116" s="159">
        <f t="shared" si="10"/>
        <v>34659739.123015866</v>
      </c>
      <c r="H116" s="163">
        <f t="shared" si="17"/>
        <v>5056629.5137556568</v>
      </c>
      <c r="I116" s="253">
        <f t="shared" si="18"/>
        <v>5056629.5137556568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5"/>
        <v/>
      </c>
      <c r="C117" s="153">
        <f>IF(D93="","-",+C116+1)</f>
        <v>2034</v>
      </c>
      <c r="D117" s="154">
        <f>IF(F116+SUM(E$99:E116)=D$92,F116,D$92-SUM(E$99:E116))</f>
        <v>33961538.06349206</v>
      </c>
      <c r="E117" s="160">
        <f>IF(+J96&lt;F116,J96,D117)</f>
        <v>1396402.1190476189</v>
      </c>
      <c r="F117" s="159">
        <f t="shared" si="16"/>
        <v>32565135.94444444</v>
      </c>
      <c r="G117" s="159">
        <f t="shared" si="10"/>
        <v>33263337.00396825</v>
      </c>
      <c r="H117" s="163">
        <f t="shared" si="17"/>
        <v>4909163.0463357577</v>
      </c>
      <c r="I117" s="253">
        <f t="shared" si="18"/>
        <v>4909163.0463357577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5"/>
        <v/>
      </c>
      <c r="C118" s="153">
        <f>IF(D93="","-",+C117+1)</f>
        <v>2035</v>
      </c>
      <c r="D118" s="154">
        <f>IF(F117+SUM(E$99:E117)=D$92,F117,D$92-SUM(E$99:E117))</f>
        <v>32565135.94444444</v>
      </c>
      <c r="E118" s="160">
        <f>IF(+J96&lt;F117,J96,D118)</f>
        <v>1396402.1190476189</v>
      </c>
      <c r="F118" s="159">
        <f t="shared" si="16"/>
        <v>31168733.825396821</v>
      </c>
      <c r="G118" s="159">
        <f t="shared" si="10"/>
        <v>31866934.884920631</v>
      </c>
      <c r="H118" s="163">
        <f t="shared" si="17"/>
        <v>4761696.5789158577</v>
      </c>
      <c r="I118" s="253">
        <f t="shared" si="18"/>
        <v>4761696.5789158577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5"/>
        <v/>
      </c>
      <c r="C119" s="153">
        <f>IF(D93="","-",+C118+1)</f>
        <v>2036</v>
      </c>
      <c r="D119" s="154">
        <f>IF(F118+SUM(E$99:E118)=D$92,F118,D$92-SUM(E$99:E118))</f>
        <v>31168733.825396821</v>
      </c>
      <c r="E119" s="160">
        <f>IF(+J96&lt;F118,J96,D119)</f>
        <v>1396402.1190476189</v>
      </c>
      <c r="F119" s="159">
        <f t="shared" si="16"/>
        <v>29772331.706349202</v>
      </c>
      <c r="G119" s="159">
        <f t="shared" si="10"/>
        <v>30470532.765873011</v>
      </c>
      <c r="H119" s="163">
        <f t="shared" si="17"/>
        <v>4614230.1114959577</v>
      </c>
      <c r="I119" s="253">
        <f t="shared" si="18"/>
        <v>4614230.1114959577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5"/>
        <v/>
      </c>
      <c r="C120" s="153">
        <f>IF(D93="","-",+C119+1)</f>
        <v>2037</v>
      </c>
      <c r="D120" s="154">
        <f>IF(F119+SUM(E$99:E119)=D$92,F119,D$92-SUM(E$99:E119))</f>
        <v>29772331.706349202</v>
      </c>
      <c r="E120" s="160">
        <f>IF(+J96&lt;F119,J96,D120)</f>
        <v>1396402.1190476189</v>
      </c>
      <c r="F120" s="159">
        <f t="shared" si="16"/>
        <v>28375929.587301582</v>
      </c>
      <c r="G120" s="159">
        <f t="shared" si="10"/>
        <v>29074130.646825392</v>
      </c>
      <c r="H120" s="163">
        <f t="shared" si="17"/>
        <v>4466763.6440760577</v>
      </c>
      <c r="I120" s="253">
        <f t="shared" si="18"/>
        <v>4466763.6440760577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5"/>
        <v/>
      </c>
      <c r="C121" s="153">
        <f>IF(D93="","-",+C120+1)</f>
        <v>2038</v>
      </c>
      <c r="D121" s="154">
        <f>IF(F120+SUM(E$99:E120)=D$92,F120,D$92-SUM(E$99:E120))</f>
        <v>28375929.587301582</v>
      </c>
      <c r="E121" s="160">
        <f>IF(+J96&lt;F120,J96,D121)</f>
        <v>1396402.1190476189</v>
      </c>
      <c r="F121" s="159">
        <f t="shared" si="16"/>
        <v>26979527.468253963</v>
      </c>
      <c r="G121" s="159">
        <f t="shared" si="10"/>
        <v>27677728.527777772</v>
      </c>
      <c r="H121" s="163">
        <f t="shared" si="17"/>
        <v>4319297.1766561577</v>
      </c>
      <c r="I121" s="253">
        <f t="shared" si="18"/>
        <v>4319297.1766561577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5"/>
        <v/>
      </c>
      <c r="C122" s="153">
        <f>IF(D93="","-",+C121+1)</f>
        <v>2039</v>
      </c>
      <c r="D122" s="154">
        <f>IF(F121+SUM(E$99:E121)=D$92,F121,D$92-SUM(E$99:E121))</f>
        <v>26979527.468253963</v>
      </c>
      <c r="E122" s="160">
        <f>IF(+J96&lt;F121,J96,D122)</f>
        <v>1396402.1190476189</v>
      </c>
      <c r="F122" s="159">
        <f t="shared" si="16"/>
        <v>25583125.349206343</v>
      </c>
      <c r="G122" s="159">
        <f t="shared" si="10"/>
        <v>26281326.408730153</v>
      </c>
      <c r="H122" s="163">
        <f t="shared" si="17"/>
        <v>4171830.7092362577</v>
      </c>
      <c r="I122" s="253">
        <f t="shared" si="18"/>
        <v>4171830.7092362577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5"/>
        <v/>
      </c>
      <c r="C123" s="153">
        <f>IF(D93="","-",+C122+1)</f>
        <v>2040</v>
      </c>
      <c r="D123" s="154">
        <f>IF(F122+SUM(E$99:E122)=D$92,F122,D$92-SUM(E$99:E122))</f>
        <v>25583125.349206343</v>
      </c>
      <c r="E123" s="160">
        <f>IF(+J96&lt;F122,J96,D123)</f>
        <v>1396402.1190476189</v>
      </c>
      <c r="F123" s="159">
        <f t="shared" si="16"/>
        <v>24186723.230158724</v>
      </c>
      <c r="G123" s="159">
        <f t="shared" si="10"/>
        <v>24884924.289682534</v>
      </c>
      <c r="H123" s="163">
        <f t="shared" si="17"/>
        <v>4024364.2418163577</v>
      </c>
      <c r="I123" s="253">
        <f t="shared" si="18"/>
        <v>4024364.2418163577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5"/>
        <v/>
      </c>
      <c r="C124" s="153">
        <f>IF(D93="","-",+C123+1)</f>
        <v>2041</v>
      </c>
      <c r="D124" s="154">
        <f>IF(F123+SUM(E$99:E123)=D$92,F123,D$92-SUM(E$99:E123))</f>
        <v>24186723.230158724</v>
      </c>
      <c r="E124" s="160">
        <f>IF(+J96&lt;F123,J96,D124)</f>
        <v>1396402.1190476189</v>
      </c>
      <c r="F124" s="159">
        <f t="shared" si="16"/>
        <v>22790321.111111104</v>
      </c>
      <c r="G124" s="159">
        <f t="shared" si="10"/>
        <v>23488522.170634914</v>
      </c>
      <c r="H124" s="163">
        <f t="shared" si="17"/>
        <v>3876897.7743964577</v>
      </c>
      <c r="I124" s="253">
        <f t="shared" si="18"/>
        <v>3876897.7743964577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5"/>
        <v/>
      </c>
      <c r="C125" s="153">
        <f>IF(D93="","-",+C124+1)</f>
        <v>2042</v>
      </c>
      <c r="D125" s="154">
        <f>IF(F124+SUM(E$99:E124)=D$92,F124,D$92-SUM(E$99:E124))</f>
        <v>22790321.111111104</v>
      </c>
      <c r="E125" s="160">
        <f>IF(+J96&lt;F124,J96,D125)</f>
        <v>1396402.1190476189</v>
      </c>
      <c r="F125" s="159">
        <f t="shared" si="16"/>
        <v>21393918.992063485</v>
      </c>
      <c r="G125" s="159">
        <f t="shared" si="10"/>
        <v>22092120.051587295</v>
      </c>
      <c r="H125" s="163">
        <f t="shared" si="17"/>
        <v>3729431.3069765577</v>
      </c>
      <c r="I125" s="253">
        <f t="shared" si="18"/>
        <v>3729431.3069765577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5"/>
        <v/>
      </c>
      <c r="C126" s="153">
        <f>IF(D93="","-",+C125+1)</f>
        <v>2043</v>
      </c>
      <c r="D126" s="154">
        <f>IF(F125+SUM(E$99:E125)=D$92,F125,D$92-SUM(E$99:E125))</f>
        <v>21393918.992063485</v>
      </c>
      <c r="E126" s="160">
        <f>IF(+J96&lt;F125,J96,D126)</f>
        <v>1396402.1190476189</v>
      </c>
      <c r="F126" s="159">
        <f t="shared" si="16"/>
        <v>19997516.873015866</v>
      </c>
      <c r="G126" s="159">
        <f t="shared" si="10"/>
        <v>20695717.932539675</v>
      </c>
      <c r="H126" s="163">
        <f t="shared" si="17"/>
        <v>3581964.8395566577</v>
      </c>
      <c r="I126" s="253">
        <f t="shared" si="18"/>
        <v>3581964.8395566577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5"/>
        <v/>
      </c>
      <c r="C127" s="153">
        <f>IF(D93="","-",+C126+1)</f>
        <v>2044</v>
      </c>
      <c r="D127" s="154">
        <f>IF(F126+SUM(E$99:E126)=D$92,F126,D$92-SUM(E$99:E126))</f>
        <v>19997516.873015866</v>
      </c>
      <c r="E127" s="160">
        <f>IF(+J96&lt;F126,J96,D127)</f>
        <v>1396402.1190476189</v>
      </c>
      <c r="F127" s="159">
        <f t="shared" si="16"/>
        <v>18601114.753968246</v>
      </c>
      <c r="G127" s="159">
        <f t="shared" si="10"/>
        <v>19299315.813492056</v>
      </c>
      <c r="H127" s="163">
        <f t="shared" si="17"/>
        <v>3434498.3721367577</v>
      </c>
      <c r="I127" s="253">
        <f t="shared" si="18"/>
        <v>3434498.3721367577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5"/>
        <v/>
      </c>
      <c r="C128" s="153">
        <f>IF(D93="","-",+C127+1)</f>
        <v>2045</v>
      </c>
      <c r="D128" s="154">
        <f>IF(F127+SUM(E$99:E127)=D$92,F127,D$92-SUM(E$99:E127))</f>
        <v>18601114.753968246</v>
      </c>
      <c r="E128" s="160">
        <f>IF(+J96&lt;F127,J96,D128)</f>
        <v>1396402.1190476189</v>
      </c>
      <c r="F128" s="159">
        <f t="shared" si="16"/>
        <v>17204712.634920627</v>
      </c>
      <c r="G128" s="159">
        <f t="shared" si="10"/>
        <v>17902913.694444437</v>
      </c>
      <c r="H128" s="163">
        <f t="shared" si="17"/>
        <v>3287031.9047168577</v>
      </c>
      <c r="I128" s="253">
        <f t="shared" si="18"/>
        <v>3287031.9047168577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5"/>
        <v/>
      </c>
      <c r="C129" s="153">
        <f>IF(D93="","-",+C128+1)</f>
        <v>2046</v>
      </c>
      <c r="D129" s="154">
        <f>IF(F128+SUM(E$99:E128)=D$92,F128,D$92-SUM(E$99:E128))</f>
        <v>17204712.634920627</v>
      </c>
      <c r="E129" s="160">
        <f>IF(+J96&lt;F128,J96,D129)</f>
        <v>1396402.1190476189</v>
      </c>
      <c r="F129" s="159">
        <f t="shared" si="16"/>
        <v>15808310.515873007</v>
      </c>
      <c r="G129" s="159">
        <f t="shared" si="10"/>
        <v>16506511.575396817</v>
      </c>
      <c r="H129" s="163">
        <f t="shared" si="17"/>
        <v>3139565.4372969577</v>
      </c>
      <c r="I129" s="253">
        <f t="shared" si="18"/>
        <v>3139565.4372969577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5"/>
        <v/>
      </c>
      <c r="C130" s="153">
        <f>IF(D93="","-",+C129+1)</f>
        <v>2047</v>
      </c>
      <c r="D130" s="154">
        <f>IF(F129+SUM(E$99:E129)=D$92,F129,D$92-SUM(E$99:E129))</f>
        <v>15808310.515873007</v>
      </c>
      <c r="E130" s="160">
        <f>IF(+J96&lt;F129,J96,D130)</f>
        <v>1396402.1190476189</v>
      </c>
      <c r="F130" s="159">
        <f t="shared" si="16"/>
        <v>14411908.396825388</v>
      </c>
      <c r="G130" s="159">
        <f t="shared" si="10"/>
        <v>15110109.456349198</v>
      </c>
      <c r="H130" s="163">
        <f t="shared" si="17"/>
        <v>2992098.9698770577</v>
      </c>
      <c r="I130" s="253">
        <f t="shared" si="18"/>
        <v>2992098.9698770577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5"/>
        <v/>
      </c>
      <c r="C131" s="153">
        <f>IF(D93="","-",+C130+1)</f>
        <v>2048</v>
      </c>
      <c r="D131" s="154">
        <f>IF(F130+SUM(E$99:E130)=D$92,F130,D$92-SUM(E$99:E130))</f>
        <v>14411908.396825388</v>
      </c>
      <c r="E131" s="160">
        <f>IF(+J96&lt;F130,J96,D131)</f>
        <v>1396402.1190476189</v>
      </c>
      <c r="F131" s="159">
        <f t="shared" ref="F131:F154" si="19">+D131-E131</f>
        <v>13015506.277777769</v>
      </c>
      <c r="G131" s="159">
        <f t="shared" ref="G131:G154" si="20">+(F131+D131)/2</f>
        <v>13713707.337301578</v>
      </c>
      <c r="H131" s="163">
        <f t="shared" si="17"/>
        <v>2844632.5024571577</v>
      </c>
      <c r="I131" s="253">
        <f t="shared" si="18"/>
        <v>2844632.5024571577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5"/>
        <v/>
      </c>
      <c r="C132" s="153">
        <f>IF(D93="","-",+C131+1)</f>
        <v>2049</v>
      </c>
      <c r="D132" s="154">
        <f>IF(F131+SUM(E$99:E131)=D$92,F131,D$92-SUM(E$99:E131))</f>
        <v>13015506.277777769</v>
      </c>
      <c r="E132" s="160">
        <f>IF(+J96&lt;F131,J96,D132)</f>
        <v>1396402.1190476189</v>
      </c>
      <c r="F132" s="159">
        <f t="shared" si="19"/>
        <v>11619104.158730149</v>
      </c>
      <c r="G132" s="159">
        <f t="shared" si="20"/>
        <v>12317305.218253959</v>
      </c>
      <c r="H132" s="163">
        <f t="shared" si="17"/>
        <v>2697166.0350372577</v>
      </c>
      <c r="I132" s="253">
        <f t="shared" si="18"/>
        <v>2697166.0350372577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5"/>
        <v/>
      </c>
      <c r="C133" s="153">
        <f>IF(D93="","-",+C132+1)</f>
        <v>2050</v>
      </c>
      <c r="D133" s="154">
        <f>IF(F132+SUM(E$99:E132)=D$92,F132,D$92-SUM(E$99:E132))</f>
        <v>11619104.158730149</v>
      </c>
      <c r="E133" s="160">
        <f>IF(+J96&lt;F132,J96,D133)</f>
        <v>1396402.1190476189</v>
      </c>
      <c r="F133" s="159">
        <f t="shared" si="19"/>
        <v>10222702.03968253</v>
      </c>
      <c r="G133" s="159">
        <f t="shared" si="20"/>
        <v>10920903.09920634</v>
      </c>
      <c r="H133" s="163">
        <f t="shared" si="17"/>
        <v>2549699.5676173577</v>
      </c>
      <c r="I133" s="253">
        <f t="shared" si="18"/>
        <v>2549699.5676173577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5"/>
        <v/>
      </c>
      <c r="C134" s="153">
        <f>IF(D93="","-",+C133+1)</f>
        <v>2051</v>
      </c>
      <c r="D134" s="154">
        <f>IF(F133+SUM(E$99:E133)=D$92,F133,D$92-SUM(E$99:E133))</f>
        <v>10222702.03968253</v>
      </c>
      <c r="E134" s="160">
        <f>IF(+J96&lt;F133,J96,D134)</f>
        <v>1396402.1190476189</v>
      </c>
      <c r="F134" s="159">
        <f t="shared" si="19"/>
        <v>8826299.9206349105</v>
      </c>
      <c r="G134" s="159">
        <f t="shared" si="20"/>
        <v>9524500.9801587202</v>
      </c>
      <c r="H134" s="163">
        <f t="shared" si="17"/>
        <v>2402233.1001974582</v>
      </c>
      <c r="I134" s="253">
        <f t="shared" si="18"/>
        <v>2402233.1001974582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5"/>
        <v/>
      </c>
      <c r="C135" s="153">
        <f>IF(D93="","-",+C134+1)</f>
        <v>2052</v>
      </c>
      <c r="D135" s="154">
        <f>IF(F134+SUM(E$99:E134)=D$92,F134,D$92-SUM(E$99:E134))</f>
        <v>8826299.9206349105</v>
      </c>
      <c r="E135" s="160">
        <f>IF(+J96&lt;F134,J96,D135)</f>
        <v>1396402.1190476189</v>
      </c>
      <c r="F135" s="159">
        <f t="shared" si="19"/>
        <v>7429897.8015872911</v>
      </c>
      <c r="G135" s="159">
        <f t="shared" si="20"/>
        <v>8128098.8611111008</v>
      </c>
      <c r="H135" s="163">
        <f t="shared" si="17"/>
        <v>2254766.6327775582</v>
      </c>
      <c r="I135" s="253">
        <f t="shared" si="18"/>
        <v>2254766.6327775582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5"/>
        <v/>
      </c>
      <c r="C136" s="153">
        <f>IF(D93="","-",+C135+1)</f>
        <v>2053</v>
      </c>
      <c r="D136" s="154">
        <f>IF(F135+SUM(E$99:E135)=D$92,F135,D$92-SUM(E$99:E135))</f>
        <v>7429897.8015872911</v>
      </c>
      <c r="E136" s="160">
        <f>IF(+J96&lt;F135,J96,D136)</f>
        <v>1396402.1190476189</v>
      </c>
      <c r="F136" s="159">
        <f t="shared" si="19"/>
        <v>6033495.6825396717</v>
      </c>
      <c r="G136" s="159">
        <f t="shared" si="20"/>
        <v>6731696.7420634814</v>
      </c>
      <c r="H136" s="163">
        <f t="shared" si="17"/>
        <v>2107300.1653576582</v>
      </c>
      <c r="I136" s="253">
        <f t="shared" si="18"/>
        <v>2107300.1653576582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5"/>
        <v/>
      </c>
      <c r="C137" s="153">
        <f>IF(D93="","-",+C136+1)</f>
        <v>2054</v>
      </c>
      <c r="D137" s="154">
        <f>IF(F136+SUM(E$99:E136)=D$92,F136,D$92-SUM(E$99:E136))</f>
        <v>6033495.6825396717</v>
      </c>
      <c r="E137" s="160">
        <f>IF(+J96&lt;F136,J96,D137)</f>
        <v>1396402.1190476189</v>
      </c>
      <c r="F137" s="159">
        <f t="shared" si="19"/>
        <v>4637093.5634920523</v>
      </c>
      <c r="G137" s="159">
        <f t="shared" si="20"/>
        <v>5335294.623015862</v>
      </c>
      <c r="H137" s="163">
        <f t="shared" si="17"/>
        <v>1959833.6979377582</v>
      </c>
      <c r="I137" s="253">
        <f t="shared" si="18"/>
        <v>1959833.6979377582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5"/>
        <v/>
      </c>
      <c r="C138" s="153">
        <f>IF(D93="","-",+C137+1)</f>
        <v>2055</v>
      </c>
      <c r="D138" s="154">
        <f>IF(F137+SUM(E$99:E137)=D$92,F137,D$92-SUM(E$99:E137))</f>
        <v>4637093.5634920523</v>
      </c>
      <c r="E138" s="160">
        <f>IF(+J96&lt;F137,J96,D138)</f>
        <v>1396402.1190476189</v>
      </c>
      <c r="F138" s="159">
        <f t="shared" si="19"/>
        <v>3240691.4444444333</v>
      </c>
      <c r="G138" s="159">
        <f t="shared" si="20"/>
        <v>3938892.5039682426</v>
      </c>
      <c r="H138" s="163">
        <f t="shared" si="17"/>
        <v>1812367.2305178582</v>
      </c>
      <c r="I138" s="253">
        <f t="shared" si="18"/>
        <v>1812367.2305178582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5"/>
        <v/>
      </c>
      <c r="C139" s="153">
        <f>IF(D93="","-",+C138+1)</f>
        <v>2056</v>
      </c>
      <c r="D139" s="154">
        <f>IF(F138+SUM(E$99:E138)=D$92,F138,D$92-SUM(E$99:E138))</f>
        <v>3240691.4444444333</v>
      </c>
      <c r="E139" s="160">
        <f>IF(+J96&lt;F138,J96,D139)</f>
        <v>1396402.1190476189</v>
      </c>
      <c r="F139" s="159">
        <f t="shared" si="19"/>
        <v>1844289.3253968144</v>
      </c>
      <c r="G139" s="159">
        <f t="shared" si="20"/>
        <v>2542490.3849206241</v>
      </c>
      <c r="H139" s="163">
        <f t="shared" si="17"/>
        <v>1664900.7630979582</v>
      </c>
      <c r="I139" s="253">
        <f t="shared" si="18"/>
        <v>1664900.7630979582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5"/>
        <v/>
      </c>
      <c r="C140" s="153">
        <f>IF(D93="","-",+C139+1)</f>
        <v>2057</v>
      </c>
      <c r="D140" s="154">
        <f>IF(F139+SUM(E$99:E139)=D$92,F139,D$92-SUM(E$99:E139))</f>
        <v>1844289.3253968144</v>
      </c>
      <c r="E140" s="160">
        <f>IF(+J96&lt;F139,J96,D140)</f>
        <v>1396402.1190476189</v>
      </c>
      <c r="F140" s="159">
        <f t="shared" si="19"/>
        <v>447887.20634919545</v>
      </c>
      <c r="G140" s="159">
        <f t="shared" si="20"/>
        <v>1146088.2658730049</v>
      </c>
      <c r="H140" s="163">
        <f t="shared" si="17"/>
        <v>1517434.2956780582</v>
      </c>
      <c r="I140" s="253">
        <f t="shared" si="18"/>
        <v>1517434.2956780582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5"/>
        <v/>
      </c>
      <c r="C141" s="153">
        <f>IF(D93="","-",+C140+1)</f>
        <v>2058</v>
      </c>
      <c r="D141" s="154">
        <f>IF(F140+SUM(E$99:E140)=D$92,F140,D$92-SUM(E$99:E140))</f>
        <v>447887.20634919545</v>
      </c>
      <c r="E141" s="160">
        <f>IF(+J96&lt;F140,J96,D141)</f>
        <v>447887.20634919545</v>
      </c>
      <c r="F141" s="159">
        <f t="shared" si="19"/>
        <v>0</v>
      </c>
      <c r="G141" s="159">
        <f t="shared" si="20"/>
        <v>223943.60317459772</v>
      </c>
      <c r="H141" s="163">
        <f t="shared" si="17"/>
        <v>471536.67780944012</v>
      </c>
      <c r="I141" s="253">
        <f t="shared" si="18"/>
        <v>471536.67780944012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5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7"/>
        <v>0</v>
      </c>
      <c r="I142" s="253">
        <f t="shared" si="18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5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7"/>
        <v>0</v>
      </c>
      <c r="I143" s="253">
        <f t="shared" si="18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5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7"/>
        <v>0</v>
      </c>
      <c r="I144" s="253">
        <f t="shared" si="18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5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7"/>
        <v>0</v>
      </c>
      <c r="I145" s="253">
        <f t="shared" si="18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5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7"/>
        <v>0</v>
      </c>
      <c r="I146" s="253">
        <f t="shared" si="18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5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7"/>
        <v>0</v>
      </c>
      <c r="I147" s="253">
        <f t="shared" si="18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5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7"/>
        <v>0</v>
      </c>
      <c r="I148" s="253">
        <f t="shared" si="18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5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7"/>
        <v>0</v>
      </c>
      <c r="I149" s="253">
        <f t="shared" si="18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5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7"/>
        <v>0</v>
      </c>
      <c r="I150" s="253">
        <f t="shared" si="18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5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7"/>
        <v>0</v>
      </c>
      <c r="I151" s="253">
        <f t="shared" si="18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5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7"/>
        <v>0</v>
      </c>
      <c r="I152" s="253">
        <f t="shared" si="18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5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7"/>
        <v>0</v>
      </c>
      <c r="I153" s="253">
        <f t="shared" si="18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5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7"/>
        <v>0</v>
      </c>
      <c r="I154" s="254">
        <f t="shared" si="18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58648889</v>
      </c>
      <c r="F155" s="111"/>
      <c r="G155" s="111"/>
      <c r="H155" s="111">
        <f>SUM(H99:H154)</f>
        <v>188746867.41692677</v>
      </c>
      <c r="I155" s="111">
        <f>SUM(I99:I154)</f>
        <v>188746867.41692677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3" priority="2" stopIfTrue="1" operator="equal">
      <formula>$I$10</formula>
    </cfRule>
  </conditionalFormatting>
  <conditionalFormatting sqref="C99:C154">
    <cfRule type="cellIs" dxfId="42" priority="3" stopIfTrue="1" operator="equal">
      <formula>$J$92</formula>
    </cfRule>
  </conditionalFormatting>
  <conditionalFormatting sqref="C17">
    <cfRule type="cellIs" dxfId="4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P162"/>
  <sheetViews>
    <sheetView view="pageBreakPreview" topLeftCell="A79" zoomScale="80" zoomScaleNormal="100" zoomScaleSheetLayoutView="80" workbookViewId="0">
      <selection activeCell="D99" sqref="D9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62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149181.76277171262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149181.76277171262</v>
      </c>
      <c r="O6" s="1"/>
      <c r="P6" s="1"/>
    </row>
    <row r="7" spans="1:16" ht="13.5" thickBot="1">
      <c r="C7" s="121" t="s">
        <v>44</v>
      </c>
      <c r="D7" s="223" t="s">
        <v>372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448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1247292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30421.756097560974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13779.069767441859</v>
      </c>
      <c r="F17" s="360">
        <v>1171220.9302325582</v>
      </c>
      <c r="G17" s="360">
        <v>86331.834002984833</v>
      </c>
      <c r="H17" s="360">
        <v>86331.834002984833</v>
      </c>
      <c r="I17" s="156">
        <v>0</v>
      </c>
      <c r="J17" s="156"/>
      <c r="K17" s="258">
        <f>+G17</f>
        <v>86331.834002984833</v>
      </c>
      <c r="L17" s="257">
        <f>IF(K17&lt;&gt;0,+G17-K17,0)</f>
        <v>0</v>
      </c>
      <c r="M17" s="258">
        <f>+H17</f>
        <v>86331.834002984833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1171220.9302325582</v>
      </c>
      <c r="E18" s="360">
        <v>28902.439024390245</v>
      </c>
      <c r="F18" s="360">
        <v>1142318.491208168</v>
      </c>
      <c r="G18" s="360">
        <v>175921.04307589805</v>
      </c>
      <c r="H18" s="360">
        <v>175921.04307589805</v>
      </c>
      <c r="I18" s="156">
        <f t="shared" ref="I18:I72" si="0">H18-G18</f>
        <v>0</v>
      </c>
      <c r="J18" s="156"/>
      <c r="K18" s="258">
        <f>+G18</f>
        <v>175921.04307589805</v>
      </c>
      <c r="L18" s="257">
        <f>IF(K18&lt;&gt;0,+G18-K18,0)</f>
        <v>0</v>
      </c>
      <c r="M18" s="258">
        <f>+H18</f>
        <v>175921.04307589805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360">
        <v>1142318.491208168</v>
      </c>
      <c r="E19" s="360">
        <v>28902.439024390245</v>
      </c>
      <c r="F19" s="360">
        <v>1113416.0521837778</v>
      </c>
      <c r="G19" s="360">
        <v>172247.71363126423</v>
      </c>
      <c r="H19" s="360">
        <v>172247.71363126423</v>
      </c>
      <c r="I19" s="156">
        <f t="shared" si="0"/>
        <v>0</v>
      </c>
      <c r="J19" s="156"/>
      <c r="K19" s="258">
        <f>+G19</f>
        <v>172247.71363126423</v>
      </c>
      <c r="L19" s="257">
        <f>IF(K19&lt;&gt;0,+G19-K19,0)</f>
        <v>0</v>
      </c>
      <c r="M19" s="258">
        <f>+H19</f>
        <v>172247.71363126423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1">IF(D20=F19,"","IU")</f>
        <v>IU</v>
      </c>
      <c r="C20" s="153">
        <f>IF(D11="","-",+C19+1)</f>
        <v>2020</v>
      </c>
      <c r="D20" s="159">
        <f>IF(F19+SUM(E$17:E19)=D$10,F19,D$10-SUM(E$17:E19))</f>
        <v>1175708.0521837776</v>
      </c>
      <c r="E20" s="160">
        <f>IF(+I14&lt;F19,I14,D20)</f>
        <v>30421.756097560974</v>
      </c>
      <c r="F20" s="159">
        <f t="shared" ref="F20:F72" si="2">+D20-E20</f>
        <v>1145286.2960862166</v>
      </c>
      <c r="G20" s="161">
        <f t="shared" ref="G20:G48" si="3">+I$12*((D20+F20)/2)+E20</f>
        <v>149181.76277171262</v>
      </c>
      <c r="H20" s="142">
        <f t="shared" ref="H20:H48" si="4">+I$13*((D20+F20)/2)+E20</f>
        <v>149181.76277171262</v>
      </c>
      <c r="I20" s="156">
        <f t="shared" si="0"/>
        <v>0</v>
      </c>
      <c r="J20" s="156"/>
      <c r="K20" s="334"/>
      <c r="L20" s="158">
        <f t="shared" ref="L20:L72" si="5">IF(K20&lt;&gt;0,+G20-K20,0)</f>
        <v>0</v>
      </c>
      <c r="M20" s="334"/>
      <c r="N20" s="158">
        <f t="shared" ref="N20:N72" si="6">IF(M20&lt;&gt;0,+H20-M20,0)</f>
        <v>0</v>
      </c>
      <c r="O20" s="158">
        <f t="shared" ref="O20:O72" si="7">+N20-L20</f>
        <v>0</v>
      </c>
      <c r="P20" s="4"/>
    </row>
    <row r="21" spans="2:16">
      <c r="B21" s="9" t="str">
        <f t="shared" si="1"/>
        <v/>
      </c>
      <c r="C21" s="153">
        <f>IF(D11="","-",+C20+1)</f>
        <v>2021</v>
      </c>
      <c r="D21" s="159">
        <f>IF(F20+SUM(E$17:E20)=D$10,F20,D$10-SUM(E$17:E20))</f>
        <v>1145286.2960862166</v>
      </c>
      <c r="E21" s="160">
        <f>IF(+I14&lt;F20,I14,D21)</f>
        <v>30421.756097560974</v>
      </c>
      <c r="F21" s="159">
        <f t="shared" si="2"/>
        <v>1114864.5399886556</v>
      </c>
      <c r="G21" s="161">
        <f t="shared" si="3"/>
        <v>146068.53851084466</v>
      </c>
      <c r="H21" s="142">
        <f t="shared" si="4"/>
        <v>146068.53851084466</v>
      </c>
      <c r="I21" s="156">
        <f t="shared" si="0"/>
        <v>0</v>
      </c>
      <c r="J21" s="156"/>
      <c r="K21" s="334"/>
      <c r="L21" s="158">
        <f t="shared" si="5"/>
        <v>0</v>
      </c>
      <c r="M21" s="334"/>
      <c r="N21" s="158">
        <f t="shared" si="6"/>
        <v>0</v>
      </c>
      <c r="O21" s="158">
        <f t="shared" si="7"/>
        <v>0</v>
      </c>
      <c r="P21" s="4"/>
    </row>
    <row r="22" spans="2:16">
      <c r="B22" s="9" t="str">
        <f t="shared" si="1"/>
        <v/>
      </c>
      <c r="C22" s="153">
        <f>IF(D11="","-",+C21+1)</f>
        <v>2022</v>
      </c>
      <c r="D22" s="159">
        <f>IF(F21+SUM(E$17:E21)=D$10,F21,D$10-SUM(E$17:E21))</f>
        <v>1114864.5399886556</v>
      </c>
      <c r="E22" s="160">
        <f>IF(+I14&lt;F21,I14,D22)</f>
        <v>30421.756097560974</v>
      </c>
      <c r="F22" s="159">
        <f t="shared" si="2"/>
        <v>1084442.7838910946</v>
      </c>
      <c r="G22" s="161">
        <f t="shared" si="3"/>
        <v>142955.31424997674</v>
      </c>
      <c r="H22" s="142">
        <f t="shared" si="4"/>
        <v>142955.31424997674</v>
      </c>
      <c r="I22" s="156">
        <f t="shared" si="0"/>
        <v>0</v>
      </c>
      <c r="J22" s="156"/>
      <c r="K22" s="334"/>
      <c r="L22" s="158">
        <f t="shared" si="5"/>
        <v>0</v>
      </c>
      <c r="M22" s="334"/>
      <c r="N22" s="158">
        <f t="shared" si="6"/>
        <v>0</v>
      </c>
      <c r="O22" s="158">
        <f t="shared" si="7"/>
        <v>0</v>
      </c>
      <c r="P22" s="4"/>
    </row>
    <row r="23" spans="2:16">
      <c r="B23" s="9" t="str">
        <f t="shared" si="1"/>
        <v/>
      </c>
      <c r="C23" s="153">
        <f>IF(D11="","-",+C22+1)</f>
        <v>2023</v>
      </c>
      <c r="D23" s="159">
        <f>IF(F22+SUM(E$17:E22)=D$10,F22,D$10-SUM(E$17:E22))</f>
        <v>1084442.7838910946</v>
      </c>
      <c r="E23" s="160">
        <f>IF(+I14&lt;F22,I14,D23)</f>
        <v>30421.756097560974</v>
      </c>
      <c r="F23" s="159">
        <f t="shared" si="2"/>
        <v>1054021.0277935336</v>
      </c>
      <c r="G23" s="161">
        <f t="shared" si="3"/>
        <v>139842.08998910879</v>
      </c>
      <c r="H23" s="142">
        <f t="shared" si="4"/>
        <v>139842.08998910879</v>
      </c>
      <c r="I23" s="156">
        <f t="shared" si="0"/>
        <v>0</v>
      </c>
      <c r="J23" s="156"/>
      <c r="K23" s="334"/>
      <c r="L23" s="158">
        <f t="shared" si="5"/>
        <v>0</v>
      </c>
      <c r="M23" s="334"/>
      <c r="N23" s="158">
        <f t="shared" si="6"/>
        <v>0</v>
      </c>
      <c r="O23" s="158">
        <f t="shared" si="7"/>
        <v>0</v>
      </c>
      <c r="P23" s="4"/>
    </row>
    <row r="24" spans="2:16">
      <c r="B24" s="9" t="str">
        <f t="shared" si="1"/>
        <v/>
      </c>
      <c r="C24" s="153">
        <f>IF(D11="","-",+C23+1)</f>
        <v>2024</v>
      </c>
      <c r="D24" s="159">
        <f>IF(F23+SUM(E$17:E23)=D$10,F23,D$10-SUM(E$17:E23))</f>
        <v>1054021.0277935336</v>
      </c>
      <c r="E24" s="160">
        <f>IF(+I14&lt;F23,I14,D24)</f>
        <v>30421.756097560974</v>
      </c>
      <c r="F24" s="159">
        <f t="shared" si="2"/>
        <v>1023599.2716959727</v>
      </c>
      <c r="G24" s="161">
        <f t="shared" si="3"/>
        <v>136728.86572824087</v>
      </c>
      <c r="H24" s="142">
        <f t="shared" si="4"/>
        <v>136728.86572824087</v>
      </c>
      <c r="I24" s="156">
        <f t="shared" si="0"/>
        <v>0</v>
      </c>
      <c r="J24" s="156"/>
      <c r="K24" s="334"/>
      <c r="L24" s="158">
        <f t="shared" si="5"/>
        <v>0</v>
      </c>
      <c r="M24" s="334"/>
      <c r="N24" s="158">
        <f t="shared" si="6"/>
        <v>0</v>
      </c>
      <c r="O24" s="158">
        <f t="shared" si="7"/>
        <v>0</v>
      </c>
      <c r="P24" s="4"/>
    </row>
    <row r="25" spans="2:16">
      <c r="B25" s="9" t="str">
        <f t="shared" si="1"/>
        <v/>
      </c>
      <c r="C25" s="153">
        <f>IF(D11="","-",+C24+1)</f>
        <v>2025</v>
      </c>
      <c r="D25" s="159">
        <f>IF(F24+SUM(E$17:E24)=D$10,F24,D$10-SUM(E$17:E24))</f>
        <v>1023599.2716959727</v>
      </c>
      <c r="E25" s="160">
        <f>IF(+I14&lt;F24,I14,D25)</f>
        <v>30421.756097560974</v>
      </c>
      <c r="F25" s="159">
        <f t="shared" si="2"/>
        <v>993177.51559841167</v>
      </c>
      <c r="G25" s="161">
        <f t="shared" si="3"/>
        <v>133615.64146737292</v>
      </c>
      <c r="H25" s="142">
        <f t="shared" si="4"/>
        <v>133615.64146737292</v>
      </c>
      <c r="I25" s="156">
        <f t="shared" si="0"/>
        <v>0</v>
      </c>
      <c r="J25" s="156"/>
      <c r="K25" s="334"/>
      <c r="L25" s="158">
        <f t="shared" si="5"/>
        <v>0</v>
      </c>
      <c r="M25" s="334"/>
      <c r="N25" s="158">
        <f t="shared" si="6"/>
        <v>0</v>
      </c>
      <c r="O25" s="158">
        <f t="shared" si="7"/>
        <v>0</v>
      </c>
      <c r="P25" s="4"/>
    </row>
    <row r="26" spans="2:16">
      <c r="B26" s="9" t="str">
        <f t="shared" si="1"/>
        <v/>
      </c>
      <c r="C26" s="153">
        <f>IF(D11="","-",+C25+1)</f>
        <v>2026</v>
      </c>
      <c r="D26" s="159">
        <f>IF(F25+SUM(E$17:E25)=D$10,F25,D$10-SUM(E$17:E25))</f>
        <v>993177.51559841167</v>
      </c>
      <c r="E26" s="160">
        <f>IF(+I14&lt;F25,I14,D26)</f>
        <v>30421.756097560974</v>
      </c>
      <c r="F26" s="159">
        <f t="shared" si="2"/>
        <v>962755.75950085069</v>
      </c>
      <c r="G26" s="161">
        <f t="shared" si="3"/>
        <v>130502.41720650499</v>
      </c>
      <c r="H26" s="142">
        <f t="shared" si="4"/>
        <v>130502.41720650499</v>
      </c>
      <c r="I26" s="156">
        <f t="shared" si="0"/>
        <v>0</v>
      </c>
      <c r="J26" s="156"/>
      <c r="K26" s="334"/>
      <c r="L26" s="158">
        <f t="shared" si="5"/>
        <v>0</v>
      </c>
      <c r="M26" s="334"/>
      <c r="N26" s="158">
        <f t="shared" si="6"/>
        <v>0</v>
      </c>
      <c r="O26" s="158">
        <f t="shared" si="7"/>
        <v>0</v>
      </c>
      <c r="P26" s="4"/>
    </row>
    <row r="27" spans="2:16">
      <c r="B27" s="9" t="str">
        <f t="shared" si="1"/>
        <v/>
      </c>
      <c r="C27" s="153">
        <f>IF(D11="","-",+C26+1)</f>
        <v>2027</v>
      </c>
      <c r="D27" s="159">
        <f>IF(F26+SUM(E$17:E26)=D$10,F26,D$10-SUM(E$17:E26))</f>
        <v>962755.75950085069</v>
      </c>
      <c r="E27" s="160">
        <f>IF(+I14&lt;F26,I14,D27)</f>
        <v>30421.756097560974</v>
      </c>
      <c r="F27" s="159">
        <f t="shared" si="2"/>
        <v>932334.00340328971</v>
      </c>
      <c r="G27" s="161">
        <f t="shared" si="3"/>
        <v>127389.19294563704</v>
      </c>
      <c r="H27" s="142">
        <f t="shared" si="4"/>
        <v>127389.19294563704</v>
      </c>
      <c r="I27" s="156">
        <f t="shared" si="0"/>
        <v>0</v>
      </c>
      <c r="J27" s="156"/>
      <c r="K27" s="334"/>
      <c r="L27" s="158">
        <f t="shared" si="5"/>
        <v>0</v>
      </c>
      <c r="M27" s="334"/>
      <c r="N27" s="158">
        <f t="shared" si="6"/>
        <v>0</v>
      </c>
      <c r="O27" s="158">
        <f t="shared" si="7"/>
        <v>0</v>
      </c>
      <c r="P27" s="4"/>
    </row>
    <row r="28" spans="2:16">
      <c r="B28" s="9" t="str">
        <f t="shared" si="1"/>
        <v/>
      </c>
      <c r="C28" s="153">
        <f>IF(D11="","-",+C27+1)</f>
        <v>2028</v>
      </c>
      <c r="D28" s="159">
        <f>IF(F27+SUM(E$17:E27)=D$10,F27,D$10-SUM(E$17:E27))</f>
        <v>932334.00340328971</v>
      </c>
      <c r="E28" s="160">
        <f>IF(+I14&lt;F27,I14,D28)</f>
        <v>30421.756097560974</v>
      </c>
      <c r="F28" s="159">
        <f t="shared" si="2"/>
        <v>901912.24730572873</v>
      </c>
      <c r="G28" s="161">
        <f t="shared" si="3"/>
        <v>124275.96868476912</v>
      </c>
      <c r="H28" s="142">
        <f t="shared" si="4"/>
        <v>124275.96868476912</v>
      </c>
      <c r="I28" s="156">
        <f t="shared" si="0"/>
        <v>0</v>
      </c>
      <c r="J28" s="156"/>
      <c r="K28" s="334"/>
      <c r="L28" s="158">
        <f t="shared" si="5"/>
        <v>0</v>
      </c>
      <c r="M28" s="334"/>
      <c r="N28" s="158">
        <f t="shared" si="6"/>
        <v>0</v>
      </c>
      <c r="O28" s="158">
        <f t="shared" si="7"/>
        <v>0</v>
      </c>
      <c r="P28" s="4"/>
    </row>
    <row r="29" spans="2:16">
      <c r="B29" s="9" t="str">
        <f t="shared" si="1"/>
        <v/>
      </c>
      <c r="C29" s="153">
        <f>IF(D11="","-",+C28+1)</f>
        <v>2029</v>
      </c>
      <c r="D29" s="159">
        <f>IF(F28+SUM(E$17:E28)=D$10,F28,D$10-SUM(E$17:E28))</f>
        <v>901912.24730572873</v>
      </c>
      <c r="E29" s="160">
        <f>IF(+I14&lt;F28,I14,D29)</f>
        <v>30421.756097560974</v>
      </c>
      <c r="F29" s="159">
        <f t="shared" si="2"/>
        <v>871490.49120816775</v>
      </c>
      <c r="G29" s="161">
        <f t="shared" si="3"/>
        <v>121162.74442390117</v>
      </c>
      <c r="H29" s="142">
        <f t="shared" si="4"/>
        <v>121162.74442390117</v>
      </c>
      <c r="I29" s="156">
        <f t="shared" si="0"/>
        <v>0</v>
      </c>
      <c r="J29" s="156"/>
      <c r="K29" s="334"/>
      <c r="L29" s="158">
        <f t="shared" si="5"/>
        <v>0</v>
      </c>
      <c r="M29" s="334"/>
      <c r="N29" s="158">
        <f t="shared" si="6"/>
        <v>0</v>
      </c>
      <c r="O29" s="158">
        <f t="shared" si="7"/>
        <v>0</v>
      </c>
      <c r="P29" s="4"/>
    </row>
    <row r="30" spans="2:16">
      <c r="B30" s="9" t="str">
        <f t="shared" si="1"/>
        <v/>
      </c>
      <c r="C30" s="153">
        <f>IF(D11="","-",+C29+1)</f>
        <v>2030</v>
      </c>
      <c r="D30" s="159">
        <f>IF(F29+SUM(E$17:E29)=D$10,F29,D$10-SUM(E$17:E29))</f>
        <v>871490.49120816775</v>
      </c>
      <c r="E30" s="160">
        <f>IF(+I14&lt;F29,I14,D30)</f>
        <v>30421.756097560974</v>
      </c>
      <c r="F30" s="159">
        <f t="shared" si="2"/>
        <v>841068.73511060677</v>
      </c>
      <c r="G30" s="161">
        <f t="shared" si="3"/>
        <v>118049.52016303324</v>
      </c>
      <c r="H30" s="142">
        <f t="shared" si="4"/>
        <v>118049.52016303324</v>
      </c>
      <c r="I30" s="156">
        <f t="shared" si="0"/>
        <v>0</v>
      </c>
      <c r="J30" s="156"/>
      <c r="K30" s="334"/>
      <c r="L30" s="158">
        <f t="shared" si="5"/>
        <v>0</v>
      </c>
      <c r="M30" s="334"/>
      <c r="N30" s="158">
        <f t="shared" si="6"/>
        <v>0</v>
      </c>
      <c r="O30" s="158">
        <f t="shared" si="7"/>
        <v>0</v>
      </c>
      <c r="P30" s="4"/>
    </row>
    <row r="31" spans="2:16">
      <c r="B31" s="9" t="str">
        <f t="shared" si="1"/>
        <v/>
      </c>
      <c r="C31" s="153">
        <f>IF(D11="","-",+C30+1)</f>
        <v>2031</v>
      </c>
      <c r="D31" s="159">
        <f>IF(F30+SUM(E$17:E30)=D$10,F30,D$10-SUM(E$17:E30))</f>
        <v>841068.73511060677</v>
      </c>
      <c r="E31" s="160">
        <f>IF(+I14&lt;F30,I14,D31)</f>
        <v>30421.756097560974</v>
      </c>
      <c r="F31" s="159">
        <f t="shared" si="2"/>
        <v>810646.97901304578</v>
      </c>
      <c r="G31" s="161">
        <f t="shared" si="3"/>
        <v>114936.29590216532</v>
      </c>
      <c r="H31" s="142">
        <f t="shared" si="4"/>
        <v>114936.29590216532</v>
      </c>
      <c r="I31" s="156">
        <f t="shared" si="0"/>
        <v>0</v>
      </c>
      <c r="J31" s="156"/>
      <c r="K31" s="334"/>
      <c r="L31" s="158">
        <f t="shared" si="5"/>
        <v>0</v>
      </c>
      <c r="M31" s="334"/>
      <c r="N31" s="158">
        <f t="shared" si="6"/>
        <v>0</v>
      </c>
      <c r="O31" s="158">
        <f t="shared" si="7"/>
        <v>0</v>
      </c>
      <c r="P31" s="4"/>
    </row>
    <row r="32" spans="2:16">
      <c r="B32" s="9" t="str">
        <f t="shared" si="1"/>
        <v/>
      </c>
      <c r="C32" s="153">
        <f>IF(D11="","-",+C31+1)</f>
        <v>2032</v>
      </c>
      <c r="D32" s="159">
        <f>IF(F31+SUM(E$17:E31)=D$10,F31,D$10-SUM(E$17:E31))</f>
        <v>810646.97901304578</v>
      </c>
      <c r="E32" s="160">
        <f>IF(+I14&lt;F31,I14,D32)</f>
        <v>30421.756097560974</v>
      </c>
      <c r="F32" s="159">
        <f t="shared" si="2"/>
        <v>780225.2229154848</v>
      </c>
      <c r="G32" s="161">
        <f t="shared" si="3"/>
        <v>111823.07164129737</v>
      </c>
      <c r="H32" s="142">
        <f t="shared" si="4"/>
        <v>111823.07164129737</v>
      </c>
      <c r="I32" s="156">
        <f t="shared" si="0"/>
        <v>0</v>
      </c>
      <c r="J32" s="156"/>
      <c r="K32" s="334"/>
      <c r="L32" s="158">
        <f t="shared" si="5"/>
        <v>0</v>
      </c>
      <c r="M32" s="334"/>
      <c r="N32" s="158">
        <f t="shared" si="6"/>
        <v>0</v>
      </c>
      <c r="O32" s="158">
        <f t="shared" si="7"/>
        <v>0</v>
      </c>
      <c r="P32" s="4"/>
    </row>
    <row r="33" spans="2:16">
      <c r="B33" s="9" t="str">
        <f t="shared" si="1"/>
        <v/>
      </c>
      <c r="C33" s="153">
        <f>IF(D11="","-",+C32+1)</f>
        <v>2033</v>
      </c>
      <c r="D33" s="159">
        <f>IF(F32+SUM(E$17:E32)=D$10,F32,D$10-SUM(E$17:E32))</f>
        <v>780225.2229154848</v>
      </c>
      <c r="E33" s="160">
        <f>IF(+I14&lt;F32,I14,D33)</f>
        <v>30421.756097560974</v>
      </c>
      <c r="F33" s="159">
        <f t="shared" si="2"/>
        <v>749803.46681792382</v>
      </c>
      <c r="G33" s="161">
        <f t="shared" si="3"/>
        <v>108709.84738042945</v>
      </c>
      <c r="H33" s="142">
        <f t="shared" si="4"/>
        <v>108709.84738042945</v>
      </c>
      <c r="I33" s="156">
        <f t="shared" si="0"/>
        <v>0</v>
      </c>
      <c r="J33" s="156"/>
      <c r="K33" s="334"/>
      <c r="L33" s="158">
        <f t="shared" si="5"/>
        <v>0</v>
      </c>
      <c r="M33" s="334"/>
      <c r="N33" s="158">
        <f t="shared" si="6"/>
        <v>0</v>
      </c>
      <c r="O33" s="158">
        <f t="shared" si="7"/>
        <v>0</v>
      </c>
      <c r="P33" s="4"/>
    </row>
    <row r="34" spans="2:16">
      <c r="B34" s="9" t="str">
        <f t="shared" si="1"/>
        <v/>
      </c>
      <c r="C34" s="153">
        <f>IF(D11="","-",+C33+1)</f>
        <v>2034</v>
      </c>
      <c r="D34" s="159">
        <f>IF(F33+SUM(E$17:E33)=D$10,F33,D$10-SUM(E$17:E33))</f>
        <v>749803.46681792382</v>
      </c>
      <c r="E34" s="160">
        <f>IF(+I14&lt;F33,I14,D34)</f>
        <v>30421.756097560974</v>
      </c>
      <c r="F34" s="159">
        <f t="shared" si="2"/>
        <v>719381.71072036284</v>
      </c>
      <c r="G34" s="161">
        <f t="shared" si="3"/>
        <v>105596.6231195615</v>
      </c>
      <c r="H34" s="142">
        <f t="shared" si="4"/>
        <v>105596.6231195615</v>
      </c>
      <c r="I34" s="156">
        <f t="shared" si="0"/>
        <v>0</v>
      </c>
      <c r="J34" s="156"/>
      <c r="K34" s="334"/>
      <c r="L34" s="158">
        <f t="shared" si="5"/>
        <v>0</v>
      </c>
      <c r="M34" s="334"/>
      <c r="N34" s="158">
        <f t="shared" si="6"/>
        <v>0</v>
      </c>
      <c r="O34" s="158">
        <f t="shared" si="7"/>
        <v>0</v>
      </c>
      <c r="P34" s="4"/>
    </row>
    <row r="35" spans="2:16">
      <c r="B35" s="9" t="str">
        <f t="shared" si="1"/>
        <v/>
      </c>
      <c r="C35" s="153">
        <f>IF(D11="","-",+C34+1)</f>
        <v>2035</v>
      </c>
      <c r="D35" s="159">
        <f>IF(F34+SUM(E$17:E34)=D$10,F34,D$10-SUM(E$17:E34))</f>
        <v>719381.71072036284</v>
      </c>
      <c r="E35" s="160">
        <f>IF(+I14&lt;F34,I14,D35)</f>
        <v>30421.756097560974</v>
      </c>
      <c r="F35" s="159">
        <f t="shared" si="2"/>
        <v>688959.95462280186</v>
      </c>
      <c r="G35" s="161">
        <f t="shared" si="3"/>
        <v>102483.39885869357</v>
      </c>
      <c r="H35" s="142">
        <f t="shared" si="4"/>
        <v>102483.39885869357</v>
      </c>
      <c r="I35" s="156">
        <f t="shared" si="0"/>
        <v>0</v>
      </c>
      <c r="J35" s="156"/>
      <c r="K35" s="334"/>
      <c r="L35" s="158">
        <f t="shared" si="5"/>
        <v>0</v>
      </c>
      <c r="M35" s="334"/>
      <c r="N35" s="158">
        <f t="shared" si="6"/>
        <v>0</v>
      </c>
      <c r="O35" s="158">
        <f t="shared" si="7"/>
        <v>0</v>
      </c>
      <c r="P35" s="4"/>
    </row>
    <row r="36" spans="2:16">
      <c r="B36" s="9" t="str">
        <f t="shared" si="1"/>
        <v/>
      </c>
      <c r="C36" s="153">
        <f>IF(D11="","-",+C35+1)</f>
        <v>2036</v>
      </c>
      <c r="D36" s="159">
        <f>IF(F35+SUM(E$17:E35)=D$10,F35,D$10-SUM(E$17:E35))</f>
        <v>688959.95462280186</v>
      </c>
      <c r="E36" s="160">
        <f>IF(+I14&lt;F35,I14,D36)</f>
        <v>30421.756097560974</v>
      </c>
      <c r="F36" s="159">
        <f t="shared" si="2"/>
        <v>658538.19852524088</v>
      </c>
      <c r="G36" s="161">
        <f t="shared" si="3"/>
        <v>99370.174597825622</v>
      </c>
      <c r="H36" s="142">
        <f t="shared" si="4"/>
        <v>99370.174597825622</v>
      </c>
      <c r="I36" s="156">
        <f t="shared" si="0"/>
        <v>0</v>
      </c>
      <c r="J36" s="156"/>
      <c r="K36" s="334"/>
      <c r="L36" s="158">
        <f t="shared" si="5"/>
        <v>0</v>
      </c>
      <c r="M36" s="334"/>
      <c r="N36" s="158">
        <f t="shared" si="6"/>
        <v>0</v>
      </c>
      <c r="O36" s="158">
        <f t="shared" si="7"/>
        <v>0</v>
      </c>
      <c r="P36" s="4"/>
    </row>
    <row r="37" spans="2:16">
      <c r="B37" s="9" t="str">
        <f t="shared" si="1"/>
        <v/>
      </c>
      <c r="C37" s="153">
        <f>IF(D11="","-",+C36+1)</f>
        <v>2037</v>
      </c>
      <c r="D37" s="159">
        <f>IF(F36+SUM(E$17:E36)=D$10,F36,D$10-SUM(E$17:E36))</f>
        <v>658538.19852524088</v>
      </c>
      <c r="E37" s="160">
        <f>IF(+I14&lt;F36,I14,D37)</f>
        <v>30421.756097560974</v>
      </c>
      <c r="F37" s="159">
        <f t="shared" si="2"/>
        <v>628116.4424276799</v>
      </c>
      <c r="G37" s="161">
        <f t="shared" si="3"/>
        <v>96256.9503369577</v>
      </c>
      <c r="H37" s="142">
        <f t="shared" si="4"/>
        <v>96256.9503369577</v>
      </c>
      <c r="I37" s="156">
        <f t="shared" si="0"/>
        <v>0</v>
      </c>
      <c r="J37" s="156"/>
      <c r="K37" s="334"/>
      <c r="L37" s="158">
        <f t="shared" si="5"/>
        <v>0</v>
      </c>
      <c r="M37" s="334"/>
      <c r="N37" s="158">
        <f t="shared" si="6"/>
        <v>0</v>
      </c>
      <c r="O37" s="158">
        <f t="shared" si="7"/>
        <v>0</v>
      </c>
      <c r="P37" s="4"/>
    </row>
    <row r="38" spans="2:16">
      <c r="B38" s="9" t="str">
        <f t="shared" si="1"/>
        <v/>
      </c>
      <c r="C38" s="153">
        <f>IF(D11="","-",+C37+1)</f>
        <v>2038</v>
      </c>
      <c r="D38" s="159">
        <f>IF(F37+SUM(E$17:E37)=D$10,F37,D$10-SUM(E$17:E37))</f>
        <v>628116.4424276799</v>
      </c>
      <c r="E38" s="160">
        <f>IF(+I14&lt;F37,I14,D38)</f>
        <v>30421.756097560974</v>
      </c>
      <c r="F38" s="159">
        <f t="shared" si="2"/>
        <v>597694.68633011892</v>
      </c>
      <c r="G38" s="161">
        <f t="shared" si="3"/>
        <v>93143.726076089748</v>
      </c>
      <c r="H38" s="142">
        <f t="shared" si="4"/>
        <v>93143.726076089748</v>
      </c>
      <c r="I38" s="156">
        <f t="shared" si="0"/>
        <v>0</v>
      </c>
      <c r="J38" s="156"/>
      <c r="K38" s="334"/>
      <c r="L38" s="158">
        <f t="shared" si="5"/>
        <v>0</v>
      </c>
      <c r="M38" s="334"/>
      <c r="N38" s="158">
        <f t="shared" si="6"/>
        <v>0</v>
      </c>
      <c r="O38" s="158">
        <f t="shared" si="7"/>
        <v>0</v>
      </c>
      <c r="P38" s="4"/>
    </row>
    <row r="39" spans="2:16">
      <c r="B39" s="9" t="str">
        <f t="shared" si="1"/>
        <v/>
      </c>
      <c r="C39" s="153">
        <f>IF(D11="","-",+C38+1)</f>
        <v>2039</v>
      </c>
      <c r="D39" s="159">
        <f>IF(F38+SUM(E$17:E38)=D$10,F38,D$10-SUM(E$17:E38))</f>
        <v>597694.68633011892</v>
      </c>
      <c r="E39" s="160">
        <f>IF(+I14&lt;F38,I14,D39)</f>
        <v>30421.756097560974</v>
      </c>
      <c r="F39" s="159">
        <f t="shared" si="2"/>
        <v>567272.93023255793</v>
      </c>
      <c r="G39" s="161">
        <f t="shared" si="3"/>
        <v>90030.501815221825</v>
      </c>
      <c r="H39" s="142">
        <f t="shared" si="4"/>
        <v>90030.501815221825</v>
      </c>
      <c r="I39" s="156">
        <f t="shared" si="0"/>
        <v>0</v>
      </c>
      <c r="J39" s="156"/>
      <c r="K39" s="334"/>
      <c r="L39" s="158">
        <f t="shared" si="5"/>
        <v>0</v>
      </c>
      <c r="M39" s="334"/>
      <c r="N39" s="158">
        <f t="shared" si="6"/>
        <v>0</v>
      </c>
      <c r="O39" s="158">
        <f t="shared" si="7"/>
        <v>0</v>
      </c>
      <c r="P39" s="4"/>
    </row>
    <row r="40" spans="2:16">
      <c r="B40" s="9" t="str">
        <f t="shared" si="1"/>
        <v/>
      </c>
      <c r="C40" s="153">
        <f>IF(D11="","-",+C39+1)</f>
        <v>2040</v>
      </c>
      <c r="D40" s="159">
        <f>IF(F39+SUM(E$17:E39)=D$10,F39,D$10-SUM(E$17:E39))</f>
        <v>567272.93023255793</v>
      </c>
      <c r="E40" s="160">
        <f>IF(+I14&lt;F39,I14,D40)</f>
        <v>30421.756097560974</v>
      </c>
      <c r="F40" s="159">
        <f t="shared" si="2"/>
        <v>536851.17413499695</v>
      </c>
      <c r="G40" s="161">
        <f t="shared" si="3"/>
        <v>86917.277554353874</v>
      </c>
      <c r="H40" s="142">
        <f t="shared" si="4"/>
        <v>86917.277554353874</v>
      </c>
      <c r="I40" s="156">
        <f t="shared" si="0"/>
        <v>0</v>
      </c>
      <c r="J40" s="156"/>
      <c r="K40" s="334"/>
      <c r="L40" s="158">
        <f t="shared" si="5"/>
        <v>0</v>
      </c>
      <c r="M40" s="334"/>
      <c r="N40" s="158">
        <f t="shared" si="6"/>
        <v>0</v>
      </c>
      <c r="O40" s="158">
        <f t="shared" si="7"/>
        <v>0</v>
      </c>
      <c r="P40" s="4"/>
    </row>
    <row r="41" spans="2:16">
      <c r="B41" s="9" t="str">
        <f t="shared" si="1"/>
        <v/>
      </c>
      <c r="C41" s="153">
        <f>IF(D11="","-",+C40+1)</f>
        <v>2041</v>
      </c>
      <c r="D41" s="159">
        <f>IF(F40+SUM(E$17:E40)=D$10,F40,D$10-SUM(E$17:E40))</f>
        <v>536851.17413499695</v>
      </c>
      <c r="E41" s="160">
        <f>IF(+I14&lt;F40,I14,D41)</f>
        <v>30421.756097560974</v>
      </c>
      <c r="F41" s="159">
        <f t="shared" si="2"/>
        <v>506429.41803743597</v>
      </c>
      <c r="G41" s="161">
        <f t="shared" si="3"/>
        <v>83804.053293485951</v>
      </c>
      <c r="H41" s="142">
        <f t="shared" si="4"/>
        <v>83804.053293485951</v>
      </c>
      <c r="I41" s="156">
        <f t="shared" si="0"/>
        <v>0</v>
      </c>
      <c r="J41" s="156"/>
      <c r="K41" s="334"/>
      <c r="L41" s="158">
        <f t="shared" si="5"/>
        <v>0</v>
      </c>
      <c r="M41" s="334"/>
      <c r="N41" s="158">
        <f t="shared" si="6"/>
        <v>0</v>
      </c>
      <c r="O41" s="158">
        <f t="shared" si="7"/>
        <v>0</v>
      </c>
      <c r="P41" s="4"/>
    </row>
    <row r="42" spans="2:16">
      <c r="B42" s="9" t="str">
        <f t="shared" si="1"/>
        <v/>
      </c>
      <c r="C42" s="153">
        <f>IF(D11="","-",+C41+1)</f>
        <v>2042</v>
      </c>
      <c r="D42" s="159">
        <f>IF(F41+SUM(E$17:E41)=D$10,F41,D$10-SUM(E$17:E41))</f>
        <v>506429.41803743597</v>
      </c>
      <c r="E42" s="160">
        <f>IF(+I14&lt;F41,I14,D42)</f>
        <v>30421.756097560974</v>
      </c>
      <c r="F42" s="159">
        <f t="shared" si="2"/>
        <v>476007.66193987499</v>
      </c>
      <c r="G42" s="161">
        <f t="shared" si="3"/>
        <v>80690.829032617999</v>
      </c>
      <c r="H42" s="142">
        <f t="shared" si="4"/>
        <v>80690.829032617999</v>
      </c>
      <c r="I42" s="156">
        <f t="shared" si="0"/>
        <v>0</v>
      </c>
      <c r="J42" s="156"/>
      <c r="K42" s="334"/>
      <c r="L42" s="158">
        <f t="shared" si="5"/>
        <v>0</v>
      </c>
      <c r="M42" s="334"/>
      <c r="N42" s="158">
        <f t="shared" si="6"/>
        <v>0</v>
      </c>
      <c r="O42" s="158">
        <f t="shared" si="7"/>
        <v>0</v>
      </c>
      <c r="P42" s="4"/>
    </row>
    <row r="43" spans="2:16">
      <c r="B43" s="9" t="str">
        <f t="shared" si="1"/>
        <v/>
      </c>
      <c r="C43" s="153">
        <f>IF(D11="","-",+C42+1)</f>
        <v>2043</v>
      </c>
      <c r="D43" s="159">
        <f>IF(F42+SUM(E$17:E42)=D$10,F42,D$10-SUM(E$17:E42))</f>
        <v>476007.66193987499</v>
      </c>
      <c r="E43" s="160">
        <f>IF(+I14&lt;F42,I14,D43)</f>
        <v>30421.756097560974</v>
      </c>
      <c r="F43" s="159">
        <f t="shared" si="2"/>
        <v>445585.90584231401</v>
      </c>
      <c r="G43" s="161">
        <f t="shared" si="3"/>
        <v>77577.604771750077</v>
      </c>
      <c r="H43" s="142">
        <f t="shared" si="4"/>
        <v>77577.604771750077</v>
      </c>
      <c r="I43" s="156">
        <f t="shared" si="0"/>
        <v>0</v>
      </c>
      <c r="J43" s="156"/>
      <c r="K43" s="334"/>
      <c r="L43" s="158">
        <f t="shared" si="5"/>
        <v>0</v>
      </c>
      <c r="M43" s="334"/>
      <c r="N43" s="158">
        <f t="shared" si="6"/>
        <v>0</v>
      </c>
      <c r="O43" s="158">
        <f t="shared" si="7"/>
        <v>0</v>
      </c>
      <c r="P43" s="4"/>
    </row>
    <row r="44" spans="2:16">
      <c r="B44" s="9" t="str">
        <f t="shared" si="1"/>
        <v/>
      </c>
      <c r="C44" s="153">
        <f>IF(D11="","-",+C43+1)</f>
        <v>2044</v>
      </c>
      <c r="D44" s="159">
        <f>IF(F43+SUM(E$17:E43)=D$10,F43,D$10-SUM(E$17:E43))</f>
        <v>445585.90584231401</v>
      </c>
      <c r="E44" s="160">
        <f>IF(+I14&lt;F43,I14,D44)</f>
        <v>30421.756097560974</v>
      </c>
      <c r="F44" s="159">
        <f t="shared" si="2"/>
        <v>415164.14974475303</v>
      </c>
      <c r="G44" s="161">
        <f t="shared" si="3"/>
        <v>74464.380510882125</v>
      </c>
      <c r="H44" s="142">
        <f t="shared" si="4"/>
        <v>74464.380510882125</v>
      </c>
      <c r="I44" s="156">
        <f t="shared" si="0"/>
        <v>0</v>
      </c>
      <c r="J44" s="156"/>
      <c r="K44" s="334"/>
      <c r="L44" s="158">
        <f t="shared" si="5"/>
        <v>0</v>
      </c>
      <c r="M44" s="334"/>
      <c r="N44" s="158">
        <f t="shared" si="6"/>
        <v>0</v>
      </c>
      <c r="O44" s="158">
        <f t="shared" si="7"/>
        <v>0</v>
      </c>
      <c r="P44" s="4"/>
    </row>
    <row r="45" spans="2:16">
      <c r="B45" s="9" t="str">
        <f t="shared" si="1"/>
        <v/>
      </c>
      <c r="C45" s="153">
        <f>IF(D11="","-",+C44+1)</f>
        <v>2045</v>
      </c>
      <c r="D45" s="159">
        <f>IF(F44+SUM(E$17:E44)=D$10,F44,D$10-SUM(E$17:E44))</f>
        <v>415164.14974475303</v>
      </c>
      <c r="E45" s="160">
        <f>IF(+I14&lt;F44,I14,D45)</f>
        <v>30421.756097560974</v>
      </c>
      <c r="F45" s="159">
        <f t="shared" si="2"/>
        <v>384742.39364719205</v>
      </c>
      <c r="G45" s="161">
        <f t="shared" si="3"/>
        <v>71351.156250014203</v>
      </c>
      <c r="H45" s="142">
        <f t="shared" si="4"/>
        <v>71351.156250014203</v>
      </c>
      <c r="I45" s="156">
        <f t="shared" si="0"/>
        <v>0</v>
      </c>
      <c r="J45" s="156"/>
      <c r="K45" s="334"/>
      <c r="L45" s="158">
        <f t="shared" si="5"/>
        <v>0</v>
      </c>
      <c r="M45" s="334"/>
      <c r="N45" s="158">
        <f t="shared" si="6"/>
        <v>0</v>
      </c>
      <c r="O45" s="158">
        <f t="shared" si="7"/>
        <v>0</v>
      </c>
      <c r="P45" s="4"/>
    </row>
    <row r="46" spans="2:16">
      <c r="B46" s="9" t="str">
        <f t="shared" si="1"/>
        <v/>
      </c>
      <c r="C46" s="153">
        <f>IF(D11="","-",+C45+1)</f>
        <v>2046</v>
      </c>
      <c r="D46" s="159">
        <f>IF(F45+SUM(E$17:E45)=D$10,F45,D$10-SUM(E$17:E45))</f>
        <v>384742.39364719205</v>
      </c>
      <c r="E46" s="160">
        <f>IF(+I14&lt;F45,I14,D46)</f>
        <v>30421.756097560974</v>
      </c>
      <c r="F46" s="159">
        <f t="shared" si="2"/>
        <v>354320.63754963106</v>
      </c>
      <c r="G46" s="161">
        <f t="shared" si="3"/>
        <v>68237.931989146251</v>
      </c>
      <c r="H46" s="142">
        <f t="shared" si="4"/>
        <v>68237.931989146251</v>
      </c>
      <c r="I46" s="156">
        <f t="shared" si="0"/>
        <v>0</v>
      </c>
      <c r="J46" s="156"/>
      <c r="K46" s="334"/>
      <c r="L46" s="158">
        <f t="shared" si="5"/>
        <v>0</v>
      </c>
      <c r="M46" s="334"/>
      <c r="N46" s="158">
        <f t="shared" si="6"/>
        <v>0</v>
      </c>
      <c r="O46" s="158">
        <f t="shared" si="7"/>
        <v>0</v>
      </c>
      <c r="P46" s="4"/>
    </row>
    <row r="47" spans="2:16">
      <c r="B47" s="9" t="str">
        <f t="shared" si="1"/>
        <v/>
      </c>
      <c r="C47" s="153">
        <f>IF(D11="","-",+C46+1)</f>
        <v>2047</v>
      </c>
      <c r="D47" s="159">
        <f>IF(F46+SUM(E$17:E46)=D$10,F46,D$10-SUM(E$17:E46))</f>
        <v>354320.63754963106</v>
      </c>
      <c r="E47" s="160">
        <f>IF(+I14&lt;F46,I14,D47)</f>
        <v>30421.756097560974</v>
      </c>
      <c r="F47" s="159">
        <f t="shared" si="2"/>
        <v>323898.88145207008</v>
      </c>
      <c r="G47" s="161">
        <f t="shared" si="3"/>
        <v>65124.707728278321</v>
      </c>
      <c r="H47" s="142">
        <f t="shared" si="4"/>
        <v>65124.707728278321</v>
      </c>
      <c r="I47" s="156">
        <f t="shared" si="0"/>
        <v>0</v>
      </c>
      <c r="J47" s="156"/>
      <c r="K47" s="334"/>
      <c r="L47" s="158">
        <f t="shared" si="5"/>
        <v>0</v>
      </c>
      <c r="M47" s="334"/>
      <c r="N47" s="158">
        <f t="shared" si="6"/>
        <v>0</v>
      </c>
      <c r="O47" s="158">
        <f t="shared" si="7"/>
        <v>0</v>
      </c>
      <c r="P47" s="4"/>
    </row>
    <row r="48" spans="2:16">
      <c r="B48" s="9" t="str">
        <f t="shared" si="1"/>
        <v/>
      </c>
      <c r="C48" s="153">
        <f>IF(D11="","-",+C47+1)</f>
        <v>2048</v>
      </c>
      <c r="D48" s="159">
        <f>IF(F47+SUM(E$17:E47)=D$10,F47,D$10-SUM(E$17:E47))</f>
        <v>323898.88145207008</v>
      </c>
      <c r="E48" s="160">
        <f>IF(+I14&lt;F47,I14,D48)</f>
        <v>30421.756097560974</v>
      </c>
      <c r="F48" s="159">
        <f t="shared" si="2"/>
        <v>293477.1253545091</v>
      </c>
      <c r="G48" s="161">
        <f t="shared" si="3"/>
        <v>62011.483467410384</v>
      </c>
      <c r="H48" s="142">
        <f t="shared" si="4"/>
        <v>62011.483467410384</v>
      </c>
      <c r="I48" s="156">
        <f t="shared" si="0"/>
        <v>0</v>
      </c>
      <c r="J48" s="156"/>
      <c r="K48" s="334"/>
      <c r="L48" s="158">
        <f t="shared" si="5"/>
        <v>0</v>
      </c>
      <c r="M48" s="334"/>
      <c r="N48" s="158">
        <f t="shared" si="6"/>
        <v>0</v>
      </c>
      <c r="O48" s="158">
        <f t="shared" si="7"/>
        <v>0</v>
      </c>
      <c r="P48" s="4"/>
    </row>
    <row r="49" spans="2:16">
      <c r="B49" s="9" t="str">
        <f t="shared" si="1"/>
        <v/>
      </c>
      <c r="C49" s="153">
        <f>IF(D11="","-",+C48+1)</f>
        <v>2049</v>
      </c>
      <c r="D49" s="159">
        <f>IF(F48+SUM(E$17:E48)=D$10,F48,D$10-SUM(E$17:E48))</f>
        <v>293477.1253545091</v>
      </c>
      <c r="E49" s="160">
        <f>IF(+I14&lt;F48,I14,D49)</f>
        <v>30421.756097560974</v>
      </c>
      <c r="F49" s="159">
        <f t="shared" si="2"/>
        <v>263055.36925694812</v>
      </c>
      <c r="G49" s="161">
        <f t="shared" ref="G49:G72" si="8">+I$12*((D49+F49)/2)+E49</f>
        <v>58898.259206542454</v>
      </c>
      <c r="H49" s="142">
        <f t="shared" ref="H49:H72" si="9">+I$13*((D49+F49)/2)+E49</f>
        <v>58898.259206542454</v>
      </c>
      <c r="I49" s="156">
        <f t="shared" si="0"/>
        <v>0</v>
      </c>
      <c r="J49" s="156"/>
      <c r="K49" s="334"/>
      <c r="L49" s="158">
        <f t="shared" si="5"/>
        <v>0</v>
      </c>
      <c r="M49" s="334"/>
      <c r="N49" s="158">
        <f t="shared" si="6"/>
        <v>0</v>
      </c>
      <c r="O49" s="158">
        <f t="shared" si="7"/>
        <v>0</v>
      </c>
      <c r="P49" s="4"/>
    </row>
    <row r="50" spans="2:16">
      <c r="B50" s="9" t="str">
        <f t="shared" si="1"/>
        <v/>
      </c>
      <c r="C50" s="153">
        <f>IF(D11="","-",+C49+1)</f>
        <v>2050</v>
      </c>
      <c r="D50" s="159">
        <f>IF(F49+SUM(E$17:E49)=D$10,F49,D$10-SUM(E$17:E49))</f>
        <v>263055.36925694812</v>
      </c>
      <c r="E50" s="160">
        <f>IF(+I14&lt;F49,I14,D50)</f>
        <v>30421.756097560974</v>
      </c>
      <c r="F50" s="159">
        <f t="shared" si="2"/>
        <v>232633.61315938714</v>
      </c>
      <c r="G50" s="161">
        <f t="shared" si="8"/>
        <v>55785.034945674517</v>
      </c>
      <c r="H50" s="142">
        <f t="shared" si="9"/>
        <v>55785.034945674517</v>
      </c>
      <c r="I50" s="156">
        <f t="shared" si="0"/>
        <v>0</v>
      </c>
      <c r="J50" s="156"/>
      <c r="K50" s="334"/>
      <c r="L50" s="158">
        <f t="shared" si="5"/>
        <v>0</v>
      </c>
      <c r="M50" s="334"/>
      <c r="N50" s="158">
        <f t="shared" si="6"/>
        <v>0</v>
      </c>
      <c r="O50" s="158">
        <f t="shared" si="7"/>
        <v>0</v>
      </c>
      <c r="P50" s="4"/>
    </row>
    <row r="51" spans="2:16">
      <c r="B51" s="9" t="str">
        <f t="shared" si="1"/>
        <v/>
      </c>
      <c r="C51" s="153">
        <f>IF(D11="","-",+C50+1)</f>
        <v>2051</v>
      </c>
      <c r="D51" s="159">
        <f>IF(F50+SUM(E$17:E50)=D$10,F50,D$10-SUM(E$17:E50))</f>
        <v>232633.61315938714</v>
      </c>
      <c r="E51" s="160">
        <f>IF(+I14&lt;F50,I14,D51)</f>
        <v>30421.756097560974</v>
      </c>
      <c r="F51" s="159">
        <f t="shared" si="2"/>
        <v>202211.85706182616</v>
      </c>
      <c r="G51" s="161">
        <f t="shared" si="8"/>
        <v>52671.81068480658</v>
      </c>
      <c r="H51" s="142">
        <f t="shared" si="9"/>
        <v>52671.81068480658</v>
      </c>
      <c r="I51" s="156">
        <f t="shared" si="0"/>
        <v>0</v>
      </c>
      <c r="J51" s="156"/>
      <c r="K51" s="334"/>
      <c r="L51" s="158">
        <f t="shared" si="5"/>
        <v>0</v>
      </c>
      <c r="M51" s="334"/>
      <c r="N51" s="158">
        <f t="shared" si="6"/>
        <v>0</v>
      </c>
      <c r="O51" s="158">
        <f t="shared" si="7"/>
        <v>0</v>
      </c>
      <c r="P51" s="4"/>
    </row>
    <row r="52" spans="2:16">
      <c r="B52" s="9" t="str">
        <f t="shared" si="1"/>
        <v/>
      </c>
      <c r="C52" s="153">
        <f>IF(D11="","-",+C51+1)</f>
        <v>2052</v>
      </c>
      <c r="D52" s="159">
        <f>IF(F51+SUM(E$17:E51)=D$10,F51,D$10-SUM(E$17:E51))</f>
        <v>202211.85706182616</v>
      </c>
      <c r="E52" s="160">
        <f>IF(+I14&lt;F51,I14,D52)</f>
        <v>30421.756097560974</v>
      </c>
      <c r="F52" s="159">
        <f t="shared" si="2"/>
        <v>171790.10096426518</v>
      </c>
      <c r="G52" s="161">
        <f t="shared" si="8"/>
        <v>49558.586423938643</v>
      </c>
      <c r="H52" s="142">
        <f t="shared" si="9"/>
        <v>49558.586423938643</v>
      </c>
      <c r="I52" s="156">
        <f t="shared" si="0"/>
        <v>0</v>
      </c>
      <c r="J52" s="156"/>
      <c r="K52" s="334"/>
      <c r="L52" s="158">
        <f t="shared" si="5"/>
        <v>0</v>
      </c>
      <c r="M52" s="334"/>
      <c r="N52" s="158">
        <f t="shared" si="6"/>
        <v>0</v>
      </c>
      <c r="O52" s="158">
        <f t="shared" si="7"/>
        <v>0</v>
      </c>
      <c r="P52" s="4"/>
    </row>
    <row r="53" spans="2:16">
      <c r="B53" s="9" t="str">
        <f t="shared" si="1"/>
        <v/>
      </c>
      <c r="C53" s="153">
        <f>IF(D11="","-",+C52+1)</f>
        <v>2053</v>
      </c>
      <c r="D53" s="159">
        <f>IF(F52+SUM(E$17:E52)=D$10,F52,D$10-SUM(E$17:E52))</f>
        <v>171790.10096426518</v>
      </c>
      <c r="E53" s="160">
        <f>IF(+I14&lt;F52,I14,D53)</f>
        <v>30421.756097560974</v>
      </c>
      <c r="F53" s="159">
        <f t="shared" si="2"/>
        <v>141368.3448667042</v>
      </c>
      <c r="G53" s="161">
        <f t="shared" si="8"/>
        <v>46445.362163070706</v>
      </c>
      <c r="H53" s="142">
        <f t="shared" si="9"/>
        <v>46445.362163070706</v>
      </c>
      <c r="I53" s="156">
        <f t="shared" si="0"/>
        <v>0</v>
      </c>
      <c r="J53" s="156"/>
      <c r="K53" s="334"/>
      <c r="L53" s="158">
        <f t="shared" si="5"/>
        <v>0</v>
      </c>
      <c r="M53" s="334"/>
      <c r="N53" s="158">
        <f t="shared" si="6"/>
        <v>0</v>
      </c>
      <c r="O53" s="158">
        <f t="shared" si="7"/>
        <v>0</v>
      </c>
      <c r="P53" s="4"/>
    </row>
    <row r="54" spans="2:16">
      <c r="B54" s="9" t="str">
        <f t="shared" si="1"/>
        <v/>
      </c>
      <c r="C54" s="153">
        <f>IF(D11="","-",+C53+1)</f>
        <v>2054</v>
      </c>
      <c r="D54" s="159">
        <f>IF(F53+SUM(E$17:E53)=D$10,F53,D$10-SUM(E$17:E53))</f>
        <v>141368.3448667042</v>
      </c>
      <c r="E54" s="160">
        <f>IF(+I14&lt;F53,I14,D54)</f>
        <v>30421.756097560974</v>
      </c>
      <c r="F54" s="159">
        <f t="shared" si="2"/>
        <v>110946.58876914321</v>
      </c>
      <c r="G54" s="161">
        <f t="shared" si="8"/>
        <v>43332.137902202769</v>
      </c>
      <c r="H54" s="142">
        <f t="shared" si="9"/>
        <v>43332.137902202769</v>
      </c>
      <c r="I54" s="156">
        <f t="shared" si="0"/>
        <v>0</v>
      </c>
      <c r="J54" s="156"/>
      <c r="K54" s="334"/>
      <c r="L54" s="158">
        <f t="shared" si="5"/>
        <v>0</v>
      </c>
      <c r="M54" s="334"/>
      <c r="N54" s="158">
        <f t="shared" si="6"/>
        <v>0</v>
      </c>
      <c r="O54" s="158">
        <f t="shared" si="7"/>
        <v>0</v>
      </c>
      <c r="P54" s="4"/>
    </row>
    <row r="55" spans="2:16">
      <c r="B55" s="9" t="str">
        <f t="shared" si="1"/>
        <v/>
      </c>
      <c r="C55" s="153">
        <f>IF(D11="","-",+C54+1)</f>
        <v>2055</v>
      </c>
      <c r="D55" s="159">
        <f>IF(F54+SUM(E$17:E54)=D$10,F54,D$10-SUM(E$17:E54))</f>
        <v>110946.58876914321</v>
      </c>
      <c r="E55" s="160">
        <f>IF(+I14&lt;F54,I14,D55)</f>
        <v>30421.756097560974</v>
      </c>
      <c r="F55" s="159">
        <f t="shared" si="2"/>
        <v>80524.832671582233</v>
      </c>
      <c r="G55" s="161">
        <f t="shared" si="8"/>
        <v>40218.913641334831</v>
      </c>
      <c r="H55" s="142">
        <f t="shared" si="9"/>
        <v>40218.913641334831</v>
      </c>
      <c r="I55" s="156">
        <f t="shared" si="0"/>
        <v>0</v>
      </c>
      <c r="J55" s="156"/>
      <c r="K55" s="334"/>
      <c r="L55" s="158">
        <f t="shared" si="5"/>
        <v>0</v>
      </c>
      <c r="M55" s="334"/>
      <c r="N55" s="158">
        <f t="shared" si="6"/>
        <v>0</v>
      </c>
      <c r="O55" s="158">
        <f t="shared" si="7"/>
        <v>0</v>
      </c>
      <c r="P55" s="4"/>
    </row>
    <row r="56" spans="2:16">
      <c r="B56" s="9" t="str">
        <f t="shared" si="1"/>
        <v/>
      </c>
      <c r="C56" s="153">
        <f>IF(D11="","-",+C55+1)</f>
        <v>2056</v>
      </c>
      <c r="D56" s="159">
        <f>IF(F55+SUM(E$17:E55)=D$10,F55,D$10-SUM(E$17:E55))</f>
        <v>80524.832671582233</v>
      </c>
      <c r="E56" s="160">
        <f>IF(+I14&lt;F55,I14,D56)</f>
        <v>30421.756097560974</v>
      </c>
      <c r="F56" s="159">
        <f t="shared" si="2"/>
        <v>50103.076574021259</v>
      </c>
      <c r="G56" s="161">
        <f t="shared" si="8"/>
        <v>37105.689380466894</v>
      </c>
      <c r="H56" s="142">
        <f t="shared" si="9"/>
        <v>37105.689380466894</v>
      </c>
      <c r="I56" s="156">
        <f t="shared" si="0"/>
        <v>0</v>
      </c>
      <c r="J56" s="156"/>
      <c r="K56" s="334"/>
      <c r="L56" s="158">
        <f t="shared" si="5"/>
        <v>0</v>
      </c>
      <c r="M56" s="334"/>
      <c r="N56" s="158">
        <f t="shared" si="6"/>
        <v>0</v>
      </c>
      <c r="O56" s="158">
        <f t="shared" si="7"/>
        <v>0</v>
      </c>
      <c r="P56" s="4"/>
    </row>
    <row r="57" spans="2:16">
      <c r="B57" s="9" t="str">
        <f t="shared" si="1"/>
        <v/>
      </c>
      <c r="C57" s="153">
        <f>IF(D11="","-",+C56+1)</f>
        <v>2057</v>
      </c>
      <c r="D57" s="159">
        <f>IF(F56+SUM(E$17:E56)=D$10,F56,D$10-SUM(E$17:E56))</f>
        <v>50103.076574021259</v>
      </c>
      <c r="E57" s="160">
        <f>IF(+I14&lt;F56,I14,D57)</f>
        <v>30421.756097560974</v>
      </c>
      <c r="F57" s="159">
        <f t="shared" si="2"/>
        <v>19681.320476460285</v>
      </c>
      <c r="G57" s="161">
        <f t="shared" si="8"/>
        <v>33992.465119598957</v>
      </c>
      <c r="H57" s="142">
        <f t="shared" si="9"/>
        <v>33992.465119598957</v>
      </c>
      <c r="I57" s="156">
        <f t="shared" si="0"/>
        <v>0</v>
      </c>
      <c r="J57" s="156"/>
      <c r="K57" s="334"/>
      <c r="L57" s="158">
        <f t="shared" si="5"/>
        <v>0</v>
      </c>
      <c r="M57" s="334"/>
      <c r="N57" s="158">
        <f t="shared" si="6"/>
        <v>0</v>
      </c>
      <c r="O57" s="158">
        <f t="shared" si="7"/>
        <v>0</v>
      </c>
      <c r="P57" s="4"/>
    </row>
    <row r="58" spans="2:16">
      <c r="B58" s="9" t="str">
        <f t="shared" si="1"/>
        <v/>
      </c>
      <c r="C58" s="153">
        <f>IF(D11="","-",+C57+1)</f>
        <v>2058</v>
      </c>
      <c r="D58" s="159">
        <f>IF(F57+SUM(E$17:E57)=D$10,F57,D$10-SUM(E$17:E57))</f>
        <v>19681.320476460285</v>
      </c>
      <c r="E58" s="160">
        <f>IF(+I14&lt;F57,I14,D58)</f>
        <v>19681.320476460285</v>
      </c>
      <c r="F58" s="159">
        <f t="shared" si="2"/>
        <v>0</v>
      </c>
      <c r="G58" s="161">
        <f t="shared" si="8"/>
        <v>20688.368922262292</v>
      </c>
      <c r="H58" s="142">
        <f t="shared" si="9"/>
        <v>20688.368922262292</v>
      </c>
      <c r="I58" s="156">
        <f t="shared" si="0"/>
        <v>0</v>
      </c>
      <c r="J58" s="156"/>
      <c r="K58" s="334"/>
      <c r="L58" s="158">
        <f t="shared" si="5"/>
        <v>0</v>
      </c>
      <c r="M58" s="334"/>
      <c r="N58" s="158">
        <f t="shared" si="6"/>
        <v>0</v>
      </c>
      <c r="O58" s="158">
        <f t="shared" si="7"/>
        <v>0</v>
      </c>
      <c r="P58" s="4"/>
    </row>
    <row r="59" spans="2:16">
      <c r="B59" s="9" t="str">
        <f t="shared" si="1"/>
        <v/>
      </c>
      <c r="C59" s="153">
        <f>IF(D11="","-",+C58+1)</f>
        <v>2059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2"/>
        <v>0</v>
      </c>
      <c r="G59" s="161">
        <f t="shared" si="8"/>
        <v>0</v>
      </c>
      <c r="H59" s="142">
        <f t="shared" si="9"/>
        <v>0</v>
      </c>
      <c r="I59" s="156">
        <f t="shared" si="0"/>
        <v>0</v>
      </c>
      <c r="J59" s="156"/>
      <c r="K59" s="334"/>
      <c r="L59" s="158">
        <f t="shared" si="5"/>
        <v>0</v>
      </c>
      <c r="M59" s="334"/>
      <c r="N59" s="158">
        <f t="shared" si="6"/>
        <v>0</v>
      </c>
      <c r="O59" s="158">
        <f t="shared" si="7"/>
        <v>0</v>
      </c>
      <c r="P59" s="4"/>
    </row>
    <row r="60" spans="2:16">
      <c r="B60" s="9" t="str">
        <f t="shared" si="1"/>
        <v/>
      </c>
      <c r="C60" s="153">
        <f>IF(D11="","-",+C59+1)</f>
        <v>2060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2"/>
        <v>0</v>
      </c>
      <c r="G60" s="161">
        <f t="shared" si="8"/>
        <v>0</v>
      </c>
      <c r="H60" s="142">
        <f t="shared" si="9"/>
        <v>0</v>
      </c>
      <c r="I60" s="156">
        <f t="shared" si="0"/>
        <v>0</v>
      </c>
      <c r="J60" s="156"/>
      <c r="K60" s="334"/>
      <c r="L60" s="158">
        <f t="shared" si="5"/>
        <v>0</v>
      </c>
      <c r="M60" s="334"/>
      <c r="N60" s="158">
        <f t="shared" si="6"/>
        <v>0</v>
      </c>
      <c r="O60" s="158">
        <f t="shared" si="7"/>
        <v>0</v>
      </c>
      <c r="P60" s="4"/>
    </row>
    <row r="61" spans="2:16">
      <c r="B61" s="9" t="str">
        <f t="shared" si="1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5"/>
        <v>0</v>
      </c>
      <c r="M61" s="334"/>
      <c r="N61" s="158">
        <f t="shared" si="6"/>
        <v>0</v>
      </c>
      <c r="O61" s="158">
        <f t="shared" si="7"/>
        <v>0</v>
      </c>
      <c r="P61" s="4"/>
    </row>
    <row r="62" spans="2:16">
      <c r="B62" s="9" t="str">
        <f t="shared" si="1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5"/>
        <v>0</v>
      </c>
      <c r="M62" s="334"/>
      <c r="N62" s="158">
        <f t="shared" si="6"/>
        <v>0</v>
      </c>
      <c r="O62" s="158">
        <f t="shared" si="7"/>
        <v>0</v>
      </c>
      <c r="P62" s="4"/>
    </row>
    <row r="63" spans="2:16">
      <c r="B63" s="9" t="str">
        <f t="shared" si="1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5"/>
        <v>0</v>
      </c>
      <c r="M63" s="334"/>
      <c r="N63" s="158">
        <f t="shared" si="6"/>
        <v>0</v>
      </c>
      <c r="O63" s="158">
        <f t="shared" si="7"/>
        <v>0</v>
      </c>
      <c r="P63" s="4"/>
    </row>
    <row r="64" spans="2:16">
      <c r="B64" s="9" t="str">
        <f t="shared" si="1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5"/>
        <v>0</v>
      </c>
      <c r="M64" s="334"/>
      <c r="N64" s="158">
        <f t="shared" si="6"/>
        <v>0</v>
      </c>
      <c r="O64" s="158">
        <f t="shared" si="7"/>
        <v>0</v>
      </c>
      <c r="P64" s="4"/>
    </row>
    <row r="65" spans="2:16">
      <c r="B65" s="9" t="str">
        <f t="shared" si="1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5"/>
        <v>0</v>
      </c>
      <c r="M65" s="334"/>
      <c r="N65" s="158">
        <f t="shared" si="6"/>
        <v>0</v>
      </c>
      <c r="O65" s="158">
        <f t="shared" si="7"/>
        <v>0</v>
      </c>
      <c r="P65" s="4"/>
    </row>
    <row r="66" spans="2:16">
      <c r="B66" s="9" t="str">
        <f t="shared" si="1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5"/>
        <v>0</v>
      </c>
      <c r="M66" s="334"/>
      <c r="N66" s="158">
        <f t="shared" si="6"/>
        <v>0</v>
      </c>
      <c r="O66" s="158">
        <f t="shared" si="7"/>
        <v>0</v>
      </c>
      <c r="P66" s="4"/>
    </row>
    <row r="67" spans="2:16">
      <c r="B67" s="9" t="str">
        <f t="shared" si="1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5"/>
        <v>0</v>
      </c>
      <c r="M67" s="334"/>
      <c r="N67" s="158">
        <f t="shared" si="6"/>
        <v>0</v>
      </c>
      <c r="O67" s="158">
        <f t="shared" si="7"/>
        <v>0</v>
      </c>
      <c r="P67" s="4"/>
    </row>
    <row r="68" spans="2:16">
      <c r="B68" s="9" t="str">
        <f t="shared" si="1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5"/>
        <v>0</v>
      </c>
      <c r="M68" s="334"/>
      <c r="N68" s="158">
        <f t="shared" si="6"/>
        <v>0</v>
      </c>
      <c r="O68" s="158">
        <f t="shared" si="7"/>
        <v>0</v>
      </c>
      <c r="P68" s="4"/>
    </row>
    <row r="69" spans="2:16">
      <c r="B69" s="9" t="str">
        <f t="shared" si="1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5"/>
        <v>0</v>
      </c>
      <c r="M69" s="334"/>
      <c r="N69" s="158">
        <f t="shared" si="6"/>
        <v>0</v>
      </c>
      <c r="O69" s="158">
        <f t="shared" si="7"/>
        <v>0</v>
      </c>
      <c r="P69" s="4"/>
    </row>
    <row r="70" spans="2:16">
      <c r="B70" s="9" t="str">
        <f t="shared" si="1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5"/>
        <v>0</v>
      </c>
      <c r="M70" s="334"/>
      <c r="N70" s="158">
        <f t="shared" si="6"/>
        <v>0</v>
      </c>
      <c r="O70" s="158">
        <f t="shared" si="7"/>
        <v>0</v>
      </c>
      <c r="P70" s="4"/>
    </row>
    <row r="71" spans="2:16">
      <c r="B71" s="9" t="str">
        <f t="shared" si="1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5"/>
        <v>0</v>
      </c>
      <c r="M71" s="334"/>
      <c r="N71" s="158">
        <f t="shared" si="6"/>
        <v>0</v>
      </c>
      <c r="O71" s="158">
        <f t="shared" si="7"/>
        <v>0</v>
      </c>
      <c r="P71" s="4"/>
    </row>
    <row r="72" spans="2:16" ht="13.5" thickBot="1">
      <c r="B72" s="9" t="str">
        <f t="shared" si="1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5"/>
        <v>0</v>
      </c>
      <c r="M72" s="335"/>
      <c r="N72" s="169">
        <f t="shared" si="6"/>
        <v>0</v>
      </c>
      <c r="O72" s="169">
        <f t="shared" si="7"/>
        <v>0</v>
      </c>
      <c r="P72" s="4"/>
    </row>
    <row r="73" spans="2:16">
      <c r="C73" s="154" t="s">
        <v>73</v>
      </c>
      <c r="D73" s="111"/>
      <c r="E73" s="111">
        <f>SUM(E17:E72)</f>
        <v>1247291.9999999998</v>
      </c>
      <c r="F73" s="111"/>
      <c r="G73" s="111">
        <f>SUM(G17:G72)</f>
        <v>3935499.2895673295</v>
      </c>
      <c r="H73" s="111">
        <f>SUM(H17:H72)</f>
        <v>3935499.2895673295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62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175921.04307589805</v>
      </c>
      <c r="N87" s="198">
        <f>IF(J92&lt;D11,0,VLOOKUP(J92,C17:O72,11))</f>
        <v>175921.04307589805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158284.94029757322</v>
      </c>
      <c r="N88" s="200">
        <f>IF(J92&lt;D11,0,VLOOKUP(J92,C99:P154,7))</f>
        <v>158284.94029757322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Letourneau 69 kV Capacitor Bank Addition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-17636.102778324828</v>
      </c>
      <c r="N89" s="203">
        <f>+N88-N87</f>
        <v>-17636.102778324828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1247292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29697.428571428572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409">
        <v>0</v>
      </c>
      <c r="E99" s="410">
        <v>14811.392857142857</v>
      </c>
      <c r="F99" s="411">
        <v>1229345.607142857</v>
      </c>
      <c r="G99" s="412">
        <v>614672.80357142852</v>
      </c>
      <c r="H99" s="413">
        <v>89476.594305664243</v>
      </c>
      <c r="I99" s="414">
        <v>89476.594305664243</v>
      </c>
      <c r="J99" s="158">
        <f t="shared" ref="J99:J130" si="10">+I99-H99</f>
        <v>0</v>
      </c>
      <c r="K99" s="158"/>
      <c r="L99" s="256">
        <f>+H99</f>
        <v>89476.594305664243</v>
      </c>
      <c r="M99" s="157">
        <f t="shared" ref="M99" si="11">IF(L99&lt;&gt;0,+H99-L99,0)</f>
        <v>0</v>
      </c>
      <c r="N99" s="256">
        <f>+I99</f>
        <v>89476.594305664243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2018</v>
      </c>
      <c r="D100" s="154">
        <v>1232480.607142857</v>
      </c>
      <c r="E100" s="160">
        <v>29697.428571428572</v>
      </c>
      <c r="F100" s="159">
        <v>1202783.1785714284</v>
      </c>
      <c r="G100" s="159">
        <v>1217631.8928571427</v>
      </c>
      <c r="H100" s="163">
        <v>158284.94029757322</v>
      </c>
      <c r="I100" s="253">
        <v>158284.94029757322</v>
      </c>
      <c r="J100" s="158">
        <f t="shared" si="10"/>
        <v>0</v>
      </c>
      <c r="K100" s="158"/>
      <c r="L100" s="334"/>
      <c r="M100" s="158">
        <f t="shared" ref="M100:M130" si="14">IF(L100&lt;&gt;0,+H100-L100,0)</f>
        <v>0</v>
      </c>
      <c r="N100" s="334"/>
      <c r="O100" s="158">
        <f t="shared" ref="O100:O130" si="15">IF(N100&lt;&gt;0,+I100-N100,0)</f>
        <v>0</v>
      </c>
      <c r="P100" s="158">
        <f t="shared" ref="P100:P130" si="16">+O100-M100</f>
        <v>0</v>
      </c>
    </row>
    <row r="101" spans="1:16">
      <c r="B101" s="9" t="str">
        <f t="shared" ref="B101:B154" si="17">IF(D101=F100,"","IU")</f>
        <v/>
      </c>
      <c r="C101" s="153">
        <f>IF(D93="","-",+C100+1)</f>
        <v>2019</v>
      </c>
      <c r="D101" s="154">
        <f>IF(F100+SUM(E$99:E100)=D$92,F100,D$92-SUM(E$99:E100))</f>
        <v>1202783.1785714284</v>
      </c>
      <c r="E101" s="160">
        <f>IF(+J96&lt;F100,J96,D101)</f>
        <v>29697.428571428572</v>
      </c>
      <c r="F101" s="159">
        <f t="shared" ref="F101:F130" si="18">+D101-E101</f>
        <v>1173085.7499999998</v>
      </c>
      <c r="G101" s="159">
        <f t="shared" ref="G101:G130" si="19">+(F101+D101)/2</f>
        <v>1187934.4642857141</v>
      </c>
      <c r="H101" s="163">
        <f t="shared" ref="H101:H154" si="20">+J$94*G101+E101</f>
        <v>155148.75565337471</v>
      </c>
      <c r="I101" s="253">
        <f t="shared" ref="I101:I154" si="21">+J$95*G101+E101</f>
        <v>155148.75565337471</v>
      </c>
      <c r="J101" s="158">
        <f t="shared" si="10"/>
        <v>0</v>
      </c>
      <c r="K101" s="158"/>
      <c r="L101" s="334"/>
      <c r="M101" s="158">
        <f t="shared" si="14"/>
        <v>0</v>
      </c>
      <c r="N101" s="334"/>
      <c r="O101" s="158">
        <f t="shared" si="15"/>
        <v>0</v>
      </c>
      <c r="P101" s="158">
        <f t="shared" si="16"/>
        <v>0</v>
      </c>
    </row>
    <row r="102" spans="1:16">
      <c r="B102" s="9" t="str">
        <f t="shared" si="17"/>
        <v/>
      </c>
      <c r="C102" s="153">
        <f>IF(D93="","-",+C101+1)</f>
        <v>2020</v>
      </c>
      <c r="D102" s="154">
        <f>IF(F101+SUM(E$99:E101)=D$92,F101,D$92-SUM(E$99:E101))</f>
        <v>1173085.7499999998</v>
      </c>
      <c r="E102" s="160">
        <f>IF(+J96&lt;F101,J96,D102)</f>
        <v>29697.428571428572</v>
      </c>
      <c r="F102" s="159">
        <f t="shared" si="18"/>
        <v>1143388.3214285711</v>
      </c>
      <c r="G102" s="159">
        <f t="shared" si="19"/>
        <v>1158237.0357142854</v>
      </c>
      <c r="H102" s="163">
        <f t="shared" si="20"/>
        <v>152012.57100917623</v>
      </c>
      <c r="I102" s="253">
        <f t="shared" si="21"/>
        <v>152012.57100917623</v>
      </c>
      <c r="J102" s="158">
        <f t="shared" si="10"/>
        <v>0</v>
      </c>
      <c r="K102" s="158"/>
      <c r="L102" s="334"/>
      <c r="M102" s="158">
        <f t="shared" si="14"/>
        <v>0</v>
      </c>
      <c r="N102" s="334"/>
      <c r="O102" s="158">
        <f t="shared" si="15"/>
        <v>0</v>
      </c>
      <c r="P102" s="158">
        <f t="shared" si="16"/>
        <v>0</v>
      </c>
    </row>
    <row r="103" spans="1:16">
      <c r="B103" s="9" t="str">
        <f t="shared" si="17"/>
        <v/>
      </c>
      <c r="C103" s="153">
        <f>IF(D93="","-",+C102+1)</f>
        <v>2021</v>
      </c>
      <c r="D103" s="154">
        <f>IF(F102+SUM(E$99:E102)=D$92,F102,D$92-SUM(E$99:E102))</f>
        <v>1143388.3214285711</v>
      </c>
      <c r="E103" s="160">
        <f>IF(+J96&lt;F102,J96,D103)</f>
        <v>29697.428571428572</v>
      </c>
      <c r="F103" s="159">
        <f t="shared" si="18"/>
        <v>1113690.8928571425</v>
      </c>
      <c r="G103" s="159">
        <f t="shared" si="19"/>
        <v>1128539.6071428568</v>
      </c>
      <c r="H103" s="163">
        <f t="shared" si="20"/>
        <v>148876.38636497772</v>
      </c>
      <c r="I103" s="253">
        <f t="shared" si="21"/>
        <v>148876.38636497772</v>
      </c>
      <c r="J103" s="158">
        <f t="shared" si="10"/>
        <v>0</v>
      </c>
      <c r="K103" s="158"/>
      <c r="L103" s="334"/>
      <c r="M103" s="158">
        <f t="shared" si="14"/>
        <v>0</v>
      </c>
      <c r="N103" s="334"/>
      <c r="O103" s="158">
        <f t="shared" si="15"/>
        <v>0</v>
      </c>
      <c r="P103" s="158">
        <f t="shared" si="16"/>
        <v>0</v>
      </c>
    </row>
    <row r="104" spans="1:16">
      <c r="B104" s="9" t="str">
        <f t="shared" si="17"/>
        <v/>
      </c>
      <c r="C104" s="153">
        <f>IF(D93="","-",+C103+1)</f>
        <v>2022</v>
      </c>
      <c r="D104" s="154">
        <f>IF(F103+SUM(E$99:E103)=D$92,F103,D$92-SUM(E$99:E103))</f>
        <v>1113690.8928571425</v>
      </c>
      <c r="E104" s="160">
        <f>IF(+J96&lt;F103,J96,D104)</f>
        <v>29697.428571428572</v>
      </c>
      <c r="F104" s="159">
        <f t="shared" si="18"/>
        <v>1083993.4642857139</v>
      </c>
      <c r="G104" s="159">
        <f t="shared" si="19"/>
        <v>1098842.1785714282</v>
      </c>
      <c r="H104" s="163">
        <f t="shared" si="20"/>
        <v>145740.20172077921</v>
      </c>
      <c r="I104" s="253">
        <f t="shared" si="21"/>
        <v>145740.20172077921</v>
      </c>
      <c r="J104" s="158">
        <f t="shared" si="10"/>
        <v>0</v>
      </c>
      <c r="K104" s="158"/>
      <c r="L104" s="334"/>
      <c r="M104" s="158">
        <f t="shared" si="14"/>
        <v>0</v>
      </c>
      <c r="N104" s="334"/>
      <c r="O104" s="158">
        <f t="shared" si="15"/>
        <v>0</v>
      </c>
      <c r="P104" s="158">
        <f t="shared" si="16"/>
        <v>0</v>
      </c>
    </row>
    <row r="105" spans="1:16">
      <c r="B105" s="9" t="str">
        <f t="shared" si="17"/>
        <v/>
      </c>
      <c r="C105" s="153">
        <f>IF(D93="","-",+C104+1)</f>
        <v>2023</v>
      </c>
      <c r="D105" s="154">
        <f>IF(F104+SUM(E$99:E104)=D$92,F104,D$92-SUM(E$99:E104))</f>
        <v>1083993.4642857139</v>
      </c>
      <c r="E105" s="160">
        <f>IF(+J96&lt;F104,J96,D105)</f>
        <v>29697.428571428572</v>
      </c>
      <c r="F105" s="159">
        <f t="shared" si="18"/>
        <v>1054296.0357142852</v>
      </c>
      <c r="G105" s="159">
        <f t="shared" si="19"/>
        <v>1069144.7499999995</v>
      </c>
      <c r="H105" s="163">
        <f t="shared" si="20"/>
        <v>142604.01707658073</v>
      </c>
      <c r="I105" s="253">
        <f t="shared" si="21"/>
        <v>142604.01707658073</v>
      </c>
      <c r="J105" s="158">
        <f t="shared" si="10"/>
        <v>0</v>
      </c>
      <c r="K105" s="158"/>
      <c r="L105" s="334"/>
      <c r="M105" s="158">
        <f t="shared" si="14"/>
        <v>0</v>
      </c>
      <c r="N105" s="334"/>
      <c r="O105" s="158">
        <f t="shared" si="15"/>
        <v>0</v>
      </c>
      <c r="P105" s="158">
        <f t="shared" si="16"/>
        <v>0</v>
      </c>
    </row>
    <row r="106" spans="1:16">
      <c r="B106" s="9" t="str">
        <f t="shared" si="17"/>
        <v/>
      </c>
      <c r="C106" s="153">
        <f>IF(D93="","-",+C105+1)</f>
        <v>2024</v>
      </c>
      <c r="D106" s="154">
        <f>IF(F105+SUM(E$99:E105)=D$92,F105,D$92-SUM(E$99:E105))</f>
        <v>1054296.0357142852</v>
      </c>
      <c r="E106" s="160">
        <f>IF(+J96&lt;F105,J96,D106)</f>
        <v>29697.428571428572</v>
      </c>
      <c r="F106" s="159">
        <f t="shared" si="18"/>
        <v>1024598.6071428567</v>
      </c>
      <c r="G106" s="159">
        <f t="shared" si="19"/>
        <v>1039447.3214285709</v>
      </c>
      <c r="H106" s="163">
        <f t="shared" si="20"/>
        <v>139467.83243238222</v>
      </c>
      <c r="I106" s="253">
        <f t="shared" si="21"/>
        <v>139467.83243238222</v>
      </c>
      <c r="J106" s="158">
        <f t="shared" si="10"/>
        <v>0</v>
      </c>
      <c r="K106" s="158"/>
      <c r="L106" s="334"/>
      <c r="M106" s="158">
        <f t="shared" si="14"/>
        <v>0</v>
      </c>
      <c r="N106" s="334"/>
      <c r="O106" s="158">
        <f t="shared" si="15"/>
        <v>0</v>
      </c>
      <c r="P106" s="158">
        <f t="shared" si="16"/>
        <v>0</v>
      </c>
    </row>
    <row r="107" spans="1:16">
      <c r="B107" s="9" t="str">
        <f t="shared" si="17"/>
        <v/>
      </c>
      <c r="C107" s="153">
        <f>IF(D93="","-",+C106+1)</f>
        <v>2025</v>
      </c>
      <c r="D107" s="154">
        <f>IF(F106+SUM(E$99:E106)=D$92,F106,D$92-SUM(E$99:E106))</f>
        <v>1024598.6071428567</v>
      </c>
      <c r="E107" s="160">
        <f>IF(+J96&lt;F106,J96,D107)</f>
        <v>29697.428571428572</v>
      </c>
      <c r="F107" s="159">
        <f t="shared" si="18"/>
        <v>994901.17857142817</v>
      </c>
      <c r="G107" s="159">
        <f t="shared" si="19"/>
        <v>1009749.8928571425</v>
      </c>
      <c r="H107" s="163">
        <f t="shared" si="20"/>
        <v>136331.64778818373</v>
      </c>
      <c r="I107" s="253">
        <f t="shared" si="21"/>
        <v>136331.64778818373</v>
      </c>
      <c r="J107" s="158">
        <f t="shared" si="10"/>
        <v>0</v>
      </c>
      <c r="K107" s="158"/>
      <c r="L107" s="334"/>
      <c r="M107" s="158">
        <f t="shared" si="14"/>
        <v>0</v>
      </c>
      <c r="N107" s="334"/>
      <c r="O107" s="158">
        <f t="shared" si="15"/>
        <v>0</v>
      </c>
      <c r="P107" s="158">
        <f t="shared" si="16"/>
        <v>0</v>
      </c>
    </row>
    <row r="108" spans="1:16">
      <c r="B108" s="9" t="str">
        <f t="shared" si="17"/>
        <v/>
      </c>
      <c r="C108" s="153">
        <f>IF(D93="","-",+C107+1)</f>
        <v>2026</v>
      </c>
      <c r="D108" s="154">
        <f>IF(F107+SUM(E$99:E107)=D$92,F107,D$92-SUM(E$99:E107))</f>
        <v>994901.17857142817</v>
      </c>
      <c r="E108" s="160">
        <f>IF(+J96&lt;F107,J96,D108)</f>
        <v>29697.428571428572</v>
      </c>
      <c r="F108" s="159">
        <f t="shared" si="18"/>
        <v>965203.74999999965</v>
      </c>
      <c r="G108" s="159">
        <f t="shared" si="19"/>
        <v>980052.46428571385</v>
      </c>
      <c r="H108" s="163">
        <f t="shared" si="20"/>
        <v>133195.46314398525</v>
      </c>
      <c r="I108" s="253">
        <f t="shared" si="21"/>
        <v>133195.46314398525</v>
      </c>
      <c r="J108" s="158">
        <f t="shared" si="10"/>
        <v>0</v>
      </c>
      <c r="K108" s="158"/>
      <c r="L108" s="334"/>
      <c r="M108" s="158">
        <f t="shared" si="14"/>
        <v>0</v>
      </c>
      <c r="N108" s="334"/>
      <c r="O108" s="158">
        <f t="shared" si="15"/>
        <v>0</v>
      </c>
      <c r="P108" s="158">
        <f t="shared" si="16"/>
        <v>0</v>
      </c>
    </row>
    <row r="109" spans="1:16">
      <c r="B109" s="9" t="str">
        <f t="shared" si="17"/>
        <v/>
      </c>
      <c r="C109" s="153">
        <f>IF(D93="","-",+C108+1)</f>
        <v>2027</v>
      </c>
      <c r="D109" s="154">
        <f>IF(F108+SUM(E$99:E108)=D$92,F108,D$92-SUM(E$99:E108))</f>
        <v>965203.74999999965</v>
      </c>
      <c r="E109" s="160">
        <f>IF(+J96&lt;F108,J96,D109)</f>
        <v>29697.428571428572</v>
      </c>
      <c r="F109" s="159">
        <f t="shared" si="18"/>
        <v>935506.32142857113</v>
      </c>
      <c r="G109" s="159">
        <f t="shared" si="19"/>
        <v>950355.03571428545</v>
      </c>
      <c r="H109" s="163">
        <f t="shared" si="20"/>
        <v>130059.27849978677</v>
      </c>
      <c r="I109" s="253">
        <f t="shared" si="21"/>
        <v>130059.27849978677</v>
      </c>
      <c r="J109" s="158">
        <f t="shared" si="10"/>
        <v>0</v>
      </c>
      <c r="K109" s="158"/>
      <c r="L109" s="334"/>
      <c r="M109" s="158">
        <f t="shared" si="14"/>
        <v>0</v>
      </c>
      <c r="N109" s="334"/>
      <c r="O109" s="158">
        <f t="shared" si="15"/>
        <v>0</v>
      </c>
      <c r="P109" s="158">
        <f t="shared" si="16"/>
        <v>0</v>
      </c>
    </row>
    <row r="110" spans="1:16">
      <c r="B110" s="9" t="str">
        <f t="shared" si="17"/>
        <v/>
      </c>
      <c r="C110" s="153">
        <f>IF(D93="","-",+C109+1)</f>
        <v>2028</v>
      </c>
      <c r="D110" s="154">
        <f>IF(F109+SUM(E$99:E109)=D$92,F109,D$92-SUM(E$99:E109))</f>
        <v>935506.32142857113</v>
      </c>
      <c r="E110" s="160">
        <f>IF(+J96&lt;F109,J96,D110)</f>
        <v>29697.428571428572</v>
      </c>
      <c r="F110" s="159">
        <f t="shared" si="18"/>
        <v>905808.89285714261</v>
      </c>
      <c r="G110" s="159">
        <f t="shared" si="19"/>
        <v>920657.60714285681</v>
      </c>
      <c r="H110" s="163">
        <f t="shared" si="20"/>
        <v>126923.09385558829</v>
      </c>
      <c r="I110" s="253">
        <f t="shared" si="21"/>
        <v>126923.09385558829</v>
      </c>
      <c r="J110" s="158">
        <f t="shared" si="10"/>
        <v>0</v>
      </c>
      <c r="K110" s="158"/>
      <c r="L110" s="334"/>
      <c r="M110" s="158">
        <f t="shared" si="14"/>
        <v>0</v>
      </c>
      <c r="N110" s="334"/>
      <c r="O110" s="158">
        <f t="shared" si="15"/>
        <v>0</v>
      </c>
      <c r="P110" s="158">
        <f t="shared" si="16"/>
        <v>0</v>
      </c>
    </row>
    <row r="111" spans="1:16">
      <c r="B111" s="9" t="str">
        <f t="shared" si="17"/>
        <v/>
      </c>
      <c r="C111" s="153">
        <f>IF(D93="","-",+C110+1)</f>
        <v>2029</v>
      </c>
      <c r="D111" s="154">
        <f>IF(F110+SUM(E$99:E110)=D$92,F110,D$92-SUM(E$99:E110))</f>
        <v>905808.89285714261</v>
      </c>
      <c r="E111" s="160">
        <f>IF(+J96&lt;F110,J96,D111)</f>
        <v>29697.428571428572</v>
      </c>
      <c r="F111" s="159">
        <f t="shared" si="18"/>
        <v>876111.46428571409</v>
      </c>
      <c r="G111" s="159">
        <f t="shared" si="19"/>
        <v>890960.17857142841</v>
      </c>
      <c r="H111" s="163">
        <f t="shared" si="20"/>
        <v>123786.90921138981</v>
      </c>
      <c r="I111" s="253">
        <f t="shared" si="21"/>
        <v>123786.90921138981</v>
      </c>
      <c r="J111" s="158">
        <f t="shared" si="10"/>
        <v>0</v>
      </c>
      <c r="K111" s="158"/>
      <c r="L111" s="334"/>
      <c r="M111" s="158">
        <f t="shared" si="14"/>
        <v>0</v>
      </c>
      <c r="N111" s="334"/>
      <c r="O111" s="158">
        <f t="shared" si="15"/>
        <v>0</v>
      </c>
      <c r="P111" s="158">
        <f t="shared" si="16"/>
        <v>0</v>
      </c>
    </row>
    <row r="112" spans="1:16">
      <c r="B112" s="9" t="str">
        <f t="shared" si="17"/>
        <v/>
      </c>
      <c r="C112" s="153">
        <f>IF(D93="","-",+C111+1)</f>
        <v>2030</v>
      </c>
      <c r="D112" s="154">
        <f>IF(F111+SUM(E$99:E111)=D$92,F111,D$92-SUM(E$99:E111))</f>
        <v>876111.46428571409</v>
      </c>
      <c r="E112" s="160">
        <f>IF(+J96&lt;F111,J96,D112)</f>
        <v>29697.428571428572</v>
      </c>
      <c r="F112" s="159">
        <f t="shared" si="18"/>
        <v>846414.03571428556</v>
      </c>
      <c r="G112" s="159">
        <f t="shared" si="19"/>
        <v>861262.74999999977</v>
      </c>
      <c r="H112" s="163">
        <f t="shared" si="20"/>
        <v>120650.7245671913</v>
      </c>
      <c r="I112" s="253">
        <f t="shared" si="21"/>
        <v>120650.7245671913</v>
      </c>
      <c r="J112" s="158">
        <f t="shared" si="10"/>
        <v>0</v>
      </c>
      <c r="K112" s="158"/>
      <c r="L112" s="334"/>
      <c r="M112" s="158">
        <f t="shared" si="14"/>
        <v>0</v>
      </c>
      <c r="N112" s="334"/>
      <c r="O112" s="158">
        <f t="shared" si="15"/>
        <v>0</v>
      </c>
      <c r="P112" s="158">
        <f t="shared" si="16"/>
        <v>0</v>
      </c>
    </row>
    <row r="113" spans="2:16">
      <c r="B113" s="9" t="str">
        <f t="shared" si="17"/>
        <v/>
      </c>
      <c r="C113" s="153">
        <f>IF(D93="","-",+C112+1)</f>
        <v>2031</v>
      </c>
      <c r="D113" s="154">
        <f>IF(F112+SUM(E$99:E112)=D$92,F112,D$92-SUM(E$99:E112))</f>
        <v>846414.03571428556</v>
      </c>
      <c r="E113" s="160">
        <f>IF(+J96&lt;F112,J96,D113)</f>
        <v>29697.428571428572</v>
      </c>
      <c r="F113" s="159">
        <f t="shared" si="18"/>
        <v>816716.60714285704</v>
      </c>
      <c r="G113" s="159">
        <f t="shared" si="19"/>
        <v>831565.32142857136</v>
      </c>
      <c r="H113" s="163">
        <f t="shared" si="20"/>
        <v>117514.53992299282</v>
      </c>
      <c r="I113" s="253">
        <f t="shared" si="21"/>
        <v>117514.53992299282</v>
      </c>
      <c r="J113" s="158">
        <f t="shared" si="10"/>
        <v>0</v>
      </c>
      <c r="K113" s="158"/>
      <c r="L113" s="334"/>
      <c r="M113" s="158">
        <f t="shared" si="14"/>
        <v>0</v>
      </c>
      <c r="N113" s="334"/>
      <c r="O113" s="158">
        <f t="shared" si="15"/>
        <v>0</v>
      </c>
      <c r="P113" s="158">
        <f t="shared" si="16"/>
        <v>0</v>
      </c>
    </row>
    <row r="114" spans="2:16">
      <c r="B114" s="9" t="str">
        <f t="shared" si="17"/>
        <v/>
      </c>
      <c r="C114" s="153">
        <f>IF(D93="","-",+C113+1)</f>
        <v>2032</v>
      </c>
      <c r="D114" s="154">
        <f>IF(F113+SUM(E$99:E113)=D$92,F113,D$92-SUM(E$99:E113))</f>
        <v>816716.60714285704</v>
      </c>
      <c r="E114" s="160">
        <f>IF(+J96&lt;F113,J96,D114)</f>
        <v>29697.428571428572</v>
      </c>
      <c r="F114" s="159">
        <f t="shared" si="18"/>
        <v>787019.17857142852</v>
      </c>
      <c r="G114" s="159">
        <f t="shared" si="19"/>
        <v>801867.89285714272</v>
      </c>
      <c r="H114" s="163">
        <f t="shared" si="20"/>
        <v>114378.35527879433</v>
      </c>
      <c r="I114" s="253">
        <f t="shared" si="21"/>
        <v>114378.35527879433</v>
      </c>
      <c r="J114" s="158">
        <f t="shared" si="10"/>
        <v>0</v>
      </c>
      <c r="K114" s="158"/>
      <c r="L114" s="334"/>
      <c r="M114" s="158">
        <f t="shared" si="14"/>
        <v>0</v>
      </c>
      <c r="N114" s="334"/>
      <c r="O114" s="158">
        <f t="shared" si="15"/>
        <v>0</v>
      </c>
      <c r="P114" s="158">
        <f t="shared" si="16"/>
        <v>0</v>
      </c>
    </row>
    <row r="115" spans="2:16">
      <c r="B115" s="9" t="str">
        <f t="shared" si="17"/>
        <v/>
      </c>
      <c r="C115" s="153">
        <f>IF(D93="","-",+C114+1)</f>
        <v>2033</v>
      </c>
      <c r="D115" s="154">
        <f>IF(F114+SUM(E$99:E114)=D$92,F114,D$92-SUM(E$99:E114))</f>
        <v>787019.17857142852</v>
      </c>
      <c r="E115" s="160">
        <f>IF(+J96&lt;F114,J96,D115)</f>
        <v>29697.428571428572</v>
      </c>
      <c r="F115" s="159">
        <f t="shared" si="18"/>
        <v>757321.75</v>
      </c>
      <c r="G115" s="159">
        <f t="shared" si="19"/>
        <v>772170.46428571432</v>
      </c>
      <c r="H115" s="163">
        <f t="shared" si="20"/>
        <v>111242.17063459585</v>
      </c>
      <c r="I115" s="253">
        <f t="shared" si="21"/>
        <v>111242.17063459585</v>
      </c>
      <c r="J115" s="158">
        <f t="shared" si="10"/>
        <v>0</v>
      </c>
      <c r="K115" s="158"/>
      <c r="L115" s="334"/>
      <c r="M115" s="158">
        <f t="shared" si="14"/>
        <v>0</v>
      </c>
      <c r="N115" s="334"/>
      <c r="O115" s="158">
        <f t="shared" si="15"/>
        <v>0</v>
      </c>
      <c r="P115" s="158">
        <f t="shared" si="16"/>
        <v>0</v>
      </c>
    </row>
    <row r="116" spans="2:16">
      <c r="B116" s="9" t="str">
        <f t="shared" si="17"/>
        <v/>
      </c>
      <c r="C116" s="153">
        <f>IF(D93="","-",+C115+1)</f>
        <v>2034</v>
      </c>
      <c r="D116" s="154">
        <f>IF(F115+SUM(E$99:E115)=D$92,F115,D$92-SUM(E$99:E115))</f>
        <v>757321.75</v>
      </c>
      <c r="E116" s="160">
        <f>IF(+J96&lt;F115,J96,D116)</f>
        <v>29697.428571428572</v>
      </c>
      <c r="F116" s="159">
        <f t="shared" si="18"/>
        <v>727624.32142857148</v>
      </c>
      <c r="G116" s="159">
        <f t="shared" si="19"/>
        <v>742473.03571428568</v>
      </c>
      <c r="H116" s="163">
        <f t="shared" si="20"/>
        <v>108105.98599039737</v>
      </c>
      <c r="I116" s="253">
        <f t="shared" si="21"/>
        <v>108105.98599039737</v>
      </c>
      <c r="J116" s="158">
        <f t="shared" si="10"/>
        <v>0</v>
      </c>
      <c r="K116" s="158"/>
      <c r="L116" s="334"/>
      <c r="M116" s="158">
        <f t="shared" si="14"/>
        <v>0</v>
      </c>
      <c r="N116" s="334"/>
      <c r="O116" s="158">
        <f t="shared" si="15"/>
        <v>0</v>
      </c>
      <c r="P116" s="158">
        <f t="shared" si="16"/>
        <v>0</v>
      </c>
    </row>
    <row r="117" spans="2:16">
      <c r="B117" s="9" t="str">
        <f t="shared" si="17"/>
        <v/>
      </c>
      <c r="C117" s="153">
        <f>IF(D93="","-",+C116+1)</f>
        <v>2035</v>
      </c>
      <c r="D117" s="154">
        <f>IF(F116+SUM(E$99:E116)=D$92,F116,D$92-SUM(E$99:E116))</f>
        <v>727624.32142857148</v>
      </c>
      <c r="E117" s="160">
        <f>IF(+J96&lt;F116,J96,D117)</f>
        <v>29697.428571428572</v>
      </c>
      <c r="F117" s="159">
        <f t="shared" si="18"/>
        <v>697926.89285714296</v>
      </c>
      <c r="G117" s="159">
        <f t="shared" si="19"/>
        <v>712775.60714285728</v>
      </c>
      <c r="H117" s="163">
        <f t="shared" si="20"/>
        <v>104969.80134619889</v>
      </c>
      <c r="I117" s="253">
        <f t="shared" si="21"/>
        <v>104969.80134619889</v>
      </c>
      <c r="J117" s="158">
        <f t="shared" si="10"/>
        <v>0</v>
      </c>
      <c r="K117" s="158"/>
      <c r="L117" s="334"/>
      <c r="M117" s="158">
        <f t="shared" si="14"/>
        <v>0</v>
      </c>
      <c r="N117" s="334"/>
      <c r="O117" s="158">
        <f t="shared" si="15"/>
        <v>0</v>
      </c>
      <c r="P117" s="158">
        <f t="shared" si="16"/>
        <v>0</v>
      </c>
    </row>
    <row r="118" spans="2:16">
      <c r="B118" s="9" t="str">
        <f t="shared" si="17"/>
        <v/>
      </c>
      <c r="C118" s="153">
        <f>IF(D93="","-",+C117+1)</f>
        <v>2036</v>
      </c>
      <c r="D118" s="154">
        <f>IF(F117+SUM(E$99:E117)=D$92,F117,D$92-SUM(E$99:E117))</f>
        <v>697926.89285714296</v>
      </c>
      <c r="E118" s="160">
        <f>IF(+J96&lt;F117,J96,D118)</f>
        <v>29697.428571428572</v>
      </c>
      <c r="F118" s="159">
        <f t="shared" si="18"/>
        <v>668229.46428571444</v>
      </c>
      <c r="G118" s="159">
        <f t="shared" si="19"/>
        <v>683078.17857142864</v>
      </c>
      <c r="H118" s="163">
        <f t="shared" si="20"/>
        <v>101833.61670200038</v>
      </c>
      <c r="I118" s="253">
        <f t="shared" si="21"/>
        <v>101833.61670200038</v>
      </c>
      <c r="J118" s="158">
        <f t="shared" si="10"/>
        <v>0</v>
      </c>
      <c r="K118" s="158"/>
      <c r="L118" s="334"/>
      <c r="M118" s="158">
        <f t="shared" si="14"/>
        <v>0</v>
      </c>
      <c r="N118" s="334"/>
      <c r="O118" s="158">
        <f t="shared" si="15"/>
        <v>0</v>
      </c>
      <c r="P118" s="158">
        <f t="shared" si="16"/>
        <v>0</v>
      </c>
    </row>
    <row r="119" spans="2:16">
      <c r="B119" s="9" t="str">
        <f t="shared" si="17"/>
        <v/>
      </c>
      <c r="C119" s="153">
        <f>IF(D93="","-",+C118+1)</f>
        <v>2037</v>
      </c>
      <c r="D119" s="154">
        <f>IF(F118+SUM(E$99:E118)=D$92,F118,D$92-SUM(E$99:E118))</f>
        <v>668229.46428571444</v>
      </c>
      <c r="E119" s="160">
        <f>IF(+J96&lt;F118,J96,D119)</f>
        <v>29697.428571428572</v>
      </c>
      <c r="F119" s="159">
        <f t="shared" si="18"/>
        <v>638532.03571428591</v>
      </c>
      <c r="G119" s="159">
        <f t="shared" si="19"/>
        <v>653380.75000000023</v>
      </c>
      <c r="H119" s="163">
        <f t="shared" si="20"/>
        <v>98697.432057801896</v>
      </c>
      <c r="I119" s="253">
        <f t="shared" si="21"/>
        <v>98697.432057801896</v>
      </c>
      <c r="J119" s="158">
        <f t="shared" si="10"/>
        <v>0</v>
      </c>
      <c r="K119" s="158"/>
      <c r="L119" s="334"/>
      <c r="M119" s="158">
        <f t="shared" si="14"/>
        <v>0</v>
      </c>
      <c r="N119" s="334"/>
      <c r="O119" s="158">
        <f t="shared" si="15"/>
        <v>0</v>
      </c>
      <c r="P119" s="158">
        <f t="shared" si="16"/>
        <v>0</v>
      </c>
    </row>
    <row r="120" spans="2:16">
      <c r="B120" s="9" t="str">
        <f t="shared" si="17"/>
        <v/>
      </c>
      <c r="C120" s="153">
        <f>IF(D93="","-",+C119+1)</f>
        <v>2038</v>
      </c>
      <c r="D120" s="154">
        <f>IF(F119+SUM(E$99:E119)=D$92,F119,D$92-SUM(E$99:E119))</f>
        <v>638532.03571428591</v>
      </c>
      <c r="E120" s="160">
        <f>IF(+J96&lt;F119,J96,D120)</f>
        <v>29697.428571428572</v>
      </c>
      <c r="F120" s="159">
        <f t="shared" si="18"/>
        <v>608834.60714285739</v>
      </c>
      <c r="G120" s="159">
        <f t="shared" si="19"/>
        <v>623683.32142857159</v>
      </c>
      <c r="H120" s="163">
        <f t="shared" si="20"/>
        <v>95561.247413603414</v>
      </c>
      <c r="I120" s="253">
        <f t="shared" si="21"/>
        <v>95561.247413603414</v>
      </c>
      <c r="J120" s="158">
        <f t="shared" si="10"/>
        <v>0</v>
      </c>
      <c r="K120" s="158"/>
      <c r="L120" s="334"/>
      <c r="M120" s="158">
        <f t="shared" si="14"/>
        <v>0</v>
      </c>
      <c r="N120" s="334"/>
      <c r="O120" s="158">
        <f t="shared" si="15"/>
        <v>0</v>
      </c>
      <c r="P120" s="158">
        <f t="shared" si="16"/>
        <v>0</v>
      </c>
    </row>
    <row r="121" spans="2:16">
      <c r="B121" s="9" t="str">
        <f t="shared" si="17"/>
        <v/>
      </c>
      <c r="C121" s="153">
        <f>IF(D93="","-",+C120+1)</f>
        <v>2039</v>
      </c>
      <c r="D121" s="154">
        <f>IF(F120+SUM(E$99:E120)=D$92,F120,D$92-SUM(E$99:E120))</f>
        <v>608834.60714285739</v>
      </c>
      <c r="E121" s="160">
        <f>IF(+J96&lt;F120,J96,D121)</f>
        <v>29697.428571428572</v>
      </c>
      <c r="F121" s="159">
        <f t="shared" si="18"/>
        <v>579137.17857142887</v>
      </c>
      <c r="G121" s="159">
        <f t="shared" si="19"/>
        <v>593985.89285714319</v>
      </c>
      <c r="H121" s="163">
        <f t="shared" si="20"/>
        <v>92425.062769404933</v>
      </c>
      <c r="I121" s="253">
        <f t="shared" si="21"/>
        <v>92425.062769404933</v>
      </c>
      <c r="J121" s="158">
        <f t="shared" si="10"/>
        <v>0</v>
      </c>
      <c r="K121" s="158"/>
      <c r="L121" s="334"/>
      <c r="M121" s="158">
        <f t="shared" si="14"/>
        <v>0</v>
      </c>
      <c r="N121" s="334"/>
      <c r="O121" s="158">
        <f t="shared" si="15"/>
        <v>0</v>
      </c>
      <c r="P121" s="158">
        <f t="shared" si="16"/>
        <v>0</v>
      </c>
    </row>
    <row r="122" spans="2:16">
      <c r="B122" s="9" t="str">
        <f t="shared" si="17"/>
        <v/>
      </c>
      <c r="C122" s="153">
        <f>IF(D93="","-",+C121+1)</f>
        <v>2040</v>
      </c>
      <c r="D122" s="154">
        <f>IF(F121+SUM(E$99:E121)=D$92,F121,D$92-SUM(E$99:E121))</f>
        <v>579137.17857142887</v>
      </c>
      <c r="E122" s="160">
        <f>IF(+J96&lt;F121,J96,D122)</f>
        <v>29697.428571428572</v>
      </c>
      <c r="F122" s="159">
        <f t="shared" si="18"/>
        <v>549439.75000000035</v>
      </c>
      <c r="G122" s="159">
        <f t="shared" si="19"/>
        <v>564288.46428571455</v>
      </c>
      <c r="H122" s="163">
        <f t="shared" si="20"/>
        <v>89288.878125206436</v>
      </c>
      <c r="I122" s="253">
        <f t="shared" si="21"/>
        <v>89288.878125206436</v>
      </c>
      <c r="J122" s="158">
        <f t="shared" si="10"/>
        <v>0</v>
      </c>
      <c r="K122" s="158"/>
      <c r="L122" s="334"/>
      <c r="M122" s="158">
        <f t="shared" si="14"/>
        <v>0</v>
      </c>
      <c r="N122" s="334"/>
      <c r="O122" s="158">
        <f t="shared" si="15"/>
        <v>0</v>
      </c>
      <c r="P122" s="158">
        <f t="shared" si="16"/>
        <v>0</v>
      </c>
    </row>
    <row r="123" spans="2:16">
      <c r="B123" s="9" t="str">
        <f t="shared" si="17"/>
        <v/>
      </c>
      <c r="C123" s="153">
        <f>IF(D93="","-",+C122+1)</f>
        <v>2041</v>
      </c>
      <c r="D123" s="154">
        <f>IF(F122+SUM(E$99:E122)=D$92,F122,D$92-SUM(E$99:E122))</f>
        <v>549439.75000000035</v>
      </c>
      <c r="E123" s="160">
        <f>IF(+J96&lt;F122,J96,D123)</f>
        <v>29697.428571428572</v>
      </c>
      <c r="F123" s="159">
        <f t="shared" si="18"/>
        <v>519742.32142857177</v>
      </c>
      <c r="G123" s="159">
        <f t="shared" si="19"/>
        <v>534591.03571428603</v>
      </c>
      <c r="H123" s="163">
        <f t="shared" si="20"/>
        <v>86152.69348100794</v>
      </c>
      <c r="I123" s="253">
        <f t="shared" si="21"/>
        <v>86152.69348100794</v>
      </c>
      <c r="J123" s="158">
        <f t="shared" si="10"/>
        <v>0</v>
      </c>
      <c r="K123" s="158"/>
      <c r="L123" s="334"/>
      <c r="M123" s="158">
        <f t="shared" si="14"/>
        <v>0</v>
      </c>
      <c r="N123" s="334"/>
      <c r="O123" s="158">
        <f t="shared" si="15"/>
        <v>0</v>
      </c>
      <c r="P123" s="158">
        <f t="shared" si="16"/>
        <v>0</v>
      </c>
    </row>
    <row r="124" spans="2:16">
      <c r="B124" s="9" t="str">
        <f t="shared" si="17"/>
        <v/>
      </c>
      <c r="C124" s="153">
        <f>IF(D93="","-",+C123+1)</f>
        <v>2042</v>
      </c>
      <c r="D124" s="154">
        <f>IF(F123+SUM(E$99:E123)=D$92,F123,D$92-SUM(E$99:E123))</f>
        <v>519742.32142857177</v>
      </c>
      <c r="E124" s="160">
        <f>IF(+J96&lt;F123,J96,D124)</f>
        <v>29697.428571428572</v>
      </c>
      <c r="F124" s="159">
        <f t="shared" si="18"/>
        <v>490044.89285714319</v>
      </c>
      <c r="G124" s="159">
        <f t="shared" si="19"/>
        <v>504893.60714285751</v>
      </c>
      <c r="H124" s="163">
        <f t="shared" si="20"/>
        <v>83016.508836809458</v>
      </c>
      <c r="I124" s="253">
        <f t="shared" si="21"/>
        <v>83016.508836809458</v>
      </c>
      <c r="J124" s="158">
        <f t="shared" si="10"/>
        <v>0</v>
      </c>
      <c r="K124" s="158"/>
      <c r="L124" s="334"/>
      <c r="M124" s="158">
        <f t="shared" si="14"/>
        <v>0</v>
      </c>
      <c r="N124" s="334"/>
      <c r="O124" s="158">
        <f t="shared" si="15"/>
        <v>0</v>
      </c>
      <c r="P124" s="158">
        <f t="shared" si="16"/>
        <v>0</v>
      </c>
    </row>
    <row r="125" spans="2:16">
      <c r="B125" s="9" t="str">
        <f t="shared" si="17"/>
        <v/>
      </c>
      <c r="C125" s="153">
        <f>IF(D93="","-",+C124+1)</f>
        <v>2043</v>
      </c>
      <c r="D125" s="154">
        <f>IF(F124+SUM(E$99:E124)=D$92,F124,D$92-SUM(E$99:E124))</f>
        <v>490044.89285714319</v>
      </c>
      <c r="E125" s="160">
        <f>IF(+J96&lt;F124,J96,D125)</f>
        <v>29697.428571428572</v>
      </c>
      <c r="F125" s="159">
        <f t="shared" si="18"/>
        <v>460347.46428571461</v>
      </c>
      <c r="G125" s="159">
        <f t="shared" si="19"/>
        <v>475196.17857142887</v>
      </c>
      <c r="H125" s="163">
        <f t="shared" si="20"/>
        <v>79880.324192610962</v>
      </c>
      <c r="I125" s="253">
        <f t="shared" si="21"/>
        <v>79880.324192610962</v>
      </c>
      <c r="J125" s="158">
        <f t="shared" si="10"/>
        <v>0</v>
      </c>
      <c r="K125" s="158"/>
      <c r="L125" s="334"/>
      <c r="M125" s="158">
        <f t="shared" si="14"/>
        <v>0</v>
      </c>
      <c r="N125" s="334"/>
      <c r="O125" s="158">
        <f t="shared" si="15"/>
        <v>0</v>
      </c>
      <c r="P125" s="158">
        <f t="shared" si="16"/>
        <v>0</v>
      </c>
    </row>
    <row r="126" spans="2:16">
      <c r="B126" s="9" t="str">
        <f t="shared" si="17"/>
        <v/>
      </c>
      <c r="C126" s="153">
        <f>IF(D93="","-",+C125+1)</f>
        <v>2044</v>
      </c>
      <c r="D126" s="154">
        <f>IF(F125+SUM(E$99:E125)=D$92,F125,D$92-SUM(E$99:E125))</f>
        <v>460347.46428571461</v>
      </c>
      <c r="E126" s="160">
        <f>IF(+J96&lt;F125,J96,D126)</f>
        <v>29697.428571428572</v>
      </c>
      <c r="F126" s="159">
        <f t="shared" si="18"/>
        <v>430650.03571428603</v>
      </c>
      <c r="G126" s="159">
        <f t="shared" si="19"/>
        <v>445498.75000000035</v>
      </c>
      <c r="H126" s="163">
        <f t="shared" si="20"/>
        <v>76744.139548412481</v>
      </c>
      <c r="I126" s="253">
        <f t="shared" si="21"/>
        <v>76744.139548412481</v>
      </c>
      <c r="J126" s="158">
        <f t="shared" si="10"/>
        <v>0</v>
      </c>
      <c r="K126" s="158"/>
      <c r="L126" s="334"/>
      <c r="M126" s="158">
        <f t="shared" si="14"/>
        <v>0</v>
      </c>
      <c r="N126" s="334"/>
      <c r="O126" s="158">
        <f t="shared" si="15"/>
        <v>0</v>
      </c>
      <c r="P126" s="158">
        <f t="shared" si="16"/>
        <v>0</v>
      </c>
    </row>
    <row r="127" spans="2:16">
      <c r="B127" s="9" t="str">
        <f t="shared" si="17"/>
        <v/>
      </c>
      <c r="C127" s="153">
        <f>IF(D93="","-",+C126+1)</f>
        <v>2045</v>
      </c>
      <c r="D127" s="154">
        <f>IF(F126+SUM(E$99:E126)=D$92,F126,D$92-SUM(E$99:E126))</f>
        <v>430650.03571428603</v>
      </c>
      <c r="E127" s="160">
        <f>IF(+J96&lt;F126,J96,D127)</f>
        <v>29697.428571428572</v>
      </c>
      <c r="F127" s="159">
        <f t="shared" si="18"/>
        <v>400952.60714285745</v>
      </c>
      <c r="G127" s="159">
        <f t="shared" si="19"/>
        <v>415801.32142857171</v>
      </c>
      <c r="H127" s="163">
        <f t="shared" si="20"/>
        <v>73607.954904213984</v>
      </c>
      <c r="I127" s="253">
        <f t="shared" si="21"/>
        <v>73607.954904213984</v>
      </c>
      <c r="J127" s="158">
        <f t="shared" si="10"/>
        <v>0</v>
      </c>
      <c r="K127" s="158"/>
      <c r="L127" s="334"/>
      <c r="M127" s="158">
        <f t="shared" si="14"/>
        <v>0</v>
      </c>
      <c r="N127" s="334"/>
      <c r="O127" s="158">
        <f t="shared" si="15"/>
        <v>0</v>
      </c>
      <c r="P127" s="158">
        <f t="shared" si="16"/>
        <v>0</v>
      </c>
    </row>
    <row r="128" spans="2:16">
      <c r="B128" s="9" t="str">
        <f t="shared" si="17"/>
        <v/>
      </c>
      <c r="C128" s="153">
        <f>IF(D93="","-",+C127+1)</f>
        <v>2046</v>
      </c>
      <c r="D128" s="154">
        <f>IF(F127+SUM(E$99:E127)=D$92,F127,D$92-SUM(E$99:E127))</f>
        <v>400952.60714285745</v>
      </c>
      <c r="E128" s="160">
        <f>IF(+J96&lt;F127,J96,D128)</f>
        <v>29697.428571428572</v>
      </c>
      <c r="F128" s="159">
        <f t="shared" si="18"/>
        <v>371255.17857142887</v>
      </c>
      <c r="G128" s="159">
        <f t="shared" si="19"/>
        <v>386103.89285714319</v>
      </c>
      <c r="H128" s="163">
        <f t="shared" si="20"/>
        <v>70471.770260015488</v>
      </c>
      <c r="I128" s="253">
        <f t="shared" si="21"/>
        <v>70471.770260015488</v>
      </c>
      <c r="J128" s="158">
        <f t="shared" si="10"/>
        <v>0</v>
      </c>
      <c r="K128" s="158"/>
      <c r="L128" s="334"/>
      <c r="M128" s="158">
        <f t="shared" si="14"/>
        <v>0</v>
      </c>
      <c r="N128" s="334"/>
      <c r="O128" s="158">
        <f t="shared" si="15"/>
        <v>0</v>
      </c>
      <c r="P128" s="158">
        <f t="shared" si="16"/>
        <v>0</v>
      </c>
    </row>
    <row r="129" spans="2:16">
      <c r="B129" s="9" t="str">
        <f t="shared" si="17"/>
        <v/>
      </c>
      <c r="C129" s="153">
        <f>IF(D93="","-",+C128+1)</f>
        <v>2047</v>
      </c>
      <c r="D129" s="154">
        <f>IF(F128+SUM(E$99:E128)=D$92,F128,D$92-SUM(E$99:E128))</f>
        <v>371255.17857142887</v>
      </c>
      <c r="E129" s="160">
        <f>IF(+J96&lt;F128,J96,D129)</f>
        <v>29697.428571428572</v>
      </c>
      <c r="F129" s="159">
        <f t="shared" si="18"/>
        <v>341557.75000000029</v>
      </c>
      <c r="G129" s="159">
        <f t="shared" si="19"/>
        <v>356406.46428571455</v>
      </c>
      <c r="H129" s="163">
        <f t="shared" si="20"/>
        <v>67335.585615816992</v>
      </c>
      <c r="I129" s="253">
        <f t="shared" si="21"/>
        <v>67335.585615816992</v>
      </c>
      <c r="J129" s="158">
        <f t="shared" si="10"/>
        <v>0</v>
      </c>
      <c r="K129" s="158"/>
      <c r="L129" s="334"/>
      <c r="M129" s="158">
        <f t="shared" si="14"/>
        <v>0</v>
      </c>
      <c r="N129" s="334"/>
      <c r="O129" s="158">
        <f t="shared" si="15"/>
        <v>0</v>
      </c>
      <c r="P129" s="158">
        <f t="shared" si="16"/>
        <v>0</v>
      </c>
    </row>
    <row r="130" spans="2:16">
      <c r="B130" s="9" t="str">
        <f t="shared" si="17"/>
        <v/>
      </c>
      <c r="C130" s="153">
        <f>IF(D93="","-",+C129+1)</f>
        <v>2048</v>
      </c>
      <c r="D130" s="154">
        <f>IF(F129+SUM(E$99:E129)=D$92,F129,D$92-SUM(E$99:E129))</f>
        <v>341557.75000000029</v>
      </c>
      <c r="E130" s="160">
        <f>IF(+J96&lt;F129,J96,D130)</f>
        <v>29697.428571428572</v>
      </c>
      <c r="F130" s="159">
        <f t="shared" si="18"/>
        <v>311860.32142857171</v>
      </c>
      <c r="G130" s="159">
        <f t="shared" si="19"/>
        <v>326709.03571428603</v>
      </c>
      <c r="H130" s="163">
        <f t="shared" si="20"/>
        <v>64199.400971618503</v>
      </c>
      <c r="I130" s="253">
        <f t="shared" si="21"/>
        <v>64199.400971618503</v>
      </c>
      <c r="J130" s="158">
        <f t="shared" si="10"/>
        <v>0</v>
      </c>
      <c r="K130" s="158"/>
      <c r="L130" s="334"/>
      <c r="M130" s="158">
        <f t="shared" si="14"/>
        <v>0</v>
      </c>
      <c r="N130" s="334"/>
      <c r="O130" s="158">
        <f t="shared" si="15"/>
        <v>0</v>
      </c>
      <c r="P130" s="158">
        <f t="shared" si="16"/>
        <v>0</v>
      </c>
    </row>
    <row r="131" spans="2:16">
      <c r="B131" s="9" t="str">
        <f t="shared" si="17"/>
        <v/>
      </c>
      <c r="C131" s="153">
        <f>IF(D93="","-",+C130+1)</f>
        <v>2049</v>
      </c>
      <c r="D131" s="154">
        <f>IF(F130+SUM(E$99:E130)=D$92,F130,D$92-SUM(E$99:E130))</f>
        <v>311860.32142857171</v>
      </c>
      <c r="E131" s="160">
        <f>IF(+J96&lt;F130,J96,D131)</f>
        <v>29697.428571428572</v>
      </c>
      <c r="F131" s="159">
        <f t="shared" ref="F131:F154" si="22">+D131-E131</f>
        <v>282162.89285714313</v>
      </c>
      <c r="G131" s="159">
        <f t="shared" ref="G131:G154" si="23">+(F131+D131)/2</f>
        <v>297011.60714285739</v>
      </c>
      <c r="H131" s="163">
        <f t="shared" si="20"/>
        <v>61063.216327420007</v>
      </c>
      <c r="I131" s="253">
        <f t="shared" si="21"/>
        <v>61063.216327420007</v>
      </c>
      <c r="J131" s="158">
        <f t="shared" ref="J131:J154" si="24">+I541-H541</f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17"/>
        <v/>
      </c>
      <c r="C132" s="153">
        <f>IF(D93="","-",+C131+1)</f>
        <v>2050</v>
      </c>
      <c r="D132" s="154">
        <f>IF(F131+SUM(E$99:E131)=D$92,F131,D$92-SUM(E$99:E131))</f>
        <v>282162.89285714313</v>
      </c>
      <c r="E132" s="160">
        <f>IF(+J96&lt;F131,J96,D132)</f>
        <v>29697.428571428572</v>
      </c>
      <c r="F132" s="159">
        <f t="shared" si="22"/>
        <v>252465.46428571455</v>
      </c>
      <c r="G132" s="159">
        <f t="shared" si="23"/>
        <v>267314.17857142887</v>
      </c>
      <c r="H132" s="163">
        <f t="shared" si="20"/>
        <v>57927.031683221518</v>
      </c>
      <c r="I132" s="253">
        <f t="shared" si="21"/>
        <v>57927.031683221518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17"/>
        <v/>
      </c>
      <c r="C133" s="153">
        <f>IF(D93="","-",+C132+1)</f>
        <v>2051</v>
      </c>
      <c r="D133" s="154">
        <f>IF(F132+SUM(E$99:E132)=D$92,F132,D$92-SUM(E$99:E132))</f>
        <v>252465.46428571455</v>
      </c>
      <c r="E133" s="160">
        <f>IF(+J96&lt;F132,J96,D133)</f>
        <v>29697.428571428572</v>
      </c>
      <c r="F133" s="159">
        <f t="shared" si="22"/>
        <v>222768.03571428597</v>
      </c>
      <c r="G133" s="159">
        <f t="shared" si="23"/>
        <v>237616.75000000026</v>
      </c>
      <c r="H133" s="163">
        <f t="shared" si="20"/>
        <v>54790.847039023021</v>
      </c>
      <c r="I133" s="253">
        <f t="shared" si="21"/>
        <v>54790.847039023021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17"/>
        <v/>
      </c>
      <c r="C134" s="153">
        <f>IF(D93="","-",+C133+1)</f>
        <v>2052</v>
      </c>
      <c r="D134" s="154">
        <f>IF(F133+SUM(E$99:E133)=D$92,F133,D$92-SUM(E$99:E133))</f>
        <v>222768.03571428597</v>
      </c>
      <c r="E134" s="160">
        <f>IF(+J96&lt;F133,J96,D134)</f>
        <v>29697.428571428572</v>
      </c>
      <c r="F134" s="159">
        <f t="shared" si="22"/>
        <v>193070.60714285739</v>
      </c>
      <c r="G134" s="159">
        <f t="shared" si="23"/>
        <v>207919.32142857168</v>
      </c>
      <c r="H134" s="163">
        <f t="shared" si="20"/>
        <v>51654.662394824532</v>
      </c>
      <c r="I134" s="253">
        <f t="shared" si="21"/>
        <v>51654.662394824532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17"/>
        <v/>
      </c>
      <c r="C135" s="153">
        <f>IF(D93="","-",+C134+1)</f>
        <v>2053</v>
      </c>
      <c r="D135" s="154">
        <f>IF(F134+SUM(E$99:E134)=D$92,F134,D$92-SUM(E$99:E134))</f>
        <v>193070.60714285739</v>
      </c>
      <c r="E135" s="160">
        <f>IF(+J96&lt;F134,J96,D135)</f>
        <v>29697.428571428572</v>
      </c>
      <c r="F135" s="159">
        <f t="shared" si="22"/>
        <v>163373.17857142881</v>
      </c>
      <c r="G135" s="159">
        <f t="shared" si="23"/>
        <v>178221.8928571431</v>
      </c>
      <c r="H135" s="163">
        <f t="shared" si="20"/>
        <v>48518.477750626043</v>
      </c>
      <c r="I135" s="253">
        <f t="shared" si="21"/>
        <v>48518.477750626043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17"/>
        <v/>
      </c>
      <c r="C136" s="153">
        <f>IF(D93="","-",+C135+1)</f>
        <v>2054</v>
      </c>
      <c r="D136" s="154">
        <f>IF(F135+SUM(E$99:E135)=D$92,F135,D$92-SUM(E$99:E135))</f>
        <v>163373.17857142881</v>
      </c>
      <c r="E136" s="160">
        <f>IF(+J96&lt;F135,J96,D136)</f>
        <v>29697.428571428572</v>
      </c>
      <c r="F136" s="159">
        <f t="shared" si="22"/>
        <v>133675.75000000023</v>
      </c>
      <c r="G136" s="159">
        <f t="shared" si="23"/>
        <v>148524.46428571452</v>
      </c>
      <c r="H136" s="163">
        <f t="shared" si="20"/>
        <v>45382.293106427547</v>
      </c>
      <c r="I136" s="253">
        <f t="shared" si="21"/>
        <v>45382.293106427547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17"/>
        <v/>
      </c>
      <c r="C137" s="153">
        <f>IF(D93="","-",+C136+1)</f>
        <v>2055</v>
      </c>
      <c r="D137" s="154">
        <f>IF(F136+SUM(E$99:E136)=D$92,F136,D$92-SUM(E$99:E136))</f>
        <v>133675.75000000023</v>
      </c>
      <c r="E137" s="160">
        <f>IF(+J96&lt;F136,J96,D137)</f>
        <v>29697.428571428572</v>
      </c>
      <c r="F137" s="159">
        <f t="shared" si="22"/>
        <v>103978.32142857165</v>
      </c>
      <c r="G137" s="159">
        <f t="shared" si="23"/>
        <v>118827.03571428594</v>
      </c>
      <c r="H137" s="163">
        <f t="shared" si="20"/>
        <v>42246.108462229051</v>
      </c>
      <c r="I137" s="253">
        <f t="shared" si="21"/>
        <v>42246.108462229051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17"/>
        <v/>
      </c>
      <c r="C138" s="153">
        <f>IF(D93="","-",+C137+1)</f>
        <v>2056</v>
      </c>
      <c r="D138" s="154">
        <f>IF(F137+SUM(E$99:E137)=D$92,F137,D$92-SUM(E$99:E137))</f>
        <v>103978.32142857165</v>
      </c>
      <c r="E138" s="160">
        <f>IF(+J96&lt;F137,J96,D138)</f>
        <v>29697.428571428572</v>
      </c>
      <c r="F138" s="159">
        <f t="shared" si="22"/>
        <v>74280.892857143073</v>
      </c>
      <c r="G138" s="159">
        <f t="shared" si="23"/>
        <v>89129.607142857363</v>
      </c>
      <c r="H138" s="163">
        <f t="shared" si="20"/>
        <v>39109.923818030562</v>
      </c>
      <c r="I138" s="253">
        <f t="shared" si="21"/>
        <v>39109.923818030562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17"/>
        <v/>
      </c>
      <c r="C139" s="153">
        <f>IF(D93="","-",+C138+1)</f>
        <v>2057</v>
      </c>
      <c r="D139" s="154">
        <f>IF(F138+SUM(E$99:E138)=D$92,F138,D$92-SUM(E$99:E138))</f>
        <v>74280.892857143073</v>
      </c>
      <c r="E139" s="160">
        <f>IF(+J96&lt;F138,J96,D139)</f>
        <v>29697.428571428572</v>
      </c>
      <c r="F139" s="159">
        <f t="shared" si="22"/>
        <v>44583.464285714501</v>
      </c>
      <c r="G139" s="159">
        <f t="shared" si="23"/>
        <v>59432.178571428783</v>
      </c>
      <c r="H139" s="163">
        <f t="shared" si="20"/>
        <v>35973.739173832066</v>
      </c>
      <c r="I139" s="253">
        <f t="shared" si="21"/>
        <v>35973.739173832066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17"/>
        <v/>
      </c>
      <c r="C140" s="153">
        <f>IF(D93="","-",+C139+1)</f>
        <v>2058</v>
      </c>
      <c r="D140" s="154">
        <f>IF(F139+SUM(E$99:E139)=D$92,F139,D$92-SUM(E$99:E139))</f>
        <v>44583.464285714501</v>
      </c>
      <c r="E140" s="160">
        <f>IF(+J96&lt;F139,J96,D140)</f>
        <v>29697.428571428572</v>
      </c>
      <c r="F140" s="159">
        <f t="shared" si="22"/>
        <v>14886.035714285928</v>
      </c>
      <c r="G140" s="159">
        <f t="shared" si="23"/>
        <v>29734.750000000215</v>
      </c>
      <c r="H140" s="163">
        <f t="shared" si="20"/>
        <v>32837.554529633577</v>
      </c>
      <c r="I140" s="253">
        <f t="shared" si="21"/>
        <v>32837.554529633577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17"/>
        <v/>
      </c>
      <c r="C141" s="153">
        <f>IF(D93="","-",+C140+1)</f>
        <v>2059</v>
      </c>
      <c r="D141" s="154">
        <f>IF(F140+SUM(E$99:E140)=D$92,F140,D$92-SUM(E$99:E140))</f>
        <v>14886.035714285928</v>
      </c>
      <c r="E141" s="160">
        <f>IF(+J96&lt;F140,J96,D141)</f>
        <v>14886.035714285928</v>
      </c>
      <c r="F141" s="159">
        <f t="shared" si="22"/>
        <v>0</v>
      </c>
      <c r="G141" s="159">
        <f t="shared" si="23"/>
        <v>7443.0178571429642</v>
      </c>
      <c r="H141" s="163">
        <f t="shared" si="20"/>
        <v>15672.052532338806</v>
      </c>
      <c r="I141" s="253">
        <f t="shared" si="21"/>
        <v>15672.052532338806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17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2"/>
        <v>0</v>
      </c>
      <c r="G142" s="159">
        <f t="shared" si="23"/>
        <v>0</v>
      </c>
      <c r="H142" s="163">
        <f t="shared" si="20"/>
        <v>0</v>
      </c>
      <c r="I142" s="253">
        <f t="shared" si="21"/>
        <v>0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17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2"/>
        <v>0</v>
      </c>
      <c r="G143" s="159">
        <f t="shared" si="23"/>
        <v>0</v>
      </c>
      <c r="H143" s="163">
        <f t="shared" si="20"/>
        <v>0</v>
      </c>
      <c r="I143" s="253">
        <f t="shared" si="21"/>
        <v>0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17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2"/>
        <v>0</v>
      </c>
      <c r="G144" s="159">
        <f t="shared" si="23"/>
        <v>0</v>
      </c>
      <c r="H144" s="163">
        <f t="shared" si="20"/>
        <v>0</v>
      </c>
      <c r="I144" s="253">
        <f t="shared" si="21"/>
        <v>0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17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2"/>
        <v>0</v>
      </c>
      <c r="G145" s="159">
        <f t="shared" si="23"/>
        <v>0</v>
      </c>
      <c r="H145" s="163">
        <f t="shared" si="20"/>
        <v>0</v>
      </c>
      <c r="I145" s="253">
        <f t="shared" si="21"/>
        <v>0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17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2"/>
        <v>0</v>
      </c>
      <c r="G146" s="159">
        <f t="shared" si="23"/>
        <v>0</v>
      </c>
      <c r="H146" s="163">
        <f t="shared" si="20"/>
        <v>0</v>
      </c>
      <c r="I146" s="253">
        <f t="shared" si="21"/>
        <v>0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17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2"/>
        <v>0</v>
      </c>
      <c r="G147" s="159">
        <f t="shared" si="23"/>
        <v>0</v>
      </c>
      <c r="H147" s="163">
        <f t="shared" si="20"/>
        <v>0</v>
      </c>
      <c r="I147" s="253">
        <f t="shared" si="21"/>
        <v>0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17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2"/>
        <v>0</v>
      </c>
      <c r="G148" s="159">
        <f t="shared" si="23"/>
        <v>0</v>
      </c>
      <c r="H148" s="163">
        <f t="shared" si="20"/>
        <v>0</v>
      </c>
      <c r="I148" s="253">
        <f t="shared" si="21"/>
        <v>0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17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2"/>
        <v>0</v>
      </c>
      <c r="G149" s="159">
        <f t="shared" si="23"/>
        <v>0</v>
      </c>
      <c r="H149" s="163">
        <f t="shared" si="20"/>
        <v>0</v>
      </c>
      <c r="I149" s="253">
        <f t="shared" si="21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17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2"/>
        <v>0</v>
      </c>
      <c r="G150" s="159">
        <f t="shared" si="23"/>
        <v>0</v>
      </c>
      <c r="H150" s="163">
        <f t="shared" si="20"/>
        <v>0</v>
      </c>
      <c r="I150" s="253">
        <f t="shared" si="21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17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2"/>
        <v>0</v>
      </c>
      <c r="G151" s="159">
        <f t="shared" si="23"/>
        <v>0</v>
      </c>
      <c r="H151" s="163">
        <f t="shared" si="20"/>
        <v>0</v>
      </c>
      <c r="I151" s="253">
        <f t="shared" si="21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17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2"/>
        <v>0</v>
      </c>
      <c r="G152" s="159">
        <f t="shared" si="23"/>
        <v>0</v>
      </c>
      <c r="H152" s="163">
        <f t="shared" si="20"/>
        <v>0</v>
      </c>
      <c r="I152" s="253">
        <f t="shared" si="21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17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2"/>
        <v>0</v>
      </c>
      <c r="G153" s="159">
        <f t="shared" si="23"/>
        <v>0</v>
      </c>
      <c r="H153" s="163">
        <f t="shared" si="20"/>
        <v>0</v>
      </c>
      <c r="I153" s="253">
        <f t="shared" si="21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17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2"/>
        <v>0</v>
      </c>
      <c r="G154" s="165">
        <f t="shared" si="23"/>
        <v>0</v>
      </c>
      <c r="H154" s="167">
        <f t="shared" si="20"/>
        <v>0</v>
      </c>
      <c r="I154" s="254">
        <f t="shared" si="21"/>
        <v>0</v>
      </c>
      <c r="J154" s="169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1247292</v>
      </c>
      <c r="F155" s="111"/>
      <c r="G155" s="111"/>
      <c r="H155" s="111">
        <f>SUM(H99:H154)</f>
        <v>4023159.7907957416</v>
      </c>
      <c r="I155" s="111">
        <f>SUM(I99:I154)</f>
        <v>4023159.7907957416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0" priority="2" stopIfTrue="1" operator="equal">
      <formula>$I$10</formula>
    </cfRule>
  </conditionalFormatting>
  <conditionalFormatting sqref="C99:C154">
    <cfRule type="cellIs" dxfId="39" priority="3" stopIfTrue="1" operator="equal">
      <formula>$J$92</formula>
    </cfRule>
  </conditionalFormatting>
  <conditionalFormatting sqref="C17">
    <cfRule type="cellIs" dxfId="3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P162"/>
  <sheetViews>
    <sheetView view="pageBreakPreview" topLeftCell="A79" zoomScale="80" zoomScaleNormal="100" zoomScaleSheetLayoutView="80" workbookViewId="0">
      <selection activeCell="D17" sqref="D17:H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63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555917.3208188233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555917.3208188233</v>
      </c>
      <c r="O6" s="1"/>
      <c r="P6" s="1"/>
    </row>
    <row r="7" spans="1:16" ht="13.5" thickBot="1">
      <c r="C7" s="121" t="s">
        <v>44</v>
      </c>
      <c r="D7" s="223" t="s">
        <v>373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449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4649536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113403.31707317074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0</v>
      </c>
      <c r="F17" s="360">
        <v>5508000</v>
      </c>
      <c r="G17" s="360">
        <v>341200.03757960664</v>
      </c>
      <c r="H17" s="360">
        <v>341200.03757960664</v>
      </c>
      <c r="I17" s="156">
        <v>0</v>
      </c>
      <c r="J17" s="156"/>
      <c r="K17" s="258">
        <f>+G17</f>
        <v>341200.03757960664</v>
      </c>
      <c r="L17" s="257">
        <f>IF(K17&lt;&gt;0,+G17-K17,0)</f>
        <v>0</v>
      </c>
      <c r="M17" s="258">
        <f>+H17</f>
        <v>341200.03757960664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5508000</v>
      </c>
      <c r="E18" s="360">
        <v>134341.46341463414</v>
      </c>
      <c r="F18" s="360">
        <v>5373658.5365853654</v>
      </c>
      <c r="G18" s="360">
        <v>825838.75669079332</v>
      </c>
      <c r="H18" s="360">
        <v>825838.75669079332</v>
      </c>
      <c r="I18" s="156">
        <f t="shared" ref="I18:I72" si="0">H18-G18</f>
        <v>0</v>
      </c>
      <c r="J18" s="156"/>
      <c r="K18" s="258">
        <f>+G18</f>
        <v>825838.75669079332</v>
      </c>
      <c r="L18" s="257">
        <f>IF(K18&lt;&gt;0,+G18-K18,0)</f>
        <v>0</v>
      </c>
      <c r="M18" s="258">
        <f>+H18</f>
        <v>825838.75669079332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360">
        <v>5373658.5365853654</v>
      </c>
      <c r="E19" s="360">
        <v>134341.46341463414</v>
      </c>
      <c r="F19" s="360">
        <v>5239317.0731707308</v>
      </c>
      <c r="G19" s="360">
        <v>808764.74944940675</v>
      </c>
      <c r="H19" s="360">
        <v>808764.74944940675</v>
      </c>
      <c r="I19" s="156">
        <f t="shared" si="0"/>
        <v>0</v>
      </c>
      <c r="J19" s="156"/>
      <c r="K19" s="258">
        <f>+G19</f>
        <v>808764.74944940675</v>
      </c>
      <c r="L19" s="257">
        <f>IF(K19&lt;&gt;0,+G19-K19,0)</f>
        <v>0</v>
      </c>
      <c r="M19" s="258">
        <f>+H19</f>
        <v>808764.74944940675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1">IF(D20=F19,"","IU")</f>
        <v>IU</v>
      </c>
      <c r="C20" s="153">
        <f>IF(D11="","-",+C19+1)</f>
        <v>2020</v>
      </c>
      <c r="D20" s="159">
        <f>IF(F19+SUM(E$17:E19)=D$10,F19,D$10-SUM(E$17:E19))</f>
        <v>4380853.0731707318</v>
      </c>
      <c r="E20" s="160">
        <f>IF(+I14&lt;F19,I14,D20)</f>
        <v>113403.31707317074</v>
      </c>
      <c r="F20" s="159">
        <f t="shared" ref="F20:F72" si="2">+D20-E20</f>
        <v>4267449.7560975607</v>
      </c>
      <c r="G20" s="161">
        <f t="shared" ref="G20:G48" si="3">+I$12*((D20+F20)/2)+E20</f>
        <v>555917.3208188233</v>
      </c>
      <c r="H20" s="142">
        <f t="shared" ref="H20:H48" si="4">+I$13*((D20+F20)/2)+E20</f>
        <v>555917.3208188233</v>
      </c>
      <c r="I20" s="156">
        <f t="shared" si="0"/>
        <v>0</v>
      </c>
      <c r="J20" s="156"/>
      <c r="K20" s="334"/>
      <c r="L20" s="158">
        <f t="shared" ref="L20:L72" si="5">IF(K20&lt;&gt;0,+G20-K20,0)</f>
        <v>0</v>
      </c>
      <c r="M20" s="334"/>
      <c r="N20" s="158">
        <f t="shared" ref="N20:N72" si="6">IF(M20&lt;&gt;0,+H20-M20,0)</f>
        <v>0</v>
      </c>
      <c r="O20" s="158">
        <f t="shared" ref="O20:O72" si="7">+N20-L20</f>
        <v>0</v>
      </c>
      <c r="P20" s="4"/>
    </row>
    <row r="21" spans="2:16">
      <c r="B21" s="9" t="str">
        <f t="shared" si="1"/>
        <v/>
      </c>
      <c r="C21" s="153">
        <f>IF(D11="","-",+C20+1)</f>
        <v>2021</v>
      </c>
      <c r="D21" s="159">
        <f>IF(F20+SUM(E$17:E20)=D$10,F20,D$10-SUM(E$17:E20))</f>
        <v>4267449.7560975607</v>
      </c>
      <c r="E21" s="160">
        <f>IF(+I14&lt;F20,I14,D21)</f>
        <v>113403.31707317074</v>
      </c>
      <c r="F21" s="159">
        <f t="shared" si="2"/>
        <v>4154046.4390243902</v>
      </c>
      <c r="G21" s="161">
        <f t="shared" si="3"/>
        <v>544312.14073510701</v>
      </c>
      <c r="H21" s="142">
        <f t="shared" si="4"/>
        <v>544312.14073510701</v>
      </c>
      <c r="I21" s="156">
        <f t="shared" si="0"/>
        <v>0</v>
      </c>
      <c r="J21" s="156"/>
      <c r="K21" s="334"/>
      <c r="L21" s="158">
        <f t="shared" si="5"/>
        <v>0</v>
      </c>
      <c r="M21" s="334"/>
      <c r="N21" s="158">
        <f t="shared" si="6"/>
        <v>0</v>
      </c>
      <c r="O21" s="158">
        <f t="shared" si="7"/>
        <v>0</v>
      </c>
      <c r="P21" s="4"/>
    </row>
    <row r="22" spans="2:16">
      <c r="B22" s="9" t="str">
        <f t="shared" si="1"/>
        <v/>
      </c>
      <c r="C22" s="153">
        <f>IF(D11="","-",+C21+1)</f>
        <v>2022</v>
      </c>
      <c r="D22" s="159">
        <f>IF(F21+SUM(E$17:E21)=D$10,F21,D$10-SUM(E$17:E21))</f>
        <v>4154046.4390243902</v>
      </c>
      <c r="E22" s="160">
        <f>IF(+I14&lt;F21,I14,D22)</f>
        <v>113403.31707317074</v>
      </c>
      <c r="F22" s="159">
        <f t="shared" si="2"/>
        <v>4040643.1219512196</v>
      </c>
      <c r="G22" s="161">
        <f t="shared" si="3"/>
        <v>532706.96065139049</v>
      </c>
      <c r="H22" s="142">
        <f t="shared" si="4"/>
        <v>532706.96065139049</v>
      </c>
      <c r="I22" s="156">
        <f t="shared" si="0"/>
        <v>0</v>
      </c>
      <c r="J22" s="156"/>
      <c r="K22" s="334"/>
      <c r="L22" s="158">
        <f t="shared" si="5"/>
        <v>0</v>
      </c>
      <c r="M22" s="334"/>
      <c r="N22" s="158">
        <f t="shared" si="6"/>
        <v>0</v>
      </c>
      <c r="O22" s="158">
        <f t="shared" si="7"/>
        <v>0</v>
      </c>
      <c r="P22" s="4"/>
    </row>
    <row r="23" spans="2:16">
      <c r="B23" s="9" t="str">
        <f t="shared" si="1"/>
        <v/>
      </c>
      <c r="C23" s="153">
        <f>IF(D11="","-",+C22+1)</f>
        <v>2023</v>
      </c>
      <c r="D23" s="159">
        <f>IF(F22+SUM(E$17:E22)=D$10,F22,D$10-SUM(E$17:E22))</f>
        <v>4040643.1219512196</v>
      </c>
      <c r="E23" s="160">
        <f>IF(+I14&lt;F22,I14,D23)</f>
        <v>113403.31707317074</v>
      </c>
      <c r="F23" s="159">
        <f t="shared" si="2"/>
        <v>3927239.8048780491</v>
      </c>
      <c r="G23" s="161">
        <f t="shared" si="3"/>
        <v>521101.78056767414</v>
      </c>
      <c r="H23" s="142">
        <f t="shared" si="4"/>
        <v>521101.78056767414</v>
      </c>
      <c r="I23" s="156">
        <f t="shared" si="0"/>
        <v>0</v>
      </c>
      <c r="J23" s="156"/>
      <c r="K23" s="334"/>
      <c r="L23" s="158">
        <f t="shared" si="5"/>
        <v>0</v>
      </c>
      <c r="M23" s="334"/>
      <c r="N23" s="158">
        <f t="shared" si="6"/>
        <v>0</v>
      </c>
      <c r="O23" s="158">
        <f t="shared" si="7"/>
        <v>0</v>
      </c>
      <c r="P23" s="4"/>
    </row>
    <row r="24" spans="2:16">
      <c r="B24" s="9" t="str">
        <f t="shared" si="1"/>
        <v/>
      </c>
      <c r="C24" s="153">
        <f>IF(D11="","-",+C23+1)</f>
        <v>2024</v>
      </c>
      <c r="D24" s="159">
        <f>IF(F23+SUM(E$17:E23)=D$10,F23,D$10-SUM(E$17:E23))</f>
        <v>3927239.8048780491</v>
      </c>
      <c r="E24" s="160">
        <f>IF(+I14&lt;F23,I14,D24)</f>
        <v>113403.31707317074</v>
      </c>
      <c r="F24" s="159">
        <f t="shared" si="2"/>
        <v>3813836.4878048785</v>
      </c>
      <c r="G24" s="161">
        <f t="shared" si="3"/>
        <v>509496.60048395762</v>
      </c>
      <c r="H24" s="142">
        <f t="shared" si="4"/>
        <v>509496.60048395762</v>
      </c>
      <c r="I24" s="156">
        <f t="shared" si="0"/>
        <v>0</v>
      </c>
      <c r="J24" s="156"/>
      <c r="K24" s="334"/>
      <c r="L24" s="158">
        <f t="shared" si="5"/>
        <v>0</v>
      </c>
      <c r="M24" s="334"/>
      <c r="N24" s="158">
        <f t="shared" si="6"/>
        <v>0</v>
      </c>
      <c r="O24" s="158">
        <f t="shared" si="7"/>
        <v>0</v>
      </c>
      <c r="P24" s="4"/>
    </row>
    <row r="25" spans="2:16">
      <c r="B25" s="9" t="str">
        <f t="shared" si="1"/>
        <v/>
      </c>
      <c r="C25" s="153">
        <f>IF(D11="","-",+C24+1)</f>
        <v>2025</v>
      </c>
      <c r="D25" s="159">
        <f>IF(F24+SUM(E$17:E24)=D$10,F24,D$10-SUM(E$17:E24))</f>
        <v>3813836.4878048785</v>
      </c>
      <c r="E25" s="160">
        <f>IF(+I14&lt;F24,I14,D25)</f>
        <v>113403.31707317074</v>
      </c>
      <c r="F25" s="159">
        <f t="shared" si="2"/>
        <v>3700433.1707317079</v>
      </c>
      <c r="G25" s="161">
        <f t="shared" si="3"/>
        <v>497891.42040024127</v>
      </c>
      <c r="H25" s="142">
        <f t="shared" si="4"/>
        <v>497891.42040024127</v>
      </c>
      <c r="I25" s="156">
        <f t="shared" si="0"/>
        <v>0</v>
      </c>
      <c r="J25" s="156"/>
      <c r="K25" s="334"/>
      <c r="L25" s="158">
        <f t="shared" si="5"/>
        <v>0</v>
      </c>
      <c r="M25" s="334"/>
      <c r="N25" s="158">
        <f t="shared" si="6"/>
        <v>0</v>
      </c>
      <c r="O25" s="158">
        <f t="shared" si="7"/>
        <v>0</v>
      </c>
      <c r="P25" s="4"/>
    </row>
    <row r="26" spans="2:16">
      <c r="B26" s="9" t="str">
        <f t="shared" si="1"/>
        <v/>
      </c>
      <c r="C26" s="153">
        <f>IF(D11="","-",+C25+1)</f>
        <v>2026</v>
      </c>
      <c r="D26" s="159">
        <f>IF(F25+SUM(E$17:E25)=D$10,F25,D$10-SUM(E$17:E25))</f>
        <v>3700433.1707317079</v>
      </c>
      <c r="E26" s="160">
        <f>IF(+I14&lt;F25,I14,D26)</f>
        <v>113403.31707317074</v>
      </c>
      <c r="F26" s="159">
        <f t="shared" si="2"/>
        <v>3587029.8536585374</v>
      </c>
      <c r="G26" s="161">
        <f t="shared" si="3"/>
        <v>486286.24031652475</v>
      </c>
      <c r="H26" s="142">
        <f t="shared" si="4"/>
        <v>486286.24031652475</v>
      </c>
      <c r="I26" s="156">
        <f t="shared" si="0"/>
        <v>0</v>
      </c>
      <c r="J26" s="156"/>
      <c r="K26" s="334"/>
      <c r="L26" s="158">
        <f t="shared" si="5"/>
        <v>0</v>
      </c>
      <c r="M26" s="334"/>
      <c r="N26" s="158">
        <f t="shared" si="6"/>
        <v>0</v>
      </c>
      <c r="O26" s="158">
        <f t="shared" si="7"/>
        <v>0</v>
      </c>
      <c r="P26" s="4"/>
    </row>
    <row r="27" spans="2:16">
      <c r="B27" s="9" t="str">
        <f t="shared" si="1"/>
        <v/>
      </c>
      <c r="C27" s="153">
        <f>IF(D11="","-",+C26+1)</f>
        <v>2027</v>
      </c>
      <c r="D27" s="159">
        <f>IF(F26+SUM(E$17:E26)=D$10,F26,D$10-SUM(E$17:E26))</f>
        <v>3587029.8536585374</v>
      </c>
      <c r="E27" s="160">
        <f>IF(+I14&lt;F26,I14,D27)</f>
        <v>113403.31707317074</v>
      </c>
      <c r="F27" s="159">
        <f t="shared" si="2"/>
        <v>3473626.5365853668</v>
      </c>
      <c r="G27" s="161">
        <f t="shared" si="3"/>
        <v>474681.06023280841</v>
      </c>
      <c r="H27" s="142">
        <f t="shared" si="4"/>
        <v>474681.06023280841</v>
      </c>
      <c r="I27" s="156">
        <f t="shared" si="0"/>
        <v>0</v>
      </c>
      <c r="J27" s="156"/>
      <c r="K27" s="334"/>
      <c r="L27" s="158">
        <f t="shared" si="5"/>
        <v>0</v>
      </c>
      <c r="M27" s="334"/>
      <c r="N27" s="158">
        <f t="shared" si="6"/>
        <v>0</v>
      </c>
      <c r="O27" s="158">
        <f t="shared" si="7"/>
        <v>0</v>
      </c>
      <c r="P27" s="4"/>
    </row>
    <row r="28" spans="2:16">
      <c r="B28" s="9" t="str">
        <f t="shared" si="1"/>
        <v/>
      </c>
      <c r="C28" s="153">
        <f>IF(D11="","-",+C27+1)</f>
        <v>2028</v>
      </c>
      <c r="D28" s="159">
        <f>IF(F27+SUM(E$17:E27)=D$10,F27,D$10-SUM(E$17:E27))</f>
        <v>3473626.5365853668</v>
      </c>
      <c r="E28" s="160">
        <f>IF(+I14&lt;F27,I14,D28)</f>
        <v>113403.31707317074</v>
      </c>
      <c r="F28" s="159">
        <f t="shared" si="2"/>
        <v>3360223.2195121963</v>
      </c>
      <c r="G28" s="161">
        <f t="shared" si="3"/>
        <v>463075.88014909188</v>
      </c>
      <c r="H28" s="142">
        <f t="shared" si="4"/>
        <v>463075.88014909188</v>
      </c>
      <c r="I28" s="156">
        <f t="shared" si="0"/>
        <v>0</v>
      </c>
      <c r="J28" s="156"/>
      <c r="K28" s="334"/>
      <c r="L28" s="158">
        <f t="shared" si="5"/>
        <v>0</v>
      </c>
      <c r="M28" s="334"/>
      <c r="N28" s="158">
        <f t="shared" si="6"/>
        <v>0</v>
      </c>
      <c r="O28" s="158">
        <f t="shared" si="7"/>
        <v>0</v>
      </c>
      <c r="P28" s="4"/>
    </row>
    <row r="29" spans="2:16">
      <c r="B29" s="9" t="str">
        <f t="shared" si="1"/>
        <v/>
      </c>
      <c r="C29" s="153">
        <f>IF(D11="","-",+C28+1)</f>
        <v>2029</v>
      </c>
      <c r="D29" s="159">
        <f>IF(F28+SUM(E$17:E28)=D$10,F28,D$10-SUM(E$17:E28))</f>
        <v>3360223.2195121963</v>
      </c>
      <c r="E29" s="160">
        <f>IF(+I14&lt;F28,I14,D29)</f>
        <v>113403.31707317074</v>
      </c>
      <c r="F29" s="159">
        <f t="shared" si="2"/>
        <v>3246819.9024390257</v>
      </c>
      <c r="G29" s="161">
        <f t="shared" si="3"/>
        <v>451470.70006537554</v>
      </c>
      <c r="H29" s="142">
        <f t="shared" si="4"/>
        <v>451470.70006537554</v>
      </c>
      <c r="I29" s="156">
        <f t="shared" si="0"/>
        <v>0</v>
      </c>
      <c r="J29" s="156"/>
      <c r="K29" s="334"/>
      <c r="L29" s="158">
        <f t="shared" si="5"/>
        <v>0</v>
      </c>
      <c r="M29" s="334"/>
      <c r="N29" s="158">
        <f t="shared" si="6"/>
        <v>0</v>
      </c>
      <c r="O29" s="158">
        <f t="shared" si="7"/>
        <v>0</v>
      </c>
      <c r="P29" s="4"/>
    </row>
    <row r="30" spans="2:16">
      <c r="B30" s="9" t="str">
        <f t="shared" si="1"/>
        <v/>
      </c>
      <c r="C30" s="153">
        <f>IF(D11="","-",+C29+1)</f>
        <v>2030</v>
      </c>
      <c r="D30" s="159">
        <f>IF(F29+SUM(E$17:E29)=D$10,F29,D$10-SUM(E$17:E29))</f>
        <v>3246819.9024390257</v>
      </c>
      <c r="E30" s="160">
        <f>IF(+I14&lt;F29,I14,D30)</f>
        <v>113403.31707317074</v>
      </c>
      <c r="F30" s="159">
        <f t="shared" si="2"/>
        <v>3133416.5853658551</v>
      </c>
      <c r="G30" s="161">
        <f t="shared" si="3"/>
        <v>439865.51998165902</v>
      </c>
      <c r="H30" s="142">
        <f t="shared" si="4"/>
        <v>439865.51998165902</v>
      </c>
      <c r="I30" s="156">
        <f t="shared" si="0"/>
        <v>0</v>
      </c>
      <c r="J30" s="156"/>
      <c r="K30" s="334"/>
      <c r="L30" s="158">
        <f t="shared" si="5"/>
        <v>0</v>
      </c>
      <c r="M30" s="334"/>
      <c r="N30" s="158">
        <f t="shared" si="6"/>
        <v>0</v>
      </c>
      <c r="O30" s="158">
        <f t="shared" si="7"/>
        <v>0</v>
      </c>
      <c r="P30" s="4"/>
    </row>
    <row r="31" spans="2:16">
      <c r="B31" s="9" t="str">
        <f t="shared" si="1"/>
        <v/>
      </c>
      <c r="C31" s="153">
        <f>IF(D11="","-",+C30+1)</f>
        <v>2031</v>
      </c>
      <c r="D31" s="159">
        <f>IF(F30+SUM(E$17:E30)=D$10,F30,D$10-SUM(E$17:E30))</f>
        <v>3133416.5853658551</v>
      </c>
      <c r="E31" s="160">
        <f>IF(+I14&lt;F30,I14,D31)</f>
        <v>113403.31707317074</v>
      </c>
      <c r="F31" s="159">
        <f t="shared" si="2"/>
        <v>3020013.2682926846</v>
      </c>
      <c r="G31" s="161">
        <f t="shared" si="3"/>
        <v>428260.33989794267</v>
      </c>
      <c r="H31" s="142">
        <f t="shared" si="4"/>
        <v>428260.33989794267</v>
      </c>
      <c r="I31" s="156">
        <f t="shared" si="0"/>
        <v>0</v>
      </c>
      <c r="J31" s="156"/>
      <c r="K31" s="334"/>
      <c r="L31" s="158">
        <f t="shared" si="5"/>
        <v>0</v>
      </c>
      <c r="M31" s="334"/>
      <c r="N31" s="158">
        <f t="shared" si="6"/>
        <v>0</v>
      </c>
      <c r="O31" s="158">
        <f t="shared" si="7"/>
        <v>0</v>
      </c>
      <c r="P31" s="4"/>
    </row>
    <row r="32" spans="2:16">
      <c r="B32" s="9" t="str">
        <f t="shared" si="1"/>
        <v/>
      </c>
      <c r="C32" s="153">
        <f>IF(D11="","-",+C31+1)</f>
        <v>2032</v>
      </c>
      <c r="D32" s="159">
        <f>IF(F31+SUM(E$17:E31)=D$10,F31,D$10-SUM(E$17:E31))</f>
        <v>3020013.2682926846</v>
      </c>
      <c r="E32" s="160">
        <f>IF(+I14&lt;F31,I14,D32)</f>
        <v>113403.31707317074</v>
      </c>
      <c r="F32" s="159">
        <f t="shared" si="2"/>
        <v>2906609.951219514</v>
      </c>
      <c r="G32" s="161">
        <f t="shared" si="3"/>
        <v>416655.15981422615</v>
      </c>
      <c r="H32" s="142">
        <f t="shared" si="4"/>
        <v>416655.15981422615</v>
      </c>
      <c r="I32" s="156">
        <f t="shared" si="0"/>
        <v>0</v>
      </c>
      <c r="J32" s="156"/>
      <c r="K32" s="334"/>
      <c r="L32" s="158">
        <f t="shared" si="5"/>
        <v>0</v>
      </c>
      <c r="M32" s="334"/>
      <c r="N32" s="158">
        <f t="shared" si="6"/>
        <v>0</v>
      </c>
      <c r="O32" s="158">
        <f t="shared" si="7"/>
        <v>0</v>
      </c>
      <c r="P32" s="4"/>
    </row>
    <row r="33" spans="2:16">
      <c r="B33" s="9" t="str">
        <f t="shared" si="1"/>
        <v/>
      </c>
      <c r="C33" s="153">
        <f>IF(D11="","-",+C32+1)</f>
        <v>2033</v>
      </c>
      <c r="D33" s="159">
        <f>IF(F32+SUM(E$17:E32)=D$10,F32,D$10-SUM(E$17:E32))</f>
        <v>2906609.951219514</v>
      </c>
      <c r="E33" s="160">
        <f>IF(+I14&lt;F32,I14,D33)</f>
        <v>113403.31707317074</v>
      </c>
      <c r="F33" s="159">
        <f t="shared" si="2"/>
        <v>2793206.6341463435</v>
      </c>
      <c r="G33" s="161">
        <f t="shared" si="3"/>
        <v>405049.9797305098</v>
      </c>
      <c r="H33" s="142">
        <f t="shared" si="4"/>
        <v>405049.9797305098</v>
      </c>
      <c r="I33" s="156">
        <f t="shared" si="0"/>
        <v>0</v>
      </c>
      <c r="J33" s="156"/>
      <c r="K33" s="334"/>
      <c r="L33" s="158">
        <f t="shared" si="5"/>
        <v>0</v>
      </c>
      <c r="M33" s="334"/>
      <c r="N33" s="158">
        <f t="shared" si="6"/>
        <v>0</v>
      </c>
      <c r="O33" s="158">
        <f t="shared" si="7"/>
        <v>0</v>
      </c>
      <c r="P33" s="4"/>
    </row>
    <row r="34" spans="2:16">
      <c r="B34" s="9" t="str">
        <f t="shared" si="1"/>
        <v/>
      </c>
      <c r="C34" s="153">
        <f>IF(D11="","-",+C33+1)</f>
        <v>2034</v>
      </c>
      <c r="D34" s="159">
        <f>IF(F33+SUM(E$17:E33)=D$10,F33,D$10-SUM(E$17:E33))</f>
        <v>2793206.6341463435</v>
      </c>
      <c r="E34" s="160">
        <f>IF(+I14&lt;F33,I14,D34)</f>
        <v>113403.31707317074</v>
      </c>
      <c r="F34" s="159">
        <f t="shared" si="2"/>
        <v>2679803.3170731729</v>
      </c>
      <c r="G34" s="161">
        <f t="shared" si="3"/>
        <v>393444.79964679328</v>
      </c>
      <c r="H34" s="142">
        <f t="shared" si="4"/>
        <v>393444.79964679328</v>
      </c>
      <c r="I34" s="156">
        <f t="shared" si="0"/>
        <v>0</v>
      </c>
      <c r="J34" s="156"/>
      <c r="K34" s="334"/>
      <c r="L34" s="158">
        <f t="shared" si="5"/>
        <v>0</v>
      </c>
      <c r="M34" s="334"/>
      <c r="N34" s="158">
        <f t="shared" si="6"/>
        <v>0</v>
      </c>
      <c r="O34" s="158">
        <f t="shared" si="7"/>
        <v>0</v>
      </c>
      <c r="P34" s="4"/>
    </row>
    <row r="35" spans="2:16">
      <c r="B35" s="9" t="str">
        <f t="shared" si="1"/>
        <v/>
      </c>
      <c r="C35" s="153">
        <f>IF(D11="","-",+C34+1)</f>
        <v>2035</v>
      </c>
      <c r="D35" s="159">
        <f>IF(F34+SUM(E$17:E34)=D$10,F34,D$10-SUM(E$17:E34))</f>
        <v>2679803.3170731729</v>
      </c>
      <c r="E35" s="160">
        <f>IF(+I14&lt;F34,I14,D35)</f>
        <v>113403.31707317074</v>
      </c>
      <c r="F35" s="159">
        <f t="shared" si="2"/>
        <v>2566400.0000000023</v>
      </c>
      <c r="G35" s="161">
        <f t="shared" si="3"/>
        <v>381839.61956307694</v>
      </c>
      <c r="H35" s="142">
        <f t="shared" si="4"/>
        <v>381839.61956307694</v>
      </c>
      <c r="I35" s="156">
        <f t="shared" si="0"/>
        <v>0</v>
      </c>
      <c r="J35" s="156"/>
      <c r="K35" s="334"/>
      <c r="L35" s="158">
        <f t="shared" si="5"/>
        <v>0</v>
      </c>
      <c r="M35" s="334"/>
      <c r="N35" s="158">
        <f t="shared" si="6"/>
        <v>0</v>
      </c>
      <c r="O35" s="158">
        <f t="shared" si="7"/>
        <v>0</v>
      </c>
      <c r="P35" s="4"/>
    </row>
    <row r="36" spans="2:16">
      <c r="B36" s="9" t="str">
        <f t="shared" si="1"/>
        <v/>
      </c>
      <c r="C36" s="153">
        <f>IF(D11="","-",+C35+1)</f>
        <v>2036</v>
      </c>
      <c r="D36" s="159">
        <f>IF(F35+SUM(E$17:E35)=D$10,F35,D$10-SUM(E$17:E35))</f>
        <v>2566400.0000000023</v>
      </c>
      <c r="E36" s="160">
        <f>IF(+I14&lt;F35,I14,D36)</f>
        <v>113403.31707317074</v>
      </c>
      <c r="F36" s="159">
        <f t="shared" si="2"/>
        <v>2452996.6829268318</v>
      </c>
      <c r="G36" s="161">
        <f t="shared" si="3"/>
        <v>370234.43947936047</v>
      </c>
      <c r="H36" s="142">
        <f t="shared" si="4"/>
        <v>370234.43947936047</v>
      </c>
      <c r="I36" s="156">
        <f t="shared" si="0"/>
        <v>0</v>
      </c>
      <c r="J36" s="156"/>
      <c r="K36" s="334"/>
      <c r="L36" s="158">
        <f t="shared" si="5"/>
        <v>0</v>
      </c>
      <c r="M36" s="334"/>
      <c r="N36" s="158">
        <f t="shared" si="6"/>
        <v>0</v>
      </c>
      <c r="O36" s="158">
        <f t="shared" si="7"/>
        <v>0</v>
      </c>
      <c r="P36" s="4"/>
    </row>
    <row r="37" spans="2:16">
      <c r="B37" s="9" t="str">
        <f t="shared" si="1"/>
        <v/>
      </c>
      <c r="C37" s="153">
        <f>IF(D11="","-",+C36+1)</f>
        <v>2037</v>
      </c>
      <c r="D37" s="159">
        <f>IF(F36+SUM(E$17:E36)=D$10,F36,D$10-SUM(E$17:E36))</f>
        <v>2452996.6829268318</v>
      </c>
      <c r="E37" s="160">
        <f>IF(+I14&lt;F36,I14,D37)</f>
        <v>113403.31707317074</v>
      </c>
      <c r="F37" s="159">
        <f t="shared" si="2"/>
        <v>2339593.3658536612</v>
      </c>
      <c r="G37" s="161">
        <f t="shared" si="3"/>
        <v>358629.25939564407</v>
      </c>
      <c r="H37" s="142">
        <f t="shared" si="4"/>
        <v>358629.25939564407</v>
      </c>
      <c r="I37" s="156">
        <f t="shared" si="0"/>
        <v>0</v>
      </c>
      <c r="J37" s="156"/>
      <c r="K37" s="334"/>
      <c r="L37" s="158">
        <f t="shared" si="5"/>
        <v>0</v>
      </c>
      <c r="M37" s="334"/>
      <c r="N37" s="158">
        <f t="shared" si="6"/>
        <v>0</v>
      </c>
      <c r="O37" s="158">
        <f t="shared" si="7"/>
        <v>0</v>
      </c>
      <c r="P37" s="4"/>
    </row>
    <row r="38" spans="2:16">
      <c r="B38" s="9" t="str">
        <f t="shared" si="1"/>
        <v/>
      </c>
      <c r="C38" s="153">
        <f>IF(D11="","-",+C37+1)</f>
        <v>2038</v>
      </c>
      <c r="D38" s="159">
        <f>IF(F37+SUM(E$17:E37)=D$10,F37,D$10-SUM(E$17:E37))</f>
        <v>2339593.3658536612</v>
      </c>
      <c r="E38" s="160">
        <f>IF(+I14&lt;F37,I14,D38)</f>
        <v>113403.31707317074</v>
      </c>
      <c r="F38" s="159">
        <f t="shared" si="2"/>
        <v>2226190.0487804906</v>
      </c>
      <c r="G38" s="161">
        <f t="shared" si="3"/>
        <v>347024.07931192755</v>
      </c>
      <c r="H38" s="142">
        <f t="shared" si="4"/>
        <v>347024.07931192755</v>
      </c>
      <c r="I38" s="156">
        <f t="shared" si="0"/>
        <v>0</v>
      </c>
      <c r="J38" s="156"/>
      <c r="K38" s="334"/>
      <c r="L38" s="158">
        <f t="shared" si="5"/>
        <v>0</v>
      </c>
      <c r="M38" s="334"/>
      <c r="N38" s="158">
        <f t="shared" si="6"/>
        <v>0</v>
      </c>
      <c r="O38" s="158">
        <f t="shared" si="7"/>
        <v>0</v>
      </c>
      <c r="P38" s="4"/>
    </row>
    <row r="39" spans="2:16">
      <c r="B39" s="9" t="str">
        <f t="shared" si="1"/>
        <v/>
      </c>
      <c r="C39" s="153">
        <f>IF(D11="","-",+C38+1)</f>
        <v>2039</v>
      </c>
      <c r="D39" s="159">
        <f>IF(F38+SUM(E$17:E38)=D$10,F38,D$10-SUM(E$17:E38))</f>
        <v>2226190.0487804906</v>
      </c>
      <c r="E39" s="160">
        <f>IF(+I14&lt;F38,I14,D39)</f>
        <v>113403.31707317074</v>
      </c>
      <c r="F39" s="159">
        <f t="shared" si="2"/>
        <v>2112786.7317073201</v>
      </c>
      <c r="G39" s="161">
        <f t="shared" si="3"/>
        <v>335418.89922821114</v>
      </c>
      <c r="H39" s="142">
        <f t="shared" si="4"/>
        <v>335418.89922821114</v>
      </c>
      <c r="I39" s="156">
        <f t="shared" si="0"/>
        <v>0</v>
      </c>
      <c r="J39" s="156"/>
      <c r="K39" s="334"/>
      <c r="L39" s="158">
        <f t="shared" si="5"/>
        <v>0</v>
      </c>
      <c r="M39" s="334"/>
      <c r="N39" s="158">
        <f t="shared" si="6"/>
        <v>0</v>
      </c>
      <c r="O39" s="158">
        <f t="shared" si="7"/>
        <v>0</v>
      </c>
      <c r="P39" s="4"/>
    </row>
    <row r="40" spans="2:16">
      <c r="B40" s="9" t="str">
        <f t="shared" si="1"/>
        <v/>
      </c>
      <c r="C40" s="153">
        <f>IF(D11="","-",+C39+1)</f>
        <v>2040</v>
      </c>
      <c r="D40" s="159">
        <f>IF(F39+SUM(E$17:E39)=D$10,F39,D$10-SUM(E$17:E39))</f>
        <v>2112786.7317073201</v>
      </c>
      <c r="E40" s="160">
        <f>IF(+I14&lt;F39,I14,D40)</f>
        <v>113403.31707317074</v>
      </c>
      <c r="F40" s="159">
        <f t="shared" si="2"/>
        <v>1999383.4146341493</v>
      </c>
      <c r="G40" s="161">
        <f t="shared" si="3"/>
        <v>323813.71914449474</v>
      </c>
      <c r="H40" s="142">
        <f t="shared" si="4"/>
        <v>323813.71914449474</v>
      </c>
      <c r="I40" s="156">
        <f t="shared" si="0"/>
        <v>0</v>
      </c>
      <c r="J40" s="156"/>
      <c r="K40" s="334"/>
      <c r="L40" s="158">
        <f t="shared" si="5"/>
        <v>0</v>
      </c>
      <c r="M40" s="334"/>
      <c r="N40" s="158">
        <f t="shared" si="6"/>
        <v>0</v>
      </c>
      <c r="O40" s="158">
        <f t="shared" si="7"/>
        <v>0</v>
      </c>
      <c r="P40" s="4"/>
    </row>
    <row r="41" spans="2:16">
      <c r="B41" s="9" t="str">
        <f t="shared" si="1"/>
        <v/>
      </c>
      <c r="C41" s="153">
        <f>IF(D11="","-",+C40+1)</f>
        <v>2041</v>
      </c>
      <c r="D41" s="159">
        <f>IF(F40+SUM(E$17:E40)=D$10,F40,D$10-SUM(E$17:E40))</f>
        <v>1999383.4146341493</v>
      </c>
      <c r="E41" s="160">
        <f>IF(+I14&lt;F40,I14,D41)</f>
        <v>113403.31707317074</v>
      </c>
      <c r="F41" s="159">
        <f t="shared" si="2"/>
        <v>1885980.0975609785</v>
      </c>
      <c r="G41" s="161">
        <f t="shared" si="3"/>
        <v>312208.53906077828</v>
      </c>
      <c r="H41" s="142">
        <f t="shared" si="4"/>
        <v>312208.53906077828</v>
      </c>
      <c r="I41" s="156">
        <f t="shared" si="0"/>
        <v>0</v>
      </c>
      <c r="J41" s="156"/>
      <c r="K41" s="334"/>
      <c r="L41" s="158">
        <f t="shared" si="5"/>
        <v>0</v>
      </c>
      <c r="M41" s="334"/>
      <c r="N41" s="158">
        <f t="shared" si="6"/>
        <v>0</v>
      </c>
      <c r="O41" s="158">
        <f t="shared" si="7"/>
        <v>0</v>
      </c>
      <c r="P41" s="4"/>
    </row>
    <row r="42" spans="2:16">
      <c r="B42" s="9" t="str">
        <f t="shared" si="1"/>
        <v/>
      </c>
      <c r="C42" s="153">
        <f>IF(D11="","-",+C41+1)</f>
        <v>2042</v>
      </c>
      <c r="D42" s="159">
        <f>IF(F41+SUM(E$17:E41)=D$10,F41,D$10-SUM(E$17:E41))</f>
        <v>1885980.0975609785</v>
      </c>
      <c r="E42" s="160">
        <f>IF(+I14&lt;F41,I14,D42)</f>
        <v>113403.31707317074</v>
      </c>
      <c r="F42" s="159">
        <f t="shared" si="2"/>
        <v>1772576.7804878077</v>
      </c>
      <c r="G42" s="161">
        <f t="shared" si="3"/>
        <v>300603.35897706181</v>
      </c>
      <c r="H42" s="142">
        <f t="shared" si="4"/>
        <v>300603.35897706181</v>
      </c>
      <c r="I42" s="156">
        <f t="shared" si="0"/>
        <v>0</v>
      </c>
      <c r="J42" s="156"/>
      <c r="K42" s="334"/>
      <c r="L42" s="158">
        <f t="shared" si="5"/>
        <v>0</v>
      </c>
      <c r="M42" s="334"/>
      <c r="N42" s="158">
        <f t="shared" si="6"/>
        <v>0</v>
      </c>
      <c r="O42" s="158">
        <f t="shared" si="7"/>
        <v>0</v>
      </c>
      <c r="P42" s="4"/>
    </row>
    <row r="43" spans="2:16">
      <c r="B43" s="9" t="str">
        <f t="shared" si="1"/>
        <v/>
      </c>
      <c r="C43" s="153">
        <f>IF(D11="","-",+C42+1)</f>
        <v>2043</v>
      </c>
      <c r="D43" s="159">
        <f>IF(F42+SUM(E$17:E42)=D$10,F42,D$10-SUM(E$17:E42))</f>
        <v>1772576.7804878077</v>
      </c>
      <c r="E43" s="160">
        <f>IF(+I14&lt;F42,I14,D43)</f>
        <v>113403.31707317074</v>
      </c>
      <c r="F43" s="159">
        <f t="shared" si="2"/>
        <v>1659173.4634146369</v>
      </c>
      <c r="G43" s="161">
        <f t="shared" si="3"/>
        <v>288998.17889334535</v>
      </c>
      <c r="H43" s="142">
        <f t="shared" si="4"/>
        <v>288998.17889334535</v>
      </c>
      <c r="I43" s="156">
        <f t="shared" si="0"/>
        <v>0</v>
      </c>
      <c r="J43" s="156"/>
      <c r="K43" s="334"/>
      <c r="L43" s="158">
        <f t="shared" si="5"/>
        <v>0</v>
      </c>
      <c r="M43" s="334"/>
      <c r="N43" s="158">
        <f t="shared" si="6"/>
        <v>0</v>
      </c>
      <c r="O43" s="158">
        <f t="shared" si="7"/>
        <v>0</v>
      </c>
      <c r="P43" s="4"/>
    </row>
    <row r="44" spans="2:16">
      <c r="B44" s="9" t="str">
        <f t="shared" si="1"/>
        <v/>
      </c>
      <c r="C44" s="153">
        <f>IF(D11="","-",+C43+1)</f>
        <v>2044</v>
      </c>
      <c r="D44" s="159">
        <f>IF(F43+SUM(E$17:E43)=D$10,F43,D$10-SUM(E$17:E43))</f>
        <v>1659173.4634146369</v>
      </c>
      <c r="E44" s="160">
        <f>IF(+I14&lt;F43,I14,D44)</f>
        <v>113403.31707317074</v>
      </c>
      <c r="F44" s="159">
        <f t="shared" si="2"/>
        <v>1545770.1463414661</v>
      </c>
      <c r="G44" s="161">
        <f t="shared" si="3"/>
        <v>277392.99880962889</v>
      </c>
      <c r="H44" s="142">
        <f t="shared" si="4"/>
        <v>277392.99880962889</v>
      </c>
      <c r="I44" s="156">
        <f t="shared" si="0"/>
        <v>0</v>
      </c>
      <c r="J44" s="156"/>
      <c r="K44" s="334"/>
      <c r="L44" s="158">
        <f t="shared" si="5"/>
        <v>0</v>
      </c>
      <c r="M44" s="334"/>
      <c r="N44" s="158">
        <f t="shared" si="6"/>
        <v>0</v>
      </c>
      <c r="O44" s="158">
        <f t="shared" si="7"/>
        <v>0</v>
      </c>
      <c r="P44" s="4"/>
    </row>
    <row r="45" spans="2:16">
      <c r="B45" s="9" t="str">
        <f t="shared" si="1"/>
        <v/>
      </c>
      <c r="C45" s="153">
        <f>IF(D11="","-",+C44+1)</f>
        <v>2045</v>
      </c>
      <c r="D45" s="159">
        <f>IF(F44+SUM(E$17:E44)=D$10,F44,D$10-SUM(E$17:E44))</f>
        <v>1545770.1463414661</v>
      </c>
      <c r="E45" s="160">
        <f>IF(+I14&lt;F44,I14,D45)</f>
        <v>113403.31707317074</v>
      </c>
      <c r="F45" s="159">
        <f t="shared" si="2"/>
        <v>1432366.8292682953</v>
      </c>
      <c r="G45" s="161">
        <f t="shared" si="3"/>
        <v>265787.81872591242</v>
      </c>
      <c r="H45" s="142">
        <f t="shared" si="4"/>
        <v>265787.81872591242</v>
      </c>
      <c r="I45" s="156">
        <f t="shared" si="0"/>
        <v>0</v>
      </c>
      <c r="J45" s="156"/>
      <c r="K45" s="334"/>
      <c r="L45" s="158">
        <f t="shared" si="5"/>
        <v>0</v>
      </c>
      <c r="M45" s="334"/>
      <c r="N45" s="158">
        <f t="shared" si="6"/>
        <v>0</v>
      </c>
      <c r="O45" s="158">
        <f t="shared" si="7"/>
        <v>0</v>
      </c>
      <c r="P45" s="4"/>
    </row>
    <row r="46" spans="2:16">
      <c r="B46" s="9" t="str">
        <f t="shared" si="1"/>
        <v/>
      </c>
      <c r="C46" s="153">
        <f>IF(D11="","-",+C45+1)</f>
        <v>2046</v>
      </c>
      <c r="D46" s="159">
        <f>IF(F45+SUM(E$17:E45)=D$10,F45,D$10-SUM(E$17:E45))</f>
        <v>1432366.8292682953</v>
      </c>
      <c r="E46" s="160">
        <f>IF(+I14&lt;F45,I14,D46)</f>
        <v>113403.31707317074</v>
      </c>
      <c r="F46" s="159">
        <f t="shared" si="2"/>
        <v>1318963.5121951245</v>
      </c>
      <c r="G46" s="161">
        <f t="shared" si="3"/>
        <v>254182.63864219596</v>
      </c>
      <c r="H46" s="142">
        <f t="shared" si="4"/>
        <v>254182.63864219596</v>
      </c>
      <c r="I46" s="156">
        <f t="shared" si="0"/>
        <v>0</v>
      </c>
      <c r="J46" s="156"/>
      <c r="K46" s="334"/>
      <c r="L46" s="158">
        <f t="shared" si="5"/>
        <v>0</v>
      </c>
      <c r="M46" s="334"/>
      <c r="N46" s="158">
        <f t="shared" si="6"/>
        <v>0</v>
      </c>
      <c r="O46" s="158">
        <f t="shared" si="7"/>
        <v>0</v>
      </c>
      <c r="P46" s="4"/>
    </row>
    <row r="47" spans="2:16">
      <c r="B47" s="9" t="str">
        <f t="shared" si="1"/>
        <v/>
      </c>
      <c r="C47" s="153">
        <f>IF(D11="","-",+C46+1)</f>
        <v>2047</v>
      </c>
      <c r="D47" s="159">
        <f>IF(F46+SUM(E$17:E46)=D$10,F46,D$10-SUM(E$17:E46))</f>
        <v>1318963.5121951245</v>
      </c>
      <c r="E47" s="160">
        <f>IF(+I14&lt;F46,I14,D47)</f>
        <v>113403.31707317074</v>
      </c>
      <c r="F47" s="159">
        <f t="shared" si="2"/>
        <v>1205560.1951219537</v>
      </c>
      <c r="G47" s="161">
        <f t="shared" si="3"/>
        <v>242577.45855847953</v>
      </c>
      <c r="H47" s="142">
        <f t="shared" si="4"/>
        <v>242577.45855847953</v>
      </c>
      <c r="I47" s="156">
        <f t="shared" si="0"/>
        <v>0</v>
      </c>
      <c r="J47" s="156"/>
      <c r="K47" s="334"/>
      <c r="L47" s="158">
        <f t="shared" si="5"/>
        <v>0</v>
      </c>
      <c r="M47" s="334"/>
      <c r="N47" s="158">
        <f t="shared" si="6"/>
        <v>0</v>
      </c>
      <c r="O47" s="158">
        <f t="shared" si="7"/>
        <v>0</v>
      </c>
      <c r="P47" s="4"/>
    </row>
    <row r="48" spans="2:16">
      <c r="B48" s="9" t="str">
        <f t="shared" si="1"/>
        <v/>
      </c>
      <c r="C48" s="153">
        <f>IF(D11="","-",+C47+1)</f>
        <v>2048</v>
      </c>
      <c r="D48" s="159">
        <f>IF(F47+SUM(E$17:E47)=D$10,F47,D$10-SUM(E$17:E47))</f>
        <v>1205560.1951219537</v>
      </c>
      <c r="E48" s="160">
        <f>IF(+I14&lt;F47,I14,D48)</f>
        <v>113403.31707317074</v>
      </c>
      <c r="F48" s="159">
        <f t="shared" si="2"/>
        <v>1092156.8780487829</v>
      </c>
      <c r="G48" s="161">
        <f t="shared" si="3"/>
        <v>230972.27847476304</v>
      </c>
      <c r="H48" s="142">
        <f t="shared" si="4"/>
        <v>230972.27847476304</v>
      </c>
      <c r="I48" s="156">
        <f t="shared" si="0"/>
        <v>0</v>
      </c>
      <c r="J48" s="156"/>
      <c r="K48" s="334"/>
      <c r="L48" s="158">
        <f t="shared" si="5"/>
        <v>0</v>
      </c>
      <c r="M48" s="334"/>
      <c r="N48" s="158">
        <f t="shared" si="6"/>
        <v>0</v>
      </c>
      <c r="O48" s="158">
        <f t="shared" si="7"/>
        <v>0</v>
      </c>
      <c r="P48" s="4"/>
    </row>
    <row r="49" spans="2:16">
      <c r="B49" s="9" t="str">
        <f t="shared" si="1"/>
        <v/>
      </c>
      <c r="C49" s="153">
        <f>IF(D11="","-",+C48+1)</f>
        <v>2049</v>
      </c>
      <c r="D49" s="159">
        <f>IF(F48+SUM(E$17:E48)=D$10,F48,D$10-SUM(E$17:E48))</f>
        <v>1092156.8780487829</v>
      </c>
      <c r="E49" s="160">
        <f>IF(+I14&lt;F48,I14,D49)</f>
        <v>113403.31707317074</v>
      </c>
      <c r="F49" s="159">
        <f t="shared" si="2"/>
        <v>978753.56097561214</v>
      </c>
      <c r="G49" s="161">
        <f t="shared" ref="G49:G72" si="8">+I$12*((D49+F49)/2)+E49</f>
        <v>219367.09839104657</v>
      </c>
      <c r="H49" s="142">
        <f t="shared" ref="H49:H72" si="9">+I$13*((D49+F49)/2)+E49</f>
        <v>219367.09839104657</v>
      </c>
      <c r="I49" s="156">
        <f t="shared" si="0"/>
        <v>0</v>
      </c>
      <c r="J49" s="156"/>
      <c r="K49" s="334"/>
      <c r="L49" s="158">
        <f t="shared" si="5"/>
        <v>0</v>
      </c>
      <c r="M49" s="334"/>
      <c r="N49" s="158">
        <f t="shared" si="6"/>
        <v>0</v>
      </c>
      <c r="O49" s="158">
        <f t="shared" si="7"/>
        <v>0</v>
      </c>
      <c r="P49" s="4"/>
    </row>
    <row r="50" spans="2:16">
      <c r="B50" s="9" t="str">
        <f t="shared" si="1"/>
        <v/>
      </c>
      <c r="C50" s="153">
        <f>IF(D11="","-",+C49+1)</f>
        <v>2050</v>
      </c>
      <c r="D50" s="159">
        <f>IF(F49+SUM(E$17:E49)=D$10,F49,D$10-SUM(E$17:E49))</f>
        <v>978753.56097561214</v>
      </c>
      <c r="E50" s="160">
        <f>IF(+I14&lt;F49,I14,D50)</f>
        <v>113403.31707317074</v>
      </c>
      <c r="F50" s="159">
        <f t="shared" si="2"/>
        <v>865350.24390244135</v>
      </c>
      <c r="G50" s="161">
        <f t="shared" si="8"/>
        <v>207761.91830733014</v>
      </c>
      <c r="H50" s="142">
        <f t="shared" si="9"/>
        <v>207761.91830733014</v>
      </c>
      <c r="I50" s="156">
        <f t="shared" si="0"/>
        <v>0</v>
      </c>
      <c r="J50" s="156"/>
      <c r="K50" s="334"/>
      <c r="L50" s="158">
        <f t="shared" si="5"/>
        <v>0</v>
      </c>
      <c r="M50" s="334"/>
      <c r="N50" s="158">
        <f t="shared" si="6"/>
        <v>0</v>
      </c>
      <c r="O50" s="158">
        <f t="shared" si="7"/>
        <v>0</v>
      </c>
      <c r="P50" s="4"/>
    </row>
    <row r="51" spans="2:16">
      <c r="B51" s="9" t="str">
        <f t="shared" si="1"/>
        <v/>
      </c>
      <c r="C51" s="153">
        <f>IF(D11="","-",+C50+1)</f>
        <v>2051</v>
      </c>
      <c r="D51" s="159">
        <f>IF(F50+SUM(E$17:E50)=D$10,F50,D$10-SUM(E$17:E50))</f>
        <v>865350.24390244135</v>
      </c>
      <c r="E51" s="160">
        <f>IF(+I14&lt;F50,I14,D51)</f>
        <v>113403.31707317074</v>
      </c>
      <c r="F51" s="159">
        <f t="shared" si="2"/>
        <v>751946.92682927055</v>
      </c>
      <c r="G51" s="161">
        <f t="shared" si="8"/>
        <v>196156.73822361368</v>
      </c>
      <c r="H51" s="142">
        <f t="shared" si="9"/>
        <v>196156.73822361368</v>
      </c>
      <c r="I51" s="156">
        <f t="shared" si="0"/>
        <v>0</v>
      </c>
      <c r="J51" s="156"/>
      <c r="K51" s="334"/>
      <c r="L51" s="158">
        <f t="shared" si="5"/>
        <v>0</v>
      </c>
      <c r="M51" s="334"/>
      <c r="N51" s="158">
        <f t="shared" si="6"/>
        <v>0</v>
      </c>
      <c r="O51" s="158">
        <f t="shared" si="7"/>
        <v>0</v>
      </c>
      <c r="P51" s="4"/>
    </row>
    <row r="52" spans="2:16">
      <c r="B52" s="9" t="str">
        <f t="shared" si="1"/>
        <v/>
      </c>
      <c r="C52" s="153">
        <f>IF(D11="","-",+C51+1)</f>
        <v>2052</v>
      </c>
      <c r="D52" s="159">
        <f>IF(F51+SUM(E$17:E51)=D$10,F51,D$10-SUM(E$17:E51))</f>
        <v>751946.92682927055</v>
      </c>
      <c r="E52" s="160">
        <f>IF(+I14&lt;F51,I14,D52)</f>
        <v>113403.31707317074</v>
      </c>
      <c r="F52" s="159">
        <f t="shared" si="2"/>
        <v>638543.60975609976</v>
      </c>
      <c r="G52" s="161">
        <f t="shared" si="8"/>
        <v>184551.55813989721</v>
      </c>
      <c r="H52" s="142">
        <f t="shared" si="9"/>
        <v>184551.55813989721</v>
      </c>
      <c r="I52" s="156">
        <f t="shared" si="0"/>
        <v>0</v>
      </c>
      <c r="J52" s="156"/>
      <c r="K52" s="334"/>
      <c r="L52" s="158">
        <f t="shared" si="5"/>
        <v>0</v>
      </c>
      <c r="M52" s="334"/>
      <c r="N52" s="158">
        <f t="shared" si="6"/>
        <v>0</v>
      </c>
      <c r="O52" s="158">
        <f t="shared" si="7"/>
        <v>0</v>
      </c>
      <c r="P52" s="4"/>
    </row>
    <row r="53" spans="2:16">
      <c r="B53" s="9" t="str">
        <f t="shared" si="1"/>
        <v/>
      </c>
      <c r="C53" s="153">
        <f>IF(D11="","-",+C52+1)</f>
        <v>2053</v>
      </c>
      <c r="D53" s="159">
        <f>IF(F52+SUM(E$17:E52)=D$10,F52,D$10-SUM(E$17:E52))</f>
        <v>638543.60975609976</v>
      </c>
      <c r="E53" s="160">
        <f>IF(+I14&lt;F52,I14,D53)</f>
        <v>113403.31707317074</v>
      </c>
      <c r="F53" s="159">
        <f t="shared" si="2"/>
        <v>525140.29268292896</v>
      </c>
      <c r="G53" s="161">
        <f t="shared" si="8"/>
        <v>172946.37805618078</v>
      </c>
      <c r="H53" s="142">
        <f t="shared" si="9"/>
        <v>172946.37805618078</v>
      </c>
      <c r="I53" s="156">
        <f t="shared" si="0"/>
        <v>0</v>
      </c>
      <c r="J53" s="156"/>
      <c r="K53" s="334"/>
      <c r="L53" s="158">
        <f t="shared" si="5"/>
        <v>0</v>
      </c>
      <c r="M53" s="334"/>
      <c r="N53" s="158">
        <f t="shared" si="6"/>
        <v>0</v>
      </c>
      <c r="O53" s="158">
        <f t="shared" si="7"/>
        <v>0</v>
      </c>
      <c r="P53" s="4"/>
    </row>
    <row r="54" spans="2:16">
      <c r="B54" s="9" t="str">
        <f t="shared" si="1"/>
        <v/>
      </c>
      <c r="C54" s="153">
        <f>IF(D11="","-",+C53+1)</f>
        <v>2054</v>
      </c>
      <c r="D54" s="159">
        <f>IF(F53+SUM(E$17:E53)=D$10,F53,D$10-SUM(E$17:E53))</f>
        <v>525140.29268292896</v>
      </c>
      <c r="E54" s="160">
        <f>IF(+I14&lt;F53,I14,D54)</f>
        <v>113403.31707317074</v>
      </c>
      <c r="F54" s="159">
        <f t="shared" si="2"/>
        <v>411736.97560975823</v>
      </c>
      <c r="G54" s="161">
        <f t="shared" si="8"/>
        <v>161341.19797246432</v>
      </c>
      <c r="H54" s="142">
        <f t="shared" si="9"/>
        <v>161341.19797246432</v>
      </c>
      <c r="I54" s="156">
        <f t="shared" si="0"/>
        <v>0</v>
      </c>
      <c r="J54" s="156"/>
      <c r="K54" s="334"/>
      <c r="L54" s="158">
        <f t="shared" si="5"/>
        <v>0</v>
      </c>
      <c r="M54" s="334"/>
      <c r="N54" s="158">
        <f t="shared" si="6"/>
        <v>0</v>
      </c>
      <c r="O54" s="158">
        <f t="shared" si="7"/>
        <v>0</v>
      </c>
      <c r="P54" s="4"/>
    </row>
    <row r="55" spans="2:16">
      <c r="B55" s="9" t="str">
        <f t="shared" si="1"/>
        <v/>
      </c>
      <c r="C55" s="153">
        <f>IF(D11="","-",+C54+1)</f>
        <v>2055</v>
      </c>
      <c r="D55" s="159">
        <f>IF(F54+SUM(E$17:E54)=D$10,F54,D$10-SUM(E$17:E54))</f>
        <v>411736.97560975823</v>
      </c>
      <c r="E55" s="160">
        <f>IF(+I14&lt;F54,I14,D55)</f>
        <v>113403.31707317074</v>
      </c>
      <c r="F55" s="159">
        <f t="shared" si="2"/>
        <v>298333.65853658749</v>
      </c>
      <c r="G55" s="161">
        <f t="shared" si="8"/>
        <v>149736.01788874785</v>
      </c>
      <c r="H55" s="142">
        <f t="shared" si="9"/>
        <v>149736.01788874785</v>
      </c>
      <c r="I55" s="156">
        <f t="shared" si="0"/>
        <v>0</v>
      </c>
      <c r="J55" s="156"/>
      <c r="K55" s="334"/>
      <c r="L55" s="158">
        <f t="shared" si="5"/>
        <v>0</v>
      </c>
      <c r="M55" s="334"/>
      <c r="N55" s="158">
        <f t="shared" si="6"/>
        <v>0</v>
      </c>
      <c r="O55" s="158">
        <f t="shared" si="7"/>
        <v>0</v>
      </c>
      <c r="P55" s="4"/>
    </row>
    <row r="56" spans="2:16">
      <c r="B56" s="9" t="str">
        <f t="shared" si="1"/>
        <v/>
      </c>
      <c r="C56" s="153">
        <f>IF(D11="","-",+C55+1)</f>
        <v>2056</v>
      </c>
      <c r="D56" s="159">
        <f>IF(F55+SUM(E$17:E55)=D$10,F55,D$10-SUM(E$17:E55))</f>
        <v>298333.65853658749</v>
      </c>
      <c r="E56" s="160">
        <f>IF(+I14&lt;F55,I14,D56)</f>
        <v>113403.31707317074</v>
      </c>
      <c r="F56" s="159">
        <f t="shared" si="2"/>
        <v>184930.34146341676</v>
      </c>
      <c r="G56" s="161">
        <f t="shared" si="8"/>
        <v>138130.83780503139</v>
      </c>
      <c r="H56" s="142">
        <f t="shared" si="9"/>
        <v>138130.83780503139</v>
      </c>
      <c r="I56" s="156">
        <f t="shared" si="0"/>
        <v>0</v>
      </c>
      <c r="J56" s="156"/>
      <c r="K56" s="334"/>
      <c r="L56" s="158">
        <f t="shared" si="5"/>
        <v>0</v>
      </c>
      <c r="M56" s="334"/>
      <c r="N56" s="158">
        <f t="shared" si="6"/>
        <v>0</v>
      </c>
      <c r="O56" s="158">
        <f t="shared" si="7"/>
        <v>0</v>
      </c>
      <c r="P56" s="4"/>
    </row>
    <row r="57" spans="2:16">
      <c r="B57" s="9" t="str">
        <f t="shared" si="1"/>
        <v/>
      </c>
      <c r="C57" s="153">
        <f>IF(D11="","-",+C56+1)</f>
        <v>2057</v>
      </c>
      <c r="D57" s="159">
        <f>IF(F56+SUM(E$17:E56)=D$10,F56,D$10-SUM(E$17:E56))</f>
        <v>184930.34146341676</v>
      </c>
      <c r="E57" s="160">
        <f>IF(+I14&lt;F56,I14,D57)</f>
        <v>113403.31707317074</v>
      </c>
      <c r="F57" s="159">
        <f t="shared" si="2"/>
        <v>71527.024390246021</v>
      </c>
      <c r="G57" s="161">
        <f t="shared" si="8"/>
        <v>126525.65772131496</v>
      </c>
      <c r="H57" s="142">
        <f t="shared" si="9"/>
        <v>126525.65772131496</v>
      </c>
      <c r="I57" s="156">
        <f t="shared" si="0"/>
        <v>0</v>
      </c>
      <c r="J57" s="156"/>
      <c r="K57" s="334"/>
      <c r="L57" s="158">
        <f t="shared" si="5"/>
        <v>0</v>
      </c>
      <c r="M57" s="334"/>
      <c r="N57" s="158">
        <f t="shared" si="6"/>
        <v>0</v>
      </c>
      <c r="O57" s="158">
        <f t="shared" si="7"/>
        <v>0</v>
      </c>
      <c r="P57" s="4"/>
    </row>
    <row r="58" spans="2:16">
      <c r="B58" s="9" t="str">
        <f t="shared" si="1"/>
        <v/>
      </c>
      <c r="C58" s="153">
        <f>IF(D11="","-",+C57+1)</f>
        <v>2058</v>
      </c>
      <c r="D58" s="159">
        <f>IF(F57+SUM(E$17:E57)=D$10,F57,D$10-SUM(E$17:E57))</f>
        <v>71527.024390246021</v>
      </c>
      <c r="E58" s="160">
        <f>IF(+I14&lt;F57,I14,D58)</f>
        <v>71527.024390246021</v>
      </c>
      <c r="F58" s="159">
        <f t="shared" si="2"/>
        <v>0</v>
      </c>
      <c r="G58" s="161">
        <f t="shared" si="8"/>
        <v>75186.899693389016</v>
      </c>
      <c r="H58" s="142">
        <f t="shared" si="9"/>
        <v>75186.899693389016</v>
      </c>
      <c r="I58" s="156">
        <f t="shared" si="0"/>
        <v>0</v>
      </c>
      <c r="J58" s="156"/>
      <c r="K58" s="334"/>
      <c r="L58" s="158">
        <f t="shared" si="5"/>
        <v>0</v>
      </c>
      <c r="M58" s="334"/>
      <c r="N58" s="158">
        <f t="shared" si="6"/>
        <v>0</v>
      </c>
      <c r="O58" s="158">
        <f t="shared" si="7"/>
        <v>0</v>
      </c>
      <c r="P58" s="4"/>
    </row>
    <row r="59" spans="2:16">
      <c r="B59" s="9" t="str">
        <f t="shared" si="1"/>
        <v/>
      </c>
      <c r="C59" s="153">
        <f>IF(D11="","-",+C58+1)</f>
        <v>2059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2"/>
        <v>0</v>
      </c>
      <c r="G59" s="161">
        <f t="shared" si="8"/>
        <v>0</v>
      </c>
      <c r="H59" s="142">
        <f t="shared" si="9"/>
        <v>0</v>
      </c>
      <c r="I59" s="156">
        <f t="shared" si="0"/>
        <v>0</v>
      </c>
      <c r="J59" s="156"/>
      <c r="K59" s="334"/>
      <c r="L59" s="158">
        <f t="shared" si="5"/>
        <v>0</v>
      </c>
      <c r="M59" s="334"/>
      <c r="N59" s="158">
        <f t="shared" si="6"/>
        <v>0</v>
      </c>
      <c r="O59" s="158">
        <f t="shared" si="7"/>
        <v>0</v>
      </c>
      <c r="P59" s="4"/>
    </row>
    <row r="60" spans="2:16">
      <c r="B60" s="9" t="str">
        <f t="shared" si="1"/>
        <v/>
      </c>
      <c r="C60" s="153">
        <f>IF(D11="","-",+C59+1)</f>
        <v>2060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2"/>
        <v>0</v>
      </c>
      <c r="G60" s="161">
        <f t="shared" si="8"/>
        <v>0</v>
      </c>
      <c r="H60" s="142">
        <f t="shared" si="9"/>
        <v>0</v>
      </c>
      <c r="I60" s="156">
        <f t="shared" si="0"/>
        <v>0</v>
      </c>
      <c r="J60" s="156"/>
      <c r="K60" s="334"/>
      <c r="L60" s="158">
        <f t="shared" si="5"/>
        <v>0</v>
      </c>
      <c r="M60" s="334"/>
      <c r="N60" s="158">
        <f t="shared" si="6"/>
        <v>0</v>
      </c>
      <c r="O60" s="158">
        <f t="shared" si="7"/>
        <v>0</v>
      </c>
      <c r="P60" s="4"/>
    </row>
    <row r="61" spans="2:16">
      <c r="B61" s="9" t="str">
        <f t="shared" si="1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5"/>
        <v>0</v>
      </c>
      <c r="M61" s="334"/>
      <c r="N61" s="158">
        <f t="shared" si="6"/>
        <v>0</v>
      </c>
      <c r="O61" s="158">
        <f t="shared" si="7"/>
        <v>0</v>
      </c>
      <c r="P61" s="4"/>
    </row>
    <row r="62" spans="2:16">
      <c r="B62" s="9" t="str">
        <f t="shared" si="1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5"/>
        <v>0</v>
      </c>
      <c r="M62" s="334"/>
      <c r="N62" s="158">
        <f t="shared" si="6"/>
        <v>0</v>
      </c>
      <c r="O62" s="158">
        <f t="shared" si="7"/>
        <v>0</v>
      </c>
      <c r="P62" s="4"/>
    </row>
    <row r="63" spans="2:16">
      <c r="B63" s="9" t="str">
        <f t="shared" si="1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5"/>
        <v>0</v>
      </c>
      <c r="M63" s="334"/>
      <c r="N63" s="158">
        <f t="shared" si="6"/>
        <v>0</v>
      </c>
      <c r="O63" s="158">
        <f t="shared" si="7"/>
        <v>0</v>
      </c>
      <c r="P63" s="4"/>
    </row>
    <row r="64" spans="2:16">
      <c r="B64" s="9" t="str">
        <f t="shared" si="1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5"/>
        <v>0</v>
      </c>
      <c r="M64" s="334"/>
      <c r="N64" s="158">
        <f t="shared" si="6"/>
        <v>0</v>
      </c>
      <c r="O64" s="158">
        <f t="shared" si="7"/>
        <v>0</v>
      </c>
      <c r="P64" s="4"/>
    </row>
    <row r="65" spans="2:16">
      <c r="B65" s="9" t="str">
        <f t="shared" si="1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5"/>
        <v>0</v>
      </c>
      <c r="M65" s="334"/>
      <c r="N65" s="158">
        <f t="shared" si="6"/>
        <v>0</v>
      </c>
      <c r="O65" s="158">
        <f t="shared" si="7"/>
        <v>0</v>
      </c>
      <c r="P65" s="4"/>
    </row>
    <row r="66" spans="2:16">
      <c r="B66" s="9" t="str">
        <f t="shared" si="1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5"/>
        <v>0</v>
      </c>
      <c r="M66" s="334"/>
      <c r="N66" s="158">
        <f t="shared" si="6"/>
        <v>0</v>
      </c>
      <c r="O66" s="158">
        <f t="shared" si="7"/>
        <v>0</v>
      </c>
      <c r="P66" s="4"/>
    </row>
    <row r="67" spans="2:16">
      <c r="B67" s="9" t="str">
        <f t="shared" si="1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5"/>
        <v>0</v>
      </c>
      <c r="M67" s="334"/>
      <c r="N67" s="158">
        <f t="shared" si="6"/>
        <v>0</v>
      </c>
      <c r="O67" s="158">
        <f t="shared" si="7"/>
        <v>0</v>
      </c>
      <c r="P67" s="4"/>
    </row>
    <row r="68" spans="2:16">
      <c r="B68" s="9" t="str">
        <f t="shared" si="1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5"/>
        <v>0</v>
      </c>
      <c r="M68" s="334"/>
      <c r="N68" s="158">
        <f t="shared" si="6"/>
        <v>0</v>
      </c>
      <c r="O68" s="158">
        <f t="shared" si="7"/>
        <v>0</v>
      </c>
      <c r="P68" s="4"/>
    </row>
    <row r="69" spans="2:16">
      <c r="B69" s="9" t="str">
        <f t="shared" si="1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5"/>
        <v>0</v>
      </c>
      <c r="M69" s="334"/>
      <c r="N69" s="158">
        <f t="shared" si="6"/>
        <v>0</v>
      </c>
      <c r="O69" s="158">
        <f t="shared" si="7"/>
        <v>0</v>
      </c>
      <c r="P69" s="4"/>
    </row>
    <row r="70" spans="2:16">
      <c r="B70" s="9" t="str">
        <f t="shared" si="1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5"/>
        <v>0</v>
      </c>
      <c r="M70" s="334"/>
      <c r="N70" s="158">
        <f t="shared" si="6"/>
        <v>0</v>
      </c>
      <c r="O70" s="158">
        <f t="shared" si="7"/>
        <v>0</v>
      </c>
      <c r="P70" s="4"/>
    </row>
    <row r="71" spans="2:16">
      <c r="B71" s="9" t="str">
        <f t="shared" si="1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5"/>
        <v>0</v>
      </c>
      <c r="M71" s="334"/>
      <c r="N71" s="158">
        <f t="shared" si="6"/>
        <v>0</v>
      </c>
      <c r="O71" s="158">
        <f t="shared" si="7"/>
        <v>0</v>
      </c>
      <c r="P71" s="4"/>
    </row>
    <row r="72" spans="2:16" ht="13.5" thickBot="1">
      <c r="B72" s="9" t="str">
        <f t="shared" si="1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5"/>
        <v>0</v>
      </c>
      <c r="M72" s="335"/>
      <c r="N72" s="169">
        <f t="shared" si="6"/>
        <v>0</v>
      </c>
      <c r="O72" s="169">
        <f t="shared" si="7"/>
        <v>0</v>
      </c>
      <c r="P72" s="4"/>
    </row>
    <row r="73" spans="2:16">
      <c r="C73" s="154" t="s">
        <v>73</v>
      </c>
      <c r="D73" s="111"/>
      <c r="E73" s="111">
        <f>SUM(E17:E72)</f>
        <v>4649536.0000000009</v>
      </c>
      <c r="F73" s="111"/>
      <c r="G73" s="111">
        <f>SUM(G17:G72)</f>
        <v>15017407.035675827</v>
      </c>
      <c r="H73" s="111">
        <f>SUM(H17:H72)</f>
        <v>15017407.035675827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63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825838.75669079332</v>
      </c>
      <c r="N87" s="198">
        <f>IF(J92&lt;D11,0,VLOOKUP(J92,C17:O72,11))</f>
        <v>825838.75669079332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595870.17682545946</v>
      </c>
      <c r="N88" s="200">
        <f>IF(J92&lt;D11,0,VLOOKUP(J92,C99:P154,7))</f>
        <v>595870.17682545946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Brooks Street - Edwards Street 69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-229968.57986533386</v>
      </c>
      <c r="N89" s="203">
        <f>+N88-N87</f>
        <v>-229968.57986533386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4649536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110703.23809523809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409">
        <v>0</v>
      </c>
      <c r="E99" s="410">
        <v>0</v>
      </c>
      <c r="F99" s="411">
        <v>3816677</v>
      </c>
      <c r="G99" s="412">
        <v>1908338.5</v>
      </c>
      <c r="H99" s="413">
        <v>231808.65934946379</v>
      </c>
      <c r="I99" s="414">
        <v>231808.65934946379</v>
      </c>
      <c r="J99" s="158">
        <f t="shared" ref="J99:J130" si="10">+I99-H99</f>
        <v>0</v>
      </c>
      <c r="K99" s="158"/>
      <c r="L99" s="256">
        <f>+H99</f>
        <v>231808.65934946379</v>
      </c>
      <c r="M99" s="157">
        <f t="shared" ref="M99" si="11">IF(L99&lt;&gt;0,+H99-L99,0)</f>
        <v>0</v>
      </c>
      <c r="N99" s="256">
        <f>+I99</f>
        <v>231808.65934946379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2018</v>
      </c>
      <c r="D100" s="154">
        <f>IF(F99+SUM(E$99:E99)=D$92,F99,D$92-SUM(E$99:E99))</f>
        <v>4649536</v>
      </c>
      <c r="E100" s="160">
        <f>IF(+J96&lt;F99,J96,D100)</f>
        <v>110703.23809523809</v>
      </c>
      <c r="F100" s="159">
        <f t="shared" ref="F100:F130" si="14">+D100-E100</f>
        <v>4538832.7619047621</v>
      </c>
      <c r="G100" s="159">
        <f t="shared" ref="G100:G130" si="15">+(F100+D100)/2</f>
        <v>4594184.3809523806</v>
      </c>
      <c r="H100" s="163">
        <f t="shared" ref="H100:H154" si="16">+J$94*G100+E100</f>
        <v>595870.17682545946</v>
      </c>
      <c r="I100" s="253">
        <f t="shared" ref="I100:I154" si="17">+J$95*G100+E100</f>
        <v>595870.17682545946</v>
      </c>
      <c r="J100" s="158">
        <f t="shared" si="10"/>
        <v>0</v>
      </c>
      <c r="K100" s="158"/>
      <c r="L100" s="334"/>
      <c r="M100" s="158">
        <f t="shared" ref="M100:M130" si="18">IF(L100&lt;&gt;0,+H100-L100,0)</f>
        <v>0</v>
      </c>
      <c r="N100" s="334"/>
      <c r="O100" s="158">
        <f t="shared" ref="O100:O130" si="19">IF(N100&lt;&gt;0,+I100-N100,0)</f>
        <v>0</v>
      </c>
      <c r="P100" s="158">
        <f t="shared" ref="P100:P130" si="20">+O100-M100</f>
        <v>0</v>
      </c>
    </row>
    <row r="101" spans="1:16">
      <c r="B101" s="9" t="str">
        <f t="shared" ref="B101:B154" si="21">IF(D101=F100,"","IU")</f>
        <v/>
      </c>
      <c r="C101" s="153">
        <f>IF(D93="","-",+C100+1)</f>
        <v>2019</v>
      </c>
      <c r="D101" s="154">
        <f>IF(F100+SUM(E$99:E100)=D$92,F100,D$92-SUM(E$99:E100))</f>
        <v>4538832.7619047621</v>
      </c>
      <c r="E101" s="160">
        <f>IF(+J96&lt;F100,J96,D101)</f>
        <v>110703.23809523809</v>
      </c>
      <c r="F101" s="159">
        <f t="shared" si="14"/>
        <v>4428129.5238095243</v>
      </c>
      <c r="G101" s="159">
        <f t="shared" si="15"/>
        <v>4483481.1428571437</v>
      </c>
      <c r="H101" s="163">
        <f t="shared" si="16"/>
        <v>584179.40721750236</v>
      </c>
      <c r="I101" s="253">
        <f t="shared" si="17"/>
        <v>584179.40721750236</v>
      </c>
      <c r="J101" s="158">
        <f t="shared" si="10"/>
        <v>0</v>
      </c>
      <c r="K101" s="158"/>
      <c r="L101" s="334"/>
      <c r="M101" s="158">
        <f t="shared" si="18"/>
        <v>0</v>
      </c>
      <c r="N101" s="334"/>
      <c r="O101" s="158">
        <f t="shared" si="19"/>
        <v>0</v>
      </c>
      <c r="P101" s="158">
        <f t="shared" si="20"/>
        <v>0</v>
      </c>
    </row>
    <row r="102" spans="1:16">
      <c r="B102" s="9" t="str">
        <f t="shared" si="21"/>
        <v/>
      </c>
      <c r="C102" s="153">
        <f>IF(D93="","-",+C101+1)</f>
        <v>2020</v>
      </c>
      <c r="D102" s="154">
        <f>IF(F101+SUM(E$99:E101)=D$92,F101,D$92-SUM(E$99:E101))</f>
        <v>4428129.5238095243</v>
      </c>
      <c r="E102" s="160">
        <f>IF(+J96&lt;F101,J96,D102)</f>
        <v>110703.23809523809</v>
      </c>
      <c r="F102" s="159">
        <f t="shared" si="14"/>
        <v>4317426.2857142864</v>
      </c>
      <c r="G102" s="159">
        <f t="shared" si="15"/>
        <v>4372777.9047619049</v>
      </c>
      <c r="H102" s="163">
        <f t="shared" si="16"/>
        <v>572488.63760954514</v>
      </c>
      <c r="I102" s="253">
        <f t="shared" si="17"/>
        <v>572488.63760954514</v>
      </c>
      <c r="J102" s="158">
        <f t="shared" si="10"/>
        <v>0</v>
      </c>
      <c r="K102" s="158"/>
      <c r="L102" s="334"/>
      <c r="M102" s="158">
        <f t="shared" si="18"/>
        <v>0</v>
      </c>
      <c r="N102" s="334"/>
      <c r="O102" s="158">
        <f t="shared" si="19"/>
        <v>0</v>
      </c>
      <c r="P102" s="158">
        <f t="shared" si="20"/>
        <v>0</v>
      </c>
    </row>
    <row r="103" spans="1:16">
      <c r="B103" s="9" t="str">
        <f t="shared" si="21"/>
        <v/>
      </c>
      <c r="C103" s="153">
        <f>IF(D93="","-",+C102+1)</f>
        <v>2021</v>
      </c>
      <c r="D103" s="154">
        <f>IF(F102+SUM(E$99:E102)=D$92,F102,D$92-SUM(E$99:E102))</f>
        <v>4317426.2857142864</v>
      </c>
      <c r="E103" s="160">
        <f>IF(+J96&lt;F102,J96,D103)</f>
        <v>110703.23809523809</v>
      </c>
      <c r="F103" s="159">
        <f t="shared" si="14"/>
        <v>4206723.0476190485</v>
      </c>
      <c r="G103" s="159">
        <f t="shared" si="15"/>
        <v>4262074.6666666679</v>
      </c>
      <c r="H103" s="163">
        <f t="shared" si="16"/>
        <v>560797.86800158815</v>
      </c>
      <c r="I103" s="253">
        <f t="shared" si="17"/>
        <v>560797.86800158815</v>
      </c>
      <c r="J103" s="158">
        <f t="shared" si="10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21"/>
        <v/>
      </c>
      <c r="C104" s="153">
        <f>IF(D93="","-",+C103+1)</f>
        <v>2022</v>
      </c>
      <c r="D104" s="154">
        <f>IF(F103+SUM(E$99:E103)=D$92,F103,D$92-SUM(E$99:E103))</f>
        <v>4206723.0476190485</v>
      </c>
      <c r="E104" s="160">
        <f>IF(+J96&lt;F103,J96,D104)</f>
        <v>110703.23809523809</v>
      </c>
      <c r="F104" s="159">
        <f t="shared" si="14"/>
        <v>4096019.8095238106</v>
      </c>
      <c r="G104" s="159">
        <f t="shared" si="15"/>
        <v>4151371.4285714296</v>
      </c>
      <c r="H104" s="163">
        <f t="shared" si="16"/>
        <v>549107.09839363105</v>
      </c>
      <c r="I104" s="253">
        <f t="shared" si="17"/>
        <v>549107.09839363105</v>
      </c>
      <c r="J104" s="158">
        <f t="shared" si="10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21"/>
        <v/>
      </c>
      <c r="C105" s="153">
        <f>IF(D93="","-",+C104+1)</f>
        <v>2023</v>
      </c>
      <c r="D105" s="154">
        <f>IF(F104+SUM(E$99:E104)=D$92,F104,D$92-SUM(E$99:E104))</f>
        <v>4096019.8095238106</v>
      </c>
      <c r="E105" s="160">
        <f>IF(+J96&lt;F104,J96,D105)</f>
        <v>110703.23809523809</v>
      </c>
      <c r="F105" s="159">
        <f t="shared" si="14"/>
        <v>3985316.5714285728</v>
      </c>
      <c r="G105" s="159">
        <f t="shared" si="15"/>
        <v>4040668.1904761917</v>
      </c>
      <c r="H105" s="163">
        <f t="shared" si="16"/>
        <v>537416.32878567383</v>
      </c>
      <c r="I105" s="253">
        <f t="shared" si="17"/>
        <v>537416.32878567383</v>
      </c>
      <c r="J105" s="158">
        <f t="shared" si="10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21"/>
        <v/>
      </c>
      <c r="C106" s="153">
        <f>IF(D93="","-",+C105+1)</f>
        <v>2024</v>
      </c>
      <c r="D106" s="154">
        <f>IF(F105+SUM(E$99:E105)=D$92,F105,D$92-SUM(E$99:E105))</f>
        <v>3985316.5714285728</v>
      </c>
      <c r="E106" s="160">
        <f>IF(+J96&lt;F105,J96,D106)</f>
        <v>110703.23809523809</v>
      </c>
      <c r="F106" s="159">
        <f t="shared" si="14"/>
        <v>3874613.3333333349</v>
      </c>
      <c r="G106" s="159">
        <f t="shared" si="15"/>
        <v>3929964.9523809538</v>
      </c>
      <c r="H106" s="163">
        <f t="shared" si="16"/>
        <v>525725.55917771673</v>
      </c>
      <c r="I106" s="253">
        <f t="shared" si="17"/>
        <v>525725.55917771673</v>
      </c>
      <c r="J106" s="158">
        <f t="shared" si="10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21"/>
        <v/>
      </c>
      <c r="C107" s="153">
        <f>IF(D93="","-",+C106+1)</f>
        <v>2025</v>
      </c>
      <c r="D107" s="154">
        <f>IF(F106+SUM(E$99:E106)=D$92,F106,D$92-SUM(E$99:E106))</f>
        <v>3874613.3333333349</v>
      </c>
      <c r="E107" s="160">
        <f>IF(+J96&lt;F106,J96,D107)</f>
        <v>110703.23809523809</v>
      </c>
      <c r="F107" s="159">
        <f t="shared" si="14"/>
        <v>3763910.095238097</v>
      </c>
      <c r="G107" s="159">
        <f t="shared" si="15"/>
        <v>3819261.7142857159</v>
      </c>
      <c r="H107" s="163">
        <f t="shared" si="16"/>
        <v>514034.78956975968</v>
      </c>
      <c r="I107" s="253">
        <f t="shared" si="17"/>
        <v>514034.78956975968</v>
      </c>
      <c r="J107" s="158">
        <f t="shared" si="10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21"/>
        <v/>
      </c>
      <c r="C108" s="153">
        <f>IF(D93="","-",+C107+1)</f>
        <v>2026</v>
      </c>
      <c r="D108" s="154">
        <f>IF(F107+SUM(E$99:E107)=D$92,F107,D$92-SUM(E$99:E107))</f>
        <v>3763910.095238097</v>
      </c>
      <c r="E108" s="160">
        <f>IF(+J96&lt;F107,J96,D108)</f>
        <v>110703.23809523809</v>
      </c>
      <c r="F108" s="159">
        <f t="shared" si="14"/>
        <v>3653206.8571428591</v>
      </c>
      <c r="G108" s="159">
        <f t="shared" si="15"/>
        <v>3708558.4761904781</v>
      </c>
      <c r="H108" s="163">
        <f t="shared" si="16"/>
        <v>502344.01996180258</v>
      </c>
      <c r="I108" s="253">
        <f t="shared" si="17"/>
        <v>502344.01996180258</v>
      </c>
      <c r="J108" s="158">
        <f t="shared" si="10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21"/>
        <v/>
      </c>
      <c r="C109" s="153">
        <f>IF(D93="","-",+C108+1)</f>
        <v>2027</v>
      </c>
      <c r="D109" s="154">
        <f>IF(F108+SUM(E$99:E108)=D$92,F108,D$92-SUM(E$99:E108))</f>
        <v>3653206.8571428591</v>
      </c>
      <c r="E109" s="160">
        <f>IF(+J96&lt;F108,J96,D109)</f>
        <v>110703.23809523809</v>
      </c>
      <c r="F109" s="159">
        <f t="shared" si="14"/>
        <v>3542503.6190476213</v>
      </c>
      <c r="G109" s="159">
        <f t="shared" si="15"/>
        <v>3597855.2380952402</v>
      </c>
      <c r="H109" s="163">
        <f t="shared" si="16"/>
        <v>490653.25035384542</v>
      </c>
      <c r="I109" s="253">
        <f t="shared" si="17"/>
        <v>490653.25035384542</v>
      </c>
      <c r="J109" s="158">
        <f t="shared" si="10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21"/>
        <v/>
      </c>
      <c r="C110" s="153">
        <f>IF(D93="","-",+C109+1)</f>
        <v>2028</v>
      </c>
      <c r="D110" s="154">
        <f>IF(F109+SUM(E$99:E109)=D$92,F109,D$92-SUM(E$99:E109))</f>
        <v>3542503.6190476213</v>
      </c>
      <c r="E110" s="160">
        <f>IF(+J96&lt;F109,J96,D110)</f>
        <v>110703.23809523809</v>
      </c>
      <c r="F110" s="159">
        <f t="shared" si="14"/>
        <v>3431800.3809523834</v>
      </c>
      <c r="G110" s="159">
        <f t="shared" si="15"/>
        <v>3487152.0000000023</v>
      </c>
      <c r="H110" s="163">
        <f t="shared" si="16"/>
        <v>478962.48074588832</v>
      </c>
      <c r="I110" s="253">
        <f t="shared" si="17"/>
        <v>478962.48074588832</v>
      </c>
      <c r="J110" s="158">
        <f t="shared" si="10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21"/>
        <v/>
      </c>
      <c r="C111" s="153">
        <f>IF(D93="","-",+C110+1)</f>
        <v>2029</v>
      </c>
      <c r="D111" s="154">
        <f>IF(F110+SUM(E$99:E110)=D$92,F110,D$92-SUM(E$99:E110))</f>
        <v>3431800.3809523834</v>
      </c>
      <c r="E111" s="160">
        <f>IF(+J96&lt;F110,J96,D111)</f>
        <v>110703.23809523809</v>
      </c>
      <c r="F111" s="159">
        <f t="shared" si="14"/>
        <v>3321097.1428571455</v>
      </c>
      <c r="G111" s="159">
        <f t="shared" si="15"/>
        <v>3376448.7619047645</v>
      </c>
      <c r="H111" s="163">
        <f t="shared" si="16"/>
        <v>467271.71113793121</v>
      </c>
      <c r="I111" s="253">
        <f t="shared" si="17"/>
        <v>467271.71113793121</v>
      </c>
      <c r="J111" s="158">
        <f t="shared" si="10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21"/>
        <v/>
      </c>
      <c r="C112" s="153">
        <f>IF(D93="","-",+C111+1)</f>
        <v>2030</v>
      </c>
      <c r="D112" s="154">
        <f>IF(F111+SUM(E$99:E111)=D$92,F111,D$92-SUM(E$99:E111))</f>
        <v>3321097.1428571455</v>
      </c>
      <c r="E112" s="160">
        <f>IF(+J96&lt;F111,J96,D112)</f>
        <v>110703.23809523809</v>
      </c>
      <c r="F112" s="159">
        <f t="shared" si="14"/>
        <v>3210393.9047619076</v>
      </c>
      <c r="G112" s="159">
        <f t="shared" si="15"/>
        <v>3265745.5238095266</v>
      </c>
      <c r="H112" s="163">
        <f t="shared" si="16"/>
        <v>455580.94152997411</v>
      </c>
      <c r="I112" s="253">
        <f t="shared" si="17"/>
        <v>455580.94152997411</v>
      </c>
      <c r="J112" s="158">
        <f t="shared" si="10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21"/>
        <v/>
      </c>
      <c r="C113" s="153">
        <f>IF(D93="","-",+C112+1)</f>
        <v>2031</v>
      </c>
      <c r="D113" s="154">
        <f>IF(F112+SUM(E$99:E112)=D$92,F112,D$92-SUM(E$99:E112))</f>
        <v>3210393.9047619076</v>
      </c>
      <c r="E113" s="160">
        <f>IF(+J96&lt;F112,J96,D113)</f>
        <v>110703.23809523809</v>
      </c>
      <c r="F113" s="159">
        <f t="shared" si="14"/>
        <v>3099690.6666666698</v>
      </c>
      <c r="G113" s="159">
        <f t="shared" si="15"/>
        <v>3155042.2857142887</v>
      </c>
      <c r="H113" s="163">
        <f t="shared" si="16"/>
        <v>443890.17192201695</v>
      </c>
      <c r="I113" s="253">
        <f t="shared" si="17"/>
        <v>443890.17192201695</v>
      </c>
      <c r="J113" s="158">
        <f t="shared" si="10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21"/>
        <v/>
      </c>
      <c r="C114" s="153">
        <f>IF(D93="","-",+C113+1)</f>
        <v>2032</v>
      </c>
      <c r="D114" s="154">
        <f>IF(F113+SUM(E$99:E113)=D$92,F113,D$92-SUM(E$99:E113))</f>
        <v>3099690.6666666698</v>
      </c>
      <c r="E114" s="160">
        <f>IF(+J96&lt;F113,J96,D114)</f>
        <v>110703.23809523809</v>
      </c>
      <c r="F114" s="159">
        <f t="shared" si="14"/>
        <v>2988987.4285714319</v>
      </c>
      <c r="G114" s="159">
        <f t="shared" si="15"/>
        <v>3044339.0476190508</v>
      </c>
      <c r="H114" s="163">
        <f t="shared" si="16"/>
        <v>432199.40231405984</v>
      </c>
      <c r="I114" s="253">
        <f t="shared" si="17"/>
        <v>432199.40231405984</v>
      </c>
      <c r="J114" s="158">
        <f t="shared" si="10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21"/>
        <v/>
      </c>
      <c r="C115" s="153">
        <f>IF(D93="","-",+C114+1)</f>
        <v>2033</v>
      </c>
      <c r="D115" s="154">
        <f>IF(F114+SUM(E$99:E114)=D$92,F114,D$92-SUM(E$99:E114))</f>
        <v>2988987.4285714319</v>
      </c>
      <c r="E115" s="160">
        <f>IF(+J96&lt;F114,J96,D115)</f>
        <v>110703.23809523809</v>
      </c>
      <c r="F115" s="159">
        <f t="shared" si="14"/>
        <v>2878284.190476194</v>
      </c>
      <c r="G115" s="159">
        <f t="shared" si="15"/>
        <v>2933635.809523813</v>
      </c>
      <c r="H115" s="163">
        <f t="shared" si="16"/>
        <v>420508.63270610274</v>
      </c>
      <c r="I115" s="253">
        <f t="shared" si="17"/>
        <v>420508.63270610274</v>
      </c>
      <c r="J115" s="158">
        <f t="shared" si="10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21"/>
        <v/>
      </c>
      <c r="C116" s="153">
        <f>IF(D93="","-",+C115+1)</f>
        <v>2034</v>
      </c>
      <c r="D116" s="154">
        <f>IF(F115+SUM(E$99:E115)=D$92,F115,D$92-SUM(E$99:E115))</f>
        <v>2878284.190476194</v>
      </c>
      <c r="E116" s="160">
        <f>IF(+J96&lt;F115,J96,D116)</f>
        <v>110703.23809523809</v>
      </c>
      <c r="F116" s="159">
        <f t="shared" si="14"/>
        <v>2767580.9523809562</v>
      </c>
      <c r="G116" s="159">
        <f t="shared" si="15"/>
        <v>2822932.5714285751</v>
      </c>
      <c r="H116" s="163">
        <f t="shared" si="16"/>
        <v>408817.86309814564</v>
      </c>
      <c r="I116" s="253">
        <f t="shared" si="17"/>
        <v>408817.86309814564</v>
      </c>
      <c r="J116" s="158">
        <f t="shared" si="10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21"/>
        <v/>
      </c>
      <c r="C117" s="153">
        <f>IF(D93="","-",+C116+1)</f>
        <v>2035</v>
      </c>
      <c r="D117" s="154">
        <f>IF(F116+SUM(E$99:E116)=D$92,F116,D$92-SUM(E$99:E116))</f>
        <v>2767580.9523809562</v>
      </c>
      <c r="E117" s="160">
        <f>IF(+J96&lt;F116,J96,D117)</f>
        <v>110703.23809523809</v>
      </c>
      <c r="F117" s="159">
        <f t="shared" si="14"/>
        <v>2656877.7142857183</v>
      </c>
      <c r="G117" s="159">
        <f t="shared" si="15"/>
        <v>2712229.3333333372</v>
      </c>
      <c r="H117" s="163">
        <f t="shared" si="16"/>
        <v>397127.09349018848</v>
      </c>
      <c r="I117" s="253">
        <f t="shared" si="17"/>
        <v>397127.09349018848</v>
      </c>
      <c r="J117" s="158">
        <f t="shared" si="10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21"/>
        <v/>
      </c>
      <c r="C118" s="153">
        <f>IF(D93="","-",+C117+1)</f>
        <v>2036</v>
      </c>
      <c r="D118" s="154">
        <f>IF(F117+SUM(E$99:E117)=D$92,F117,D$92-SUM(E$99:E117))</f>
        <v>2656877.7142857183</v>
      </c>
      <c r="E118" s="160">
        <f>IF(+J96&lt;F117,J96,D118)</f>
        <v>110703.23809523809</v>
      </c>
      <c r="F118" s="159">
        <f t="shared" si="14"/>
        <v>2546174.4761904804</v>
      </c>
      <c r="G118" s="159">
        <f t="shared" si="15"/>
        <v>2601526.0952380993</v>
      </c>
      <c r="H118" s="163">
        <f t="shared" si="16"/>
        <v>385436.32388223137</v>
      </c>
      <c r="I118" s="253">
        <f t="shared" si="17"/>
        <v>385436.32388223137</v>
      </c>
      <c r="J118" s="158">
        <f t="shared" si="10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21"/>
        <v/>
      </c>
      <c r="C119" s="153">
        <f>IF(D93="","-",+C118+1)</f>
        <v>2037</v>
      </c>
      <c r="D119" s="154">
        <f>IF(F118+SUM(E$99:E118)=D$92,F118,D$92-SUM(E$99:E118))</f>
        <v>2546174.4761904804</v>
      </c>
      <c r="E119" s="160">
        <f>IF(+J96&lt;F118,J96,D119)</f>
        <v>110703.23809523809</v>
      </c>
      <c r="F119" s="159">
        <f t="shared" si="14"/>
        <v>2435471.2380952425</v>
      </c>
      <c r="G119" s="159">
        <f t="shared" si="15"/>
        <v>2490822.8571428615</v>
      </c>
      <c r="H119" s="163">
        <f t="shared" si="16"/>
        <v>373745.55427427427</v>
      </c>
      <c r="I119" s="253">
        <f t="shared" si="17"/>
        <v>373745.55427427427</v>
      </c>
      <c r="J119" s="158">
        <f t="shared" si="10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21"/>
        <v/>
      </c>
      <c r="C120" s="153">
        <f>IF(D93="","-",+C119+1)</f>
        <v>2038</v>
      </c>
      <c r="D120" s="154">
        <f>IF(F119+SUM(E$99:E119)=D$92,F119,D$92-SUM(E$99:E119))</f>
        <v>2435471.2380952425</v>
      </c>
      <c r="E120" s="160">
        <f>IF(+J96&lt;F119,J96,D120)</f>
        <v>110703.23809523809</v>
      </c>
      <c r="F120" s="159">
        <f t="shared" si="14"/>
        <v>2324768.0000000047</v>
      </c>
      <c r="G120" s="159">
        <f t="shared" si="15"/>
        <v>2380119.6190476236</v>
      </c>
      <c r="H120" s="163">
        <f t="shared" si="16"/>
        <v>362054.78466631711</v>
      </c>
      <c r="I120" s="253">
        <f t="shared" si="17"/>
        <v>362054.78466631711</v>
      </c>
      <c r="J120" s="158">
        <f t="shared" si="10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21"/>
        <v/>
      </c>
      <c r="C121" s="153">
        <f>IF(D93="","-",+C120+1)</f>
        <v>2039</v>
      </c>
      <c r="D121" s="154">
        <f>IF(F120+SUM(E$99:E120)=D$92,F120,D$92-SUM(E$99:E120))</f>
        <v>2324768.0000000047</v>
      </c>
      <c r="E121" s="160">
        <f>IF(+J96&lt;F120,J96,D121)</f>
        <v>110703.23809523809</v>
      </c>
      <c r="F121" s="159">
        <f t="shared" si="14"/>
        <v>2214064.7619047668</v>
      </c>
      <c r="G121" s="159">
        <f t="shared" si="15"/>
        <v>2269416.3809523857</v>
      </c>
      <c r="H121" s="163">
        <f t="shared" si="16"/>
        <v>350364.01505836</v>
      </c>
      <c r="I121" s="253">
        <f t="shared" si="17"/>
        <v>350364.01505836</v>
      </c>
      <c r="J121" s="158">
        <f t="shared" si="10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21"/>
        <v/>
      </c>
      <c r="C122" s="153">
        <f>IF(D93="","-",+C121+1)</f>
        <v>2040</v>
      </c>
      <c r="D122" s="154">
        <f>IF(F121+SUM(E$99:E121)=D$92,F121,D$92-SUM(E$99:E121))</f>
        <v>2214064.7619047668</v>
      </c>
      <c r="E122" s="160">
        <f>IF(+J96&lt;F121,J96,D122)</f>
        <v>110703.23809523809</v>
      </c>
      <c r="F122" s="159">
        <f t="shared" si="14"/>
        <v>2103361.5238095289</v>
      </c>
      <c r="G122" s="159">
        <f t="shared" si="15"/>
        <v>2158713.1428571478</v>
      </c>
      <c r="H122" s="163">
        <f t="shared" si="16"/>
        <v>338673.2454504029</v>
      </c>
      <c r="I122" s="253">
        <f t="shared" si="17"/>
        <v>338673.2454504029</v>
      </c>
      <c r="J122" s="158">
        <f t="shared" si="10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21"/>
        <v/>
      </c>
      <c r="C123" s="153">
        <f>IF(D93="","-",+C122+1)</f>
        <v>2041</v>
      </c>
      <c r="D123" s="154">
        <f>IF(F122+SUM(E$99:E122)=D$92,F122,D$92-SUM(E$99:E122))</f>
        <v>2103361.5238095289</v>
      </c>
      <c r="E123" s="160">
        <f>IF(+J96&lt;F122,J96,D123)</f>
        <v>110703.23809523809</v>
      </c>
      <c r="F123" s="159">
        <f t="shared" si="14"/>
        <v>1992658.2857142908</v>
      </c>
      <c r="G123" s="159">
        <f t="shared" si="15"/>
        <v>2048009.90476191</v>
      </c>
      <c r="H123" s="163">
        <f t="shared" si="16"/>
        <v>326982.47584244574</v>
      </c>
      <c r="I123" s="253">
        <f t="shared" si="17"/>
        <v>326982.47584244574</v>
      </c>
      <c r="J123" s="158">
        <f t="shared" si="10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21"/>
        <v/>
      </c>
      <c r="C124" s="153">
        <f>IF(D93="","-",+C123+1)</f>
        <v>2042</v>
      </c>
      <c r="D124" s="154">
        <f>IF(F123+SUM(E$99:E123)=D$92,F123,D$92-SUM(E$99:E123))</f>
        <v>1992658.2857142908</v>
      </c>
      <c r="E124" s="160">
        <f>IF(+J96&lt;F123,J96,D124)</f>
        <v>110703.23809523809</v>
      </c>
      <c r="F124" s="159">
        <f t="shared" si="14"/>
        <v>1881955.0476190527</v>
      </c>
      <c r="G124" s="159">
        <f t="shared" si="15"/>
        <v>1937306.6666666716</v>
      </c>
      <c r="H124" s="163">
        <f t="shared" si="16"/>
        <v>315291.70623448858</v>
      </c>
      <c r="I124" s="253">
        <f t="shared" si="17"/>
        <v>315291.70623448858</v>
      </c>
      <c r="J124" s="158">
        <f t="shared" si="10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21"/>
        <v/>
      </c>
      <c r="C125" s="153">
        <f>IF(D93="","-",+C124+1)</f>
        <v>2043</v>
      </c>
      <c r="D125" s="154">
        <f>IF(F124+SUM(E$99:E124)=D$92,F124,D$92-SUM(E$99:E124))</f>
        <v>1881955.0476190527</v>
      </c>
      <c r="E125" s="160">
        <f>IF(+J96&lt;F124,J96,D125)</f>
        <v>110703.23809523809</v>
      </c>
      <c r="F125" s="159">
        <f t="shared" si="14"/>
        <v>1771251.8095238146</v>
      </c>
      <c r="G125" s="159">
        <f t="shared" si="15"/>
        <v>1826603.4285714338</v>
      </c>
      <c r="H125" s="163">
        <f t="shared" si="16"/>
        <v>303600.93662653147</v>
      </c>
      <c r="I125" s="253">
        <f t="shared" si="17"/>
        <v>303600.93662653147</v>
      </c>
      <c r="J125" s="158">
        <f t="shared" si="10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21"/>
        <v/>
      </c>
      <c r="C126" s="153">
        <f>IF(D93="","-",+C125+1)</f>
        <v>2044</v>
      </c>
      <c r="D126" s="154">
        <f>IF(F125+SUM(E$99:E125)=D$92,F125,D$92-SUM(E$99:E125))</f>
        <v>1771251.8095238146</v>
      </c>
      <c r="E126" s="160">
        <f>IF(+J96&lt;F125,J96,D126)</f>
        <v>110703.23809523809</v>
      </c>
      <c r="F126" s="159">
        <f t="shared" si="14"/>
        <v>1660548.5714285765</v>
      </c>
      <c r="G126" s="159">
        <f t="shared" si="15"/>
        <v>1715900.1904761954</v>
      </c>
      <c r="H126" s="163">
        <f t="shared" si="16"/>
        <v>291910.16701857431</v>
      </c>
      <c r="I126" s="253">
        <f t="shared" si="17"/>
        <v>291910.16701857431</v>
      </c>
      <c r="J126" s="158">
        <f t="shared" si="10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21"/>
        <v/>
      </c>
      <c r="C127" s="153">
        <f>IF(D93="","-",+C126+1)</f>
        <v>2045</v>
      </c>
      <c r="D127" s="154">
        <f>IF(F126+SUM(E$99:E126)=D$92,F126,D$92-SUM(E$99:E126))</f>
        <v>1660548.5714285765</v>
      </c>
      <c r="E127" s="160">
        <f>IF(+J96&lt;F126,J96,D127)</f>
        <v>110703.23809523809</v>
      </c>
      <c r="F127" s="159">
        <f t="shared" si="14"/>
        <v>1549845.3333333384</v>
      </c>
      <c r="G127" s="159">
        <f t="shared" si="15"/>
        <v>1605196.9523809575</v>
      </c>
      <c r="H127" s="163">
        <f t="shared" si="16"/>
        <v>280219.39741061721</v>
      </c>
      <c r="I127" s="253">
        <f t="shared" si="17"/>
        <v>280219.39741061721</v>
      </c>
      <c r="J127" s="158">
        <f t="shared" si="10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21"/>
        <v/>
      </c>
      <c r="C128" s="153">
        <f>IF(D93="","-",+C127+1)</f>
        <v>2046</v>
      </c>
      <c r="D128" s="154">
        <f>IF(F127+SUM(E$99:E127)=D$92,F127,D$92-SUM(E$99:E127))</f>
        <v>1549845.3333333384</v>
      </c>
      <c r="E128" s="160">
        <f>IF(+J96&lt;F127,J96,D128)</f>
        <v>110703.23809523809</v>
      </c>
      <c r="F128" s="159">
        <f t="shared" si="14"/>
        <v>1439142.0952381003</v>
      </c>
      <c r="G128" s="159">
        <f t="shared" si="15"/>
        <v>1494493.7142857192</v>
      </c>
      <c r="H128" s="163">
        <f t="shared" si="16"/>
        <v>268528.62780266005</v>
      </c>
      <c r="I128" s="253">
        <f t="shared" si="17"/>
        <v>268528.62780266005</v>
      </c>
      <c r="J128" s="158">
        <f t="shared" si="10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21"/>
        <v/>
      </c>
      <c r="C129" s="153">
        <f>IF(D93="","-",+C128+1)</f>
        <v>2047</v>
      </c>
      <c r="D129" s="154">
        <f>IF(F128+SUM(E$99:E128)=D$92,F128,D$92-SUM(E$99:E128))</f>
        <v>1439142.0952381003</v>
      </c>
      <c r="E129" s="160">
        <f>IF(+J96&lt;F128,J96,D129)</f>
        <v>110703.23809523809</v>
      </c>
      <c r="F129" s="159">
        <f t="shared" si="14"/>
        <v>1328438.8571428622</v>
      </c>
      <c r="G129" s="159">
        <f t="shared" si="15"/>
        <v>1383790.4761904813</v>
      </c>
      <c r="H129" s="163">
        <f t="shared" si="16"/>
        <v>256837.85819470289</v>
      </c>
      <c r="I129" s="253">
        <f t="shared" si="17"/>
        <v>256837.85819470289</v>
      </c>
      <c r="J129" s="158">
        <f t="shared" si="10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21"/>
        <v/>
      </c>
      <c r="C130" s="153">
        <f>IF(D93="","-",+C129+1)</f>
        <v>2048</v>
      </c>
      <c r="D130" s="154">
        <f>IF(F129+SUM(E$99:E129)=D$92,F129,D$92-SUM(E$99:E129))</f>
        <v>1328438.8571428622</v>
      </c>
      <c r="E130" s="160">
        <f>IF(+J96&lt;F129,J96,D130)</f>
        <v>110703.23809523809</v>
      </c>
      <c r="F130" s="159">
        <f t="shared" si="14"/>
        <v>1217735.6190476241</v>
      </c>
      <c r="G130" s="159">
        <f t="shared" si="15"/>
        <v>1273087.238095243</v>
      </c>
      <c r="H130" s="163">
        <f t="shared" si="16"/>
        <v>245147.08858674573</v>
      </c>
      <c r="I130" s="253">
        <f t="shared" si="17"/>
        <v>245147.08858674573</v>
      </c>
      <c r="J130" s="158">
        <f t="shared" si="10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21"/>
        <v/>
      </c>
      <c r="C131" s="153">
        <f>IF(D93="","-",+C130+1)</f>
        <v>2049</v>
      </c>
      <c r="D131" s="154">
        <f>IF(F130+SUM(E$99:E130)=D$92,F130,D$92-SUM(E$99:E130))</f>
        <v>1217735.6190476241</v>
      </c>
      <c r="E131" s="160">
        <f>IF(+J96&lt;F130,J96,D131)</f>
        <v>110703.23809523809</v>
      </c>
      <c r="F131" s="159">
        <f t="shared" ref="F131:F154" si="22">+D131-E131</f>
        <v>1107032.380952386</v>
      </c>
      <c r="G131" s="159">
        <f t="shared" ref="G131:G154" si="23">+(F131+D131)/2</f>
        <v>1162384.0000000051</v>
      </c>
      <c r="H131" s="163">
        <f t="shared" si="16"/>
        <v>233456.31897878862</v>
      </c>
      <c r="I131" s="253">
        <f t="shared" si="17"/>
        <v>233456.31897878862</v>
      </c>
      <c r="J131" s="158">
        <f t="shared" ref="J131:J154" si="24">+I541-H541</f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21"/>
        <v/>
      </c>
      <c r="C132" s="153">
        <f>IF(D93="","-",+C131+1)</f>
        <v>2050</v>
      </c>
      <c r="D132" s="154">
        <f>IF(F131+SUM(E$99:E131)=D$92,F131,D$92-SUM(E$99:E131))</f>
        <v>1107032.380952386</v>
      </c>
      <c r="E132" s="160">
        <f>IF(+J96&lt;F131,J96,D132)</f>
        <v>110703.23809523809</v>
      </c>
      <c r="F132" s="159">
        <f t="shared" si="22"/>
        <v>996329.14285714785</v>
      </c>
      <c r="G132" s="159">
        <f t="shared" si="23"/>
        <v>1051680.7619047668</v>
      </c>
      <c r="H132" s="163">
        <f t="shared" si="16"/>
        <v>221765.54937083146</v>
      </c>
      <c r="I132" s="253">
        <f t="shared" si="17"/>
        <v>221765.54937083146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21"/>
        <v/>
      </c>
      <c r="C133" s="153">
        <f>IF(D93="","-",+C132+1)</f>
        <v>2051</v>
      </c>
      <c r="D133" s="154">
        <f>IF(F132+SUM(E$99:E132)=D$92,F132,D$92-SUM(E$99:E132))</f>
        <v>996329.14285714785</v>
      </c>
      <c r="E133" s="160">
        <f>IF(+J96&lt;F132,J96,D133)</f>
        <v>110703.23809523809</v>
      </c>
      <c r="F133" s="159">
        <f t="shared" si="22"/>
        <v>885625.90476190974</v>
      </c>
      <c r="G133" s="159">
        <f t="shared" si="23"/>
        <v>940977.52380952879</v>
      </c>
      <c r="H133" s="163">
        <f t="shared" si="16"/>
        <v>210074.77976287433</v>
      </c>
      <c r="I133" s="253">
        <f t="shared" si="17"/>
        <v>210074.77976287433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21"/>
        <v/>
      </c>
      <c r="C134" s="153">
        <f>IF(D93="","-",+C133+1)</f>
        <v>2052</v>
      </c>
      <c r="D134" s="154">
        <f>IF(F133+SUM(E$99:E133)=D$92,F133,D$92-SUM(E$99:E133))</f>
        <v>885625.90476190974</v>
      </c>
      <c r="E134" s="160">
        <f>IF(+J96&lt;F133,J96,D134)</f>
        <v>110703.23809523809</v>
      </c>
      <c r="F134" s="159">
        <f t="shared" si="22"/>
        <v>774922.66666667163</v>
      </c>
      <c r="G134" s="159">
        <f t="shared" si="23"/>
        <v>830274.28571429069</v>
      </c>
      <c r="H134" s="163">
        <f t="shared" si="16"/>
        <v>198384.0101549172</v>
      </c>
      <c r="I134" s="253">
        <f t="shared" si="17"/>
        <v>198384.0101549172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21"/>
        <v/>
      </c>
      <c r="C135" s="153">
        <f>IF(D93="","-",+C134+1)</f>
        <v>2053</v>
      </c>
      <c r="D135" s="154">
        <f>IF(F134+SUM(E$99:E134)=D$92,F134,D$92-SUM(E$99:E134))</f>
        <v>774922.66666667163</v>
      </c>
      <c r="E135" s="160">
        <f>IF(+J96&lt;F134,J96,D135)</f>
        <v>110703.23809523809</v>
      </c>
      <c r="F135" s="159">
        <f t="shared" si="22"/>
        <v>664219.42857143353</v>
      </c>
      <c r="G135" s="159">
        <f t="shared" si="23"/>
        <v>719571.04761905258</v>
      </c>
      <c r="H135" s="163">
        <f t="shared" si="16"/>
        <v>186693.24054696003</v>
      </c>
      <c r="I135" s="253">
        <f t="shared" si="17"/>
        <v>186693.24054696003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21"/>
        <v/>
      </c>
      <c r="C136" s="153">
        <f>IF(D93="","-",+C135+1)</f>
        <v>2054</v>
      </c>
      <c r="D136" s="154">
        <f>IF(F135+SUM(E$99:E135)=D$92,F135,D$92-SUM(E$99:E135))</f>
        <v>664219.42857143353</v>
      </c>
      <c r="E136" s="160">
        <f>IF(+J96&lt;F135,J96,D136)</f>
        <v>110703.23809523809</v>
      </c>
      <c r="F136" s="159">
        <f t="shared" si="22"/>
        <v>553516.19047619542</v>
      </c>
      <c r="G136" s="159">
        <f t="shared" si="23"/>
        <v>608867.80952381447</v>
      </c>
      <c r="H136" s="163">
        <f t="shared" si="16"/>
        <v>175002.4709390029</v>
      </c>
      <c r="I136" s="253">
        <f t="shared" si="17"/>
        <v>175002.4709390029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21"/>
        <v/>
      </c>
      <c r="C137" s="153">
        <f>IF(D93="","-",+C136+1)</f>
        <v>2055</v>
      </c>
      <c r="D137" s="154">
        <f>IF(F136+SUM(E$99:E136)=D$92,F136,D$92-SUM(E$99:E136))</f>
        <v>553516.19047619542</v>
      </c>
      <c r="E137" s="160">
        <f>IF(+J96&lt;F136,J96,D137)</f>
        <v>110703.23809523809</v>
      </c>
      <c r="F137" s="159">
        <f t="shared" si="22"/>
        <v>442812.95238095731</v>
      </c>
      <c r="G137" s="159">
        <f t="shared" si="23"/>
        <v>498164.57142857637</v>
      </c>
      <c r="H137" s="163">
        <f t="shared" si="16"/>
        <v>163311.70133104577</v>
      </c>
      <c r="I137" s="253">
        <f t="shared" si="17"/>
        <v>163311.70133104577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21"/>
        <v/>
      </c>
      <c r="C138" s="153">
        <f>IF(D93="","-",+C137+1)</f>
        <v>2056</v>
      </c>
      <c r="D138" s="154">
        <f>IF(F137+SUM(E$99:E137)=D$92,F137,D$92-SUM(E$99:E137))</f>
        <v>442812.95238095731</v>
      </c>
      <c r="E138" s="160">
        <f>IF(+J96&lt;F137,J96,D138)</f>
        <v>110703.23809523809</v>
      </c>
      <c r="F138" s="159">
        <f t="shared" si="22"/>
        <v>332109.71428571921</v>
      </c>
      <c r="G138" s="159">
        <f t="shared" si="23"/>
        <v>387461.33333333826</v>
      </c>
      <c r="H138" s="163">
        <f t="shared" si="16"/>
        <v>151620.93172308861</v>
      </c>
      <c r="I138" s="253">
        <f t="shared" si="17"/>
        <v>151620.93172308861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21"/>
        <v/>
      </c>
      <c r="C139" s="153">
        <f>IF(D93="","-",+C138+1)</f>
        <v>2057</v>
      </c>
      <c r="D139" s="154">
        <f>IF(F138+SUM(E$99:E138)=D$92,F138,D$92-SUM(E$99:E138))</f>
        <v>332109.71428571921</v>
      </c>
      <c r="E139" s="160">
        <f>IF(+J96&lt;F138,J96,D139)</f>
        <v>110703.23809523809</v>
      </c>
      <c r="F139" s="159">
        <f t="shared" si="22"/>
        <v>221406.4761904811</v>
      </c>
      <c r="G139" s="159">
        <f t="shared" si="23"/>
        <v>276758.09523810016</v>
      </c>
      <c r="H139" s="163">
        <f t="shared" si="16"/>
        <v>139930.16211513148</v>
      </c>
      <c r="I139" s="253">
        <f t="shared" si="17"/>
        <v>139930.16211513148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21"/>
        <v/>
      </c>
      <c r="C140" s="153">
        <f>IF(D93="","-",+C139+1)</f>
        <v>2058</v>
      </c>
      <c r="D140" s="154">
        <f>IF(F139+SUM(E$99:E139)=D$92,F139,D$92-SUM(E$99:E139))</f>
        <v>221406.4761904811</v>
      </c>
      <c r="E140" s="160">
        <f>IF(+J96&lt;F139,J96,D140)</f>
        <v>110703.23809523809</v>
      </c>
      <c r="F140" s="159">
        <f t="shared" si="22"/>
        <v>110703.23809524301</v>
      </c>
      <c r="G140" s="159">
        <f t="shared" si="23"/>
        <v>166054.85714286205</v>
      </c>
      <c r="H140" s="163">
        <f t="shared" si="16"/>
        <v>128239.39250717431</v>
      </c>
      <c r="I140" s="253">
        <f t="shared" si="17"/>
        <v>128239.39250717431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21"/>
        <v/>
      </c>
      <c r="C141" s="153">
        <f>IF(D93="","-",+C140+1)</f>
        <v>2059</v>
      </c>
      <c r="D141" s="154">
        <f>IF(F140+SUM(E$99:E140)=D$92,F140,D$92-SUM(E$99:E140))</f>
        <v>110703.23809524301</v>
      </c>
      <c r="E141" s="160">
        <f>IF(+J96&lt;F140,J96,D141)</f>
        <v>110703.23809523809</v>
      </c>
      <c r="F141" s="159">
        <f t="shared" si="22"/>
        <v>4.9185473471879959E-9</v>
      </c>
      <c r="G141" s="159">
        <f t="shared" si="23"/>
        <v>55351.619047623964</v>
      </c>
      <c r="H141" s="163">
        <f t="shared" si="16"/>
        <v>116548.62289921718</v>
      </c>
      <c r="I141" s="253">
        <f t="shared" si="17"/>
        <v>116548.62289921718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21"/>
        <v/>
      </c>
      <c r="C142" s="153">
        <f>IF(D93="","-",+C141+1)</f>
        <v>2060</v>
      </c>
      <c r="D142" s="154">
        <f>IF(F141+SUM(E$99:E141)=D$92,F141,D$92-SUM(E$99:E141))</f>
        <v>4.9185473471879959E-9</v>
      </c>
      <c r="E142" s="160">
        <f>IF(+J96&lt;F141,J96,D142)</f>
        <v>4.9185473471879959E-9</v>
      </c>
      <c r="F142" s="159">
        <f t="shared" si="22"/>
        <v>0</v>
      </c>
      <c r="G142" s="159">
        <f t="shared" si="23"/>
        <v>2.459273673593998E-9</v>
      </c>
      <c r="H142" s="163">
        <f t="shared" si="16"/>
        <v>5.178257924905402E-9</v>
      </c>
      <c r="I142" s="253">
        <f t="shared" si="17"/>
        <v>5.178257924905402E-9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21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2"/>
        <v>0</v>
      </c>
      <c r="G143" s="159">
        <f t="shared" si="23"/>
        <v>0</v>
      </c>
      <c r="H143" s="163">
        <f t="shared" si="16"/>
        <v>0</v>
      </c>
      <c r="I143" s="253">
        <f t="shared" si="17"/>
        <v>0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21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2"/>
        <v>0</v>
      </c>
      <c r="G144" s="159">
        <f t="shared" si="23"/>
        <v>0</v>
      </c>
      <c r="H144" s="163">
        <f t="shared" si="16"/>
        <v>0</v>
      </c>
      <c r="I144" s="253">
        <f t="shared" si="17"/>
        <v>0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21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2"/>
        <v>0</v>
      </c>
      <c r="G145" s="159">
        <f t="shared" si="23"/>
        <v>0</v>
      </c>
      <c r="H145" s="163">
        <f t="shared" si="16"/>
        <v>0</v>
      </c>
      <c r="I145" s="253">
        <f t="shared" si="17"/>
        <v>0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21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2"/>
        <v>0</v>
      </c>
      <c r="G146" s="159">
        <f t="shared" si="23"/>
        <v>0</v>
      </c>
      <c r="H146" s="163">
        <f t="shared" si="16"/>
        <v>0</v>
      </c>
      <c r="I146" s="253">
        <f t="shared" si="17"/>
        <v>0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21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2"/>
        <v>0</v>
      </c>
      <c r="G147" s="159">
        <f t="shared" si="23"/>
        <v>0</v>
      </c>
      <c r="H147" s="163">
        <f t="shared" si="16"/>
        <v>0</v>
      </c>
      <c r="I147" s="253">
        <f t="shared" si="17"/>
        <v>0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21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2"/>
        <v>0</v>
      </c>
      <c r="G148" s="159">
        <f t="shared" si="23"/>
        <v>0</v>
      </c>
      <c r="H148" s="163">
        <f t="shared" si="16"/>
        <v>0</v>
      </c>
      <c r="I148" s="253">
        <f t="shared" si="17"/>
        <v>0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21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2"/>
        <v>0</v>
      </c>
      <c r="G149" s="159">
        <f t="shared" si="23"/>
        <v>0</v>
      </c>
      <c r="H149" s="163">
        <f t="shared" si="16"/>
        <v>0</v>
      </c>
      <c r="I149" s="253">
        <f t="shared" si="17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21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2"/>
        <v>0</v>
      </c>
      <c r="G150" s="159">
        <f t="shared" si="23"/>
        <v>0</v>
      </c>
      <c r="H150" s="163">
        <f t="shared" si="16"/>
        <v>0</v>
      </c>
      <c r="I150" s="253">
        <f t="shared" si="17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21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2"/>
        <v>0</v>
      </c>
      <c r="G151" s="159">
        <f t="shared" si="23"/>
        <v>0</v>
      </c>
      <c r="H151" s="163">
        <f t="shared" si="16"/>
        <v>0</v>
      </c>
      <c r="I151" s="253">
        <f t="shared" si="17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21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2"/>
        <v>0</v>
      </c>
      <c r="G152" s="159">
        <f t="shared" si="23"/>
        <v>0</v>
      </c>
      <c r="H152" s="163">
        <f t="shared" si="16"/>
        <v>0</v>
      </c>
      <c r="I152" s="253">
        <f t="shared" si="17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21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2"/>
        <v>0</v>
      </c>
      <c r="G153" s="159">
        <f t="shared" si="23"/>
        <v>0</v>
      </c>
      <c r="H153" s="163">
        <f t="shared" si="16"/>
        <v>0</v>
      </c>
      <c r="I153" s="253">
        <f t="shared" si="17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21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2"/>
        <v>0</v>
      </c>
      <c r="G154" s="165">
        <f t="shared" si="23"/>
        <v>0</v>
      </c>
      <c r="H154" s="167">
        <f t="shared" si="16"/>
        <v>0</v>
      </c>
      <c r="I154" s="254">
        <f t="shared" si="17"/>
        <v>0</v>
      </c>
      <c r="J154" s="169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4649536</v>
      </c>
      <c r="F155" s="111"/>
      <c r="G155" s="111"/>
      <c r="H155" s="111">
        <f>SUM(H99:H154)</f>
        <v>15192603.453567682</v>
      </c>
      <c r="I155" s="111">
        <f>SUM(I99:I154)</f>
        <v>15192603.453567682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37" priority="2" stopIfTrue="1" operator="equal">
      <formula>$I$10</formula>
    </cfRule>
  </conditionalFormatting>
  <conditionalFormatting sqref="C99:C154">
    <cfRule type="cellIs" dxfId="36" priority="3" stopIfTrue="1" operator="equal">
      <formula>$J$92</formula>
    </cfRule>
  </conditionalFormatting>
  <conditionalFormatting sqref="C17">
    <cfRule type="cellIs" dxfId="3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P162"/>
  <sheetViews>
    <sheetView view="pageBreakPreview" topLeftCell="A70" zoomScale="80" zoomScaleNormal="100" zoomScaleSheetLayoutView="80" workbookViewId="0">
      <selection activeCell="D17" sqref="D17:H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64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2073856.4882897006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2073856.4882897006</v>
      </c>
      <c r="O6" s="1"/>
      <c r="P6" s="1"/>
    </row>
    <row r="7" spans="1:16" ht="13.5" thickBot="1">
      <c r="C7" s="121" t="s">
        <v>44</v>
      </c>
      <c r="D7" s="223" t="s">
        <v>374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450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17159057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418513.58536585368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 t="s">
        <v>499</v>
      </c>
      <c r="E17" s="360" t="s">
        <v>499</v>
      </c>
      <c r="F17" s="360">
        <v>12938000</v>
      </c>
      <c r="G17" s="360">
        <v>801461</v>
      </c>
      <c r="H17" s="360">
        <v>801461</v>
      </c>
      <c r="I17" s="156">
        <v>0</v>
      </c>
      <c r="J17" s="156"/>
      <c r="K17" s="258">
        <f>+G17</f>
        <v>801461</v>
      </c>
      <c r="L17" s="257">
        <f>IF(K17&lt;&gt;0,+G17-K17,0)</f>
        <v>0</v>
      </c>
      <c r="M17" s="258">
        <f>+H17</f>
        <v>801461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2018</v>
      </c>
      <c r="D18" s="360">
        <v>15870000</v>
      </c>
      <c r="E18" s="360">
        <v>387073.1707317073</v>
      </c>
      <c r="F18" s="360">
        <v>15482926.829268293</v>
      </c>
      <c r="G18" s="360">
        <v>2379459.1627964582</v>
      </c>
      <c r="H18" s="360">
        <v>2379459.1627964582</v>
      </c>
      <c r="I18" s="156">
        <f t="shared" ref="I18:I72" si="0">H18-G18</f>
        <v>0</v>
      </c>
      <c r="J18" s="156"/>
      <c r="K18" s="258">
        <f>+G18</f>
        <v>2379459.1627964582</v>
      </c>
      <c r="L18" s="257">
        <f>IF(K18&lt;&gt;0,+G18-K18,0)</f>
        <v>0</v>
      </c>
      <c r="M18" s="258">
        <f>+H18</f>
        <v>2379459.1627964582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360">
        <v>15482926.829268293</v>
      </c>
      <c r="E19" s="360">
        <v>387073.1707317073</v>
      </c>
      <c r="F19" s="360">
        <v>15095853.658536587</v>
      </c>
      <c r="G19" s="360">
        <v>2330264.4469430079</v>
      </c>
      <c r="H19" s="360">
        <v>2330264.4469430079</v>
      </c>
      <c r="I19" s="156">
        <f t="shared" si="0"/>
        <v>0</v>
      </c>
      <c r="J19" s="156"/>
      <c r="K19" s="258">
        <f>+G19</f>
        <v>2330264.4469430079</v>
      </c>
      <c r="L19" s="257">
        <f>IF(K19&lt;&gt;0,+G19-K19,0)</f>
        <v>0</v>
      </c>
      <c r="M19" s="258">
        <f>+H19</f>
        <v>2330264.4469430079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1">IF(D20=F19,"","IU")</f>
        <v>IU</v>
      </c>
      <c r="C20" s="153">
        <f>IF(D11="","-",+C19+1)</f>
        <v>2020</v>
      </c>
      <c r="D20" s="159">
        <f>IF(F19+SUM(E$17:E19)=D$10,F19,D$10-SUM(E$17:E19))</f>
        <v>16384910.658536585</v>
      </c>
      <c r="E20" s="160">
        <f>IF(+I14&lt;F19,I14,D20)</f>
        <v>418513.58536585368</v>
      </c>
      <c r="F20" s="159">
        <f t="shared" ref="F20:F72" si="2">+D20-E20</f>
        <v>15966397.073170731</v>
      </c>
      <c r="G20" s="161">
        <f t="shared" ref="G20:G48" si="3">+I$12*((D20+F20)/2)+E20</f>
        <v>2073856.4882897006</v>
      </c>
      <c r="H20" s="142">
        <f t="shared" ref="H20:H48" si="4">+I$13*((D20+F20)/2)+E20</f>
        <v>2073856.4882897006</v>
      </c>
      <c r="I20" s="156">
        <f t="shared" si="0"/>
        <v>0</v>
      </c>
      <c r="J20" s="156"/>
      <c r="K20" s="334"/>
      <c r="L20" s="158">
        <f t="shared" ref="L20:L72" si="5">IF(K20&lt;&gt;0,+G20-K20,0)</f>
        <v>0</v>
      </c>
      <c r="M20" s="334"/>
      <c r="N20" s="158">
        <f t="shared" ref="N20:N72" si="6">IF(M20&lt;&gt;0,+H20-M20,0)</f>
        <v>0</v>
      </c>
      <c r="O20" s="158">
        <f t="shared" ref="O20:O72" si="7">+N20-L20</f>
        <v>0</v>
      </c>
      <c r="P20" s="4"/>
    </row>
    <row r="21" spans="2:16">
      <c r="B21" s="9" t="str">
        <f t="shared" si="1"/>
        <v/>
      </c>
      <c r="C21" s="153">
        <f>IF(D11="","-",+C20+1)</f>
        <v>2021</v>
      </c>
      <c r="D21" s="159">
        <f>IF(F20+SUM(E$17:E20)=D$10,F20,D$10-SUM(E$17:E20))</f>
        <v>15966397.073170731</v>
      </c>
      <c r="E21" s="160">
        <f>IF(+I14&lt;F20,I14,D21)</f>
        <v>418513.58536585368</v>
      </c>
      <c r="F21" s="159">
        <f t="shared" si="2"/>
        <v>15547883.487804877</v>
      </c>
      <c r="G21" s="161">
        <f t="shared" si="3"/>
        <v>2031027.7099875743</v>
      </c>
      <c r="H21" s="142">
        <f t="shared" si="4"/>
        <v>2031027.7099875743</v>
      </c>
      <c r="I21" s="156">
        <f t="shared" si="0"/>
        <v>0</v>
      </c>
      <c r="J21" s="156"/>
      <c r="K21" s="334"/>
      <c r="L21" s="158">
        <f t="shared" si="5"/>
        <v>0</v>
      </c>
      <c r="M21" s="334"/>
      <c r="N21" s="158">
        <f t="shared" si="6"/>
        <v>0</v>
      </c>
      <c r="O21" s="158">
        <f t="shared" si="7"/>
        <v>0</v>
      </c>
      <c r="P21" s="4"/>
    </row>
    <row r="22" spans="2:16">
      <c r="B22" s="9" t="str">
        <f t="shared" si="1"/>
        <v/>
      </c>
      <c r="C22" s="153">
        <f>IF(D11="","-",+C21+1)</f>
        <v>2022</v>
      </c>
      <c r="D22" s="159">
        <f>IF(F21+SUM(E$17:E21)=D$10,F21,D$10-SUM(E$17:E21))</f>
        <v>15547883.487804877</v>
      </c>
      <c r="E22" s="160">
        <f>IF(+I14&lt;F21,I14,D22)</f>
        <v>418513.58536585368</v>
      </c>
      <c r="F22" s="159">
        <f t="shared" si="2"/>
        <v>15129369.902439022</v>
      </c>
      <c r="G22" s="161">
        <f t="shared" si="3"/>
        <v>1988198.9316854479</v>
      </c>
      <c r="H22" s="142">
        <f t="shared" si="4"/>
        <v>1988198.9316854479</v>
      </c>
      <c r="I22" s="156">
        <f t="shared" si="0"/>
        <v>0</v>
      </c>
      <c r="J22" s="156"/>
      <c r="K22" s="334"/>
      <c r="L22" s="158">
        <f t="shared" si="5"/>
        <v>0</v>
      </c>
      <c r="M22" s="334"/>
      <c r="N22" s="158">
        <f t="shared" si="6"/>
        <v>0</v>
      </c>
      <c r="O22" s="158">
        <f t="shared" si="7"/>
        <v>0</v>
      </c>
      <c r="P22" s="4"/>
    </row>
    <row r="23" spans="2:16">
      <c r="B23" s="9" t="str">
        <f t="shared" si="1"/>
        <v/>
      </c>
      <c r="C23" s="153">
        <f>IF(D11="","-",+C22+1)</f>
        <v>2023</v>
      </c>
      <c r="D23" s="159">
        <f>IF(F22+SUM(E$17:E22)=D$10,F22,D$10-SUM(E$17:E22))</f>
        <v>15129369.902439022</v>
      </c>
      <c r="E23" s="160">
        <f>IF(+I14&lt;F22,I14,D23)</f>
        <v>418513.58536585368</v>
      </c>
      <c r="F23" s="159">
        <f t="shared" si="2"/>
        <v>14710856.317073168</v>
      </c>
      <c r="G23" s="161">
        <f t="shared" si="3"/>
        <v>1945370.1533833214</v>
      </c>
      <c r="H23" s="142">
        <f t="shared" si="4"/>
        <v>1945370.1533833214</v>
      </c>
      <c r="I23" s="156">
        <f t="shared" si="0"/>
        <v>0</v>
      </c>
      <c r="J23" s="156"/>
      <c r="K23" s="334"/>
      <c r="L23" s="158">
        <f t="shared" si="5"/>
        <v>0</v>
      </c>
      <c r="M23" s="334"/>
      <c r="N23" s="158">
        <f t="shared" si="6"/>
        <v>0</v>
      </c>
      <c r="O23" s="158">
        <f t="shared" si="7"/>
        <v>0</v>
      </c>
      <c r="P23" s="4"/>
    </row>
    <row r="24" spans="2:16">
      <c r="B24" s="9" t="str">
        <f t="shared" si="1"/>
        <v/>
      </c>
      <c r="C24" s="153">
        <f>IF(D11="","-",+C23+1)</f>
        <v>2024</v>
      </c>
      <c r="D24" s="159">
        <f>IF(F23+SUM(E$17:E23)=D$10,F23,D$10-SUM(E$17:E23))</f>
        <v>14710856.317073168</v>
      </c>
      <c r="E24" s="160">
        <f>IF(+I14&lt;F23,I14,D24)</f>
        <v>418513.58536585368</v>
      </c>
      <c r="F24" s="159">
        <f t="shared" si="2"/>
        <v>14292342.731707314</v>
      </c>
      <c r="G24" s="161">
        <f t="shared" si="3"/>
        <v>1902541.375081195</v>
      </c>
      <c r="H24" s="142">
        <f t="shared" si="4"/>
        <v>1902541.375081195</v>
      </c>
      <c r="I24" s="156">
        <f t="shared" si="0"/>
        <v>0</v>
      </c>
      <c r="J24" s="156"/>
      <c r="K24" s="334"/>
      <c r="L24" s="158">
        <f t="shared" si="5"/>
        <v>0</v>
      </c>
      <c r="M24" s="334"/>
      <c r="N24" s="158">
        <f t="shared" si="6"/>
        <v>0</v>
      </c>
      <c r="O24" s="158">
        <f t="shared" si="7"/>
        <v>0</v>
      </c>
      <c r="P24" s="4"/>
    </row>
    <row r="25" spans="2:16">
      <c r="B25" s="9" t="str">
        <f t="shared" si="1"/>
        <v/>
      </c>
      <c r="C25" s="153">
        <f>IF(D11="","-",+C24+1)</f>
        <v>2025</v>
      </c>
      <c r="D25" s="159">
        <f>IF(F24+SUM(E$17:E24)=D$10,F24,D$10-SUM(E$17:E24))</f>
        <v>14292342.731707314</v>
      </c>
      <c r="E25" s="160">
        <f>IF(+I14&lt;F24,I14,D25)</f>
        <v>418513.58536585368</v>
      </c>
      <c r="F25" s="159">
        <f t="shared" si="2"/>
        <v>13873829.14634146</v>
      </c>
      <c r="G25" s="161">
        <f t="shared" si="3"/>
        <v>1859712.5967790687</v>
      </c>
      <c r="H25" s="142">
        <f t="shared" si="4"/>
        <v>1859712.5967790687</v>
      </c>
      <c r="I25" s="156">
        <f t="shared" si="0"/>
        <v>0</v>
      </c>
      <c r="J25" s="156"/>
      <c r="K25" s="334"/>
      <c r="L25" s="158">
        <f t="shared" si="5"/>
        <v>0</v>
      </c>
      <c r="M25" s="334"/>
      <c r="N25" s="158">
        <f t="shared" si="6"/>
        <v>0</v>
      </c>
      <c r="O25" s="158">
        <f t="shared" si="7"/>
        <v>0</v>
      </c>
      <c r="P25" s="4"/>
    </row>
    <row r="26" spans="2:16">
      <c r="B26" s="9" t="str">
        <f t="shared" si="1"/>
        <v/>
      </c>
      <c r="C26" s="153">
        <f>IF(D11="","-",+C25+1)</f>
        <v>2026</v>
      </c>
      <c r="D26" s="159">
        <f>IF(F25+SUM(E$17:E25)=D$10,F25,D$10-SUM(E$17:E25))</f>
        <v>13873829.14634146</v>
      </c>
      <c r="E26" s="160">
        <f>IF(+I14&lt;F25,I14,D26)</f>
        <v>418513.58536585368</v>
      </c>
      <c r="F26" s="159">
        <f t="shared" si="2"/>
        <v>13455315.560975606</v>
      </c>
      <c r="G26" s="161">
        <f t="shared" si="3"/>
        <v>1816883.8184769421</v>
      </c>
      <c r="H26" s="142">
        <f t="shared" si="4"/>
        <v>1816883.8184769421</v>
      </c>
      <c r="I26" s="156">
        <f t="shared" si="0"/>
        <v>0</v>
      </c>
      <c r="J26" s="156"/>
      <c r="K26" s="334"/>
      <c r="L26" s="158">
        <f t="shared" si="5"/>
        <v>0</v>
      </c>
      <c r="M26" s="334"/>
      <c r="N26" s="158">
        <f t="shared" si="6"/>
        <v>0</v>
      </c>
      <c r="O26" s="158">
        <f t="shared" si="7"/>
        <v>0</v>
      </c>
      <c r="P26" s="4"/>
    </row>
    <row r="27" spans="2:16">
      <c r="B27" s="9" t="str">
        <f t="shared" si="1"/>
        <v/>
      </c>
      <c r="C27" s="153">
        <f>IF(D11="","-",+C26+1)</f>
        <v>2027</v>
      </c>
      <c r="D27" s="159">
        <f>IF(F26+SUM(E$17:E26)=D$10,F26,D$10-SUM(E$17:E26))</f>
        <v>13455315.560975606</v>
      </c>
      <c r="E27" s="160">
        <f>IF(+I14&lt;F26,I14,D27)</f>
        <v>418513.58536585368</v>
      </c>
      <c r="F27" s="159">
        <f t="shared" si="2"/>
        <v>13036801.975609751</v>
      </c>
      <c r="G27" s="161">
        <f t="shared" si="3"/>
        <v>1774055.0401748158</v>
      </c>
      <c r="H27" s="142">
        <f t="shared" si="4"/>
        <v>1774055.0401748158</v>
      </c>
      <c r="I27" s="156">
        <f t="shared" si="0"/>
        <v>0</v>
      </c>
      <c r="J27" s="156"/>
      <c r="K27" s="334"/>
      <c r="L27" s="158">
        <f t="shared" si="5"/>
        <v>0</v>
      </c>
      <c r="M27" s="334"/>
      <c r="N27" s="158">
        <f t="shared" si="6"/>
        <v>0</v>
      </c>
      <c r="O27" s="158">
        <f t="shared" si="7"/>
        <v>0</v>
      </c>
      <c r="P27" s="4"/>
    </row>
    <row r="28" spans="2:16">
      <c r="B28" s="9" t="str">
        <f t="shared" si="1"/>
        <v/>
      </c>
      <c r="C28" s="153">
        <f>IF(D11="","-",+C27+1)</f>
        <v>2028</v>
      </c>
      <c r="D28" s="159">
        <f>IF(F27+SUM(E$17:E27)=D$10,F27,D$10-SUM(E$17:E27))</f>
        <v>13036801.975609751</v>
      </c>
      <c r="E28" s="160">
        <f>IF(+I14&lt;F27,I14,D28)</f>
        <v>418513.58536585368</v>
      </c>
      <c r="F28" s="159">
        <f t="shared" si="2"/>
        <v>12618288.390243897</v>
      </c>
      <c r="G28" s="161">
        <f t="shared" si="3"/>
        <v>1731226.2618726895</v>
      </c>
      <c r="H28" s="142">
        <f t="shared" si="4"/>
        <v>1731226.2618726895</v>
      </c>
      <c r="I28" s="156">
        <f t="shared" si="0"/>
        <v>0</v>
      </c>
      <c r="J28" s="156"/>
      <c r="K28" s="334"/>
      <c r="L28" s="158">
        <f t="shared" si="5"/>
        <v>0</v>
      </c>
      <c r="M28" s="334"/>
      <c r="N28" s="158">
        <f t="shared" si="6"/>
        <v>0</v>
      </c>
      <c r="O28" s="158">
        <f t="shared" si="7"/>
        <v>0</v>
      </c>
      <c r="P28" s="4"/>
    </row>
    <row r="29" spans="2:16">
      <c r="B29" s="9" t="str">
        <f t="shared" si="1"/>
        <v/>
      </c>
      <c r="C29" s="153">
        <f>IF(D11="","-",+C28+1)</f>
        <v>2029</v>
      </c>
      <c r="D29" s="159">
        <f>IF(F28+SUM(E$17:E28)=D$10,F28,D$10-SUM(E$17:E28))</f>
        <v>12618288.390243897</v>
      </c>
      <c r="E29" s="160">
        <f>IF(+I14&lt;F28,I14,D29)</f>
        <v>418513.58536585368</v>
      </c>
      <c r="F29" s="159">
        <f t="shared" si="2"/>
        <v>12199774.804878043</v>
      </c>
      <c r="G29" s="161">
        <f t="shared" si="3"/>
        <v>1688397.4835705629</v>
      </c>
      <c r="H29" s="142">
        <f t="shared" si="4"/>
        <v>1688397.4835705629</v>
      </c>
      <c r="I29" s="156">
        <f t="shared" si="0"/>
        <v>0</v>
      </c>
      <c r="J29" s="156"/>
      <c r="K29" s="334"/>
      <c r="L29" s="158">
        <f t="shared" si="5"/>
        <v>0</v>
      </c>
      <c r="M29" s="334"/>
      <c r="N29" s="158">
        <f t="shared" si="6"/>
        <v>0</v>
      </c>
      <c r="O29" s="158">
        <f t="shared" si="7"/>
        <v>0</v>
      </c>
      <c r="P29" s="4"/>
    </row>
    <row r="30" spans="2:16">
      <c r="B30" s="9" t="str">
        <f t="shared" si="1"/>
        <v/>
      </c>
      <c r="C30" s="153">
        <f>IF(D11="","-",+C29+1)</f>
        <v>2030</v>
      </c>
      <c r="D30" s="159">
        <f>IF(F29+SUM(E$17:E29)=D$10,F29,D$10-SUM(E$17:E29))</f>
        <v>12199774.804878043</v>
      </c>
      <c r="E30" s="160">
        <f>IF(+I14&lt;F29,I14,D30)</f>
        <v>418513.58536585368</v>
      </c>
      <c r="F30" s="159">
        <f t="shared" si="2"/>
        <v>11781261.219512189</v>
      </c>
      <c r="G30" s="161">
        <f t="shared" si="3"/>
        <v>1645568.7052684366</v>
      </c>
      <c r="H30" s="142">
        <f t="shared" si="4"/>
        <v>1645568.7052684366</v>
      </c>
      <c r="I30" s="156">
        <f t="shared" si="0"/>
        <v>0</v>
      </c>
      <c r="J30" s="156"/>
      <c r="K30" s="334"/>
      <c r="L30" s="158">
        <f t="shared" si="5"/>
        <v>0</v>
      </c>
      <c r="M30" s="334"/>
      <c r="N30" s="158">
        <f t="shared" si="6"/>
        <v>0</v>
      </c>
      <c r="O30" s="158">
        <f t="shared" si="7"/>
        <v>0</v>
      </c>
      <c r="P30" s="4"/>
    </row>
    <row r="31" spans="2:16">
      <c r="B31" s="9" t="str">
        <f t="shared" si="1"/>
        <v/>
      </c>
      <c r="C31" s="153">
        <f>IF(D11="","-",+C30+1)</f>
        <v>2031</v>
      </c>
      <c r="D31" s="159">
        <f>IF(F30+SUM(E$17:E30)=D$10,F30,D$10-SUM(E$17:E30))</f>
        <v>11781261.219512189</v>
      </c>
      <c r="E31" s="160">
        <f>IF(+I14&lt;F30,I14,D31)</f>
        <v>418513.58536585368</v>
      </c>
      <c r="F31" s="159">
        <f t="shared" si="2"/>
        <v>11362747.634146335</v>
      </c>
      <c r="G31" s="161">
        <f t="shared" si="3"/>
        <v>1602739.9269663102</v>
      </c>
      <c r="H31" s="142">
        <f t="shared" si="4"/>
        <v>1602739.9269663102</v>
      </c>
      <c r="I31" s="156">
        <f t="shared" si="0"/>
        <v>0</v>
      </c>
      <c r="J31" s="156"/>
      <c r="K31" s="334"/>
      <c r="L31" s="158">
        <f t="shared" si="5"/>
        <v>0</v>
      </c>
      <c r="M31" s="334"/>
      <c r="N31" s="158">
        <f t="shared" si="6"/>
        <v>0</v>
      </c>
      <c r="O31" s="158">
        <f t="shared" si="7"/>
        <v>0</v>
      </c>
      <c r="P31" s="4"/>
    </row>
    <row r="32" spans="2:16">
      <c r="B32" s="9" t="str">
        <f t="shared" si="1"/>
        <v/>
      </c>
      <c r="C32" s="153">
        <f>IF(D11="","-",+C31+1)</f>
        <v>2032</v>
      </c>
      <c r="D32" s="159">
        <f>IF(F31+SUM(E$17:E31)=D$10,F31,D$10-SUM(E$17:E31))</f>
        <v>11362747.634146335</v>
      </c>
      <c r="E32" s="160">
        <f>IF(+I14&lt;F31,I14,D32)</f>
        <v>418513.58536585368</v>
      </c>
      <c r="F32" s="159">
        <f t="shared" si="2"/>
        <v>10944234.04878048</v>
      </c>
      <c r="G32" s="161">
        <f t="shared" si="3"/>
        <v>1559911.1486641837</v>
      </c>
      <c r="H32" s="142">
        <f t="shared" si="4"/>
        <v>1559911.1486641837</v>
      </c>
      <c r="I32" s="156">
        <f t="shared" si="0"/>
        <v>0</v>
      </c>
      <c r="J32" s="156"/>
      <c r="K32" s="334"/>
      <c r="L32" s="158">
        <f t="shared" si="5"/>
        <v>0</v>
      </c>
      <c r="M32" s="334"/>
      <c r="N32" s="158">
        <f t="shared" si="6"/>
        <v>0</v>
      </c>
      <c r="O32" s="158">
        <f t="shared" si="7"/>
        <v>0</v>
      </c>
      <c r="P32" s="4"/>
    </row>
    <row r="33" spans="2:16">
      <c r="B33" s="9" t="str">
        <f t="shared" si="1"/>
        <v/>
      </c>
      <c r="C33" s="153">
        <f>IF(D11="","-",+C32+1)</f>
        <v>2033</v>
      </c>
      <c r="D33" s="159">
        <f>IF(F32+SUM(E$17:E32)=D$10,F32,D$10-SUM(E$17:E32))</f>
        <v>10944234.04878048</v>
      </c>
      <c r="E33" s="160">
        <f>IF(+I14&lt;F32,I14,D33)</f>
        <v>418513.58536585368</v>
      </c>
      <c r="F33" s="159">
        <f t="shared" si="2"/>
        <v>10525720.463414626</v>
      </c>
      <c r="G33" s="161">
        <f t="shared" si="3"/>
        <v>1517082.3703620574</v>
      </c>
      <c r="H33" s="142">
        <f t="shared" si="4"/>
        <v>1517082.3703620574</v>
      </c>
      <c r="I33" s="156">
        <f t="shared" si="0"/>
        <v>0</v>
      </c>
      <c r="J33" s="156"/>
      <c r="K33" s="334"/>
      <c r="L33" s="158">
        <f t="shared" si="5"/>
        <v>0</v>
      </c>
      <c r="M33" s="334"/>
      <c r="N33" s="158">
        <f t="shared" si="6"/>
        <v>0</v>
      </c>
      <c r="O33" s="158">
        <f t="shared" si="7"/>
        <v>0</v>
      </c>
      <c r="P33" s="4"/>
    </row>
    <row r="34" spans="2:16">
      <c r="B34" s="9" t="str">
        <f t="shared" si="1"/>
        <v/>
      </c>
      <c r="C34" s="153">
        <f>IF(D11="","-",+C33+1)</f>
        <v>2034</v>
      </c>
      <c r="D34" s="159">
        <f>IF(F33+SUM(E$17:E33)=D$10,F33,D$10-SUM(E$17:E33))</f>
        <v>10525720.463414626</v>
      </c>
      <c r="E34" s="160">
        <f>IF(+I14&lt;F33,I14,D34)</f>
        <v>418513.58536585368</v>
      </c>
      <c r="F34" s="159">
        <f t="shared" si="2"/>
        <v>10107206.878048772</v>
      </c>
      <c r="G34" s="161">
        <f t="shared" si="3"/>
        <v>1474253.592059931</v>
      </c>
      <c r="H34" s="142">
        <f t="shared" si="4"/>
        <v>1474253.592059931</v>
      </c>
      <c r="I34" s="156">
        <f t="shared" si="0"/>
        <v>0</v>
      </c>
      <c r="J34" s="156"/>
      <c r="K34" s="334"/>
      <c r="L34" s="158">
        <f t="shared" si="5"/>
        <v>0</v>
      </c>
      <c r="M34" s="334"/>
      <c r="N34" s="158">
        <f t="shared" si="6"/>
        <v>0</v>
      </c>
      <c r="O34" s="158">
        <f t="shared" si="7"/>
        <v>0</v>
      </c>
      <c r="P34" s="4"/>
    </row>
    <row r="35" spans="2:16">
      <c r="B35" s="9" t="str">
        <f t="shared" si="1"/>
        <v/>
      </c>
      <c r="C35" s="153">
        <f>IF(D11="","-",+C34+1)</f>
        <v>2035</v>
      </c>
      <c r="D35" s="159">
        <f>IF(F34+SUM(E$17:E34)=D$10,F34,D$10-SUM(E$17:E34))</f>
        <v>10107206.878048772</v>
      </c>
      <c r="E35" s="160">
        <f>IF(+I14&lt;F34,I14,D35)</f>
        <v>418513.58536585368</v>
      </c>
      <c r="F35" s="159">
        <f t="shared" si="2"/>
        <v>9688693.2926829178</v>
      </c>
      <c r="G35" s="161">
        <f t="shared" si="3"/>
        <v>1431424.8137578045</v>
      </c>
      <c r="H35" s="142">
        <f t="shared" si="4"/>
        <v>1431424.8137578045</v>
      </c>
      <c r="I35" s="156">
        <f t="shared" si="0"/>
        <v>0</v>
      </c>
      <c r="J35" s="156"/>
      <c r="K35" s="334"/>
      <c r="L35" s="158">
        <f t="shared" si="5"/>
        <v>0</v>
      </c>
      <c r="M35" s="334"/>
      <c r="N35" s="158">
        <f t="shared" si="6"/>
        <v>0</v>
      </c>
      <c r="O35" s="158">
        <f t="shared" si="7"/>
        <v>0</v>
      </c>
      <c r="P35" s="4"/>
    </row>
    <row r="36" spans="2:16">
      <c r="B36" s="9" t="str">
        <f t="shared" si="1"/>
        <v/>
      </c>
      <c r="C36" s="153">
        <f>IF(D11="","-",+C35+1)</f>
        <v>2036</v>
      </c>
      <c r="D36" s="159">
        <f>IF(F35+SUM(E$17:E35)=D$10,F35,D$10-SUM(E$17:E35))</f>
        <v>9688693.2926829178</v>
      </c>
      <c r="E36" s="160">
        <f>IF(+I14&lt;F35,I14,D36)</f>
        <v>418513.58536585368</v>
      </c>
      <c r="F36" s="159">
        <f t="shared" si="2"/>
        <v>9270179.7073170636</v>
      </c>
      <c r="G36" s="161">
        <f t="shared" si="3"/>
        <v>1388596.0354556781</v>
      </c>
      <c r="H36" s="142">
        <f t="shared" si="4"/>
        <v>1388596.0354556781</v>
      </c>
      <c r="I36" s="156">
        <f t="shared" si="0"/>
        <v>0</v>
      </c>
      <c r="J36" s="156"/>
      <c r="K36" s="334"/>
      <c r="L36" s="158">
        <f t="shared" si="5"/>
        <v>0</v>
      </c>
      <c r="M36" s="334"/>
      <c r="N36" s="158">
        <f t="shared" si="6"/>
        <v>0</v>
      </c>
      <c r="O36" s="158">
        <f t="shared" si="7"/>
        <v>0</v>
      </c>
      <c r="P36" s="4"/>
    </row>
    <row r="37" spans="2:16">
      <c r="B37" s="9" t="str">
        <f t="shared" si="1"/>
        <v/>
      </c>
      <c r="C37" s="153">
        <f>IF(D11="","-",+C36+1)</f>
        <v>2037</v>
      </c>
      <c r="D37" s="159">
        <f>IF(F36+SUM(E$17:E36)=D$10,F36,D$10-SUM(E$17:E36))</f>
        <v>9270179.7073170636</v>
      </c>
      <c r="E37" s="160">
        <f>IF(+I14&lt;F36,I14,D37)</f>
        <v>418513.58536585368</v>
      </c>
      <c r="F37" s="159">
        <f t="shared" si="2"/>
        <v>8851666.1219512094</v>
      </c>
      <c r="G37" s="161">
        <f t="shared" si="3"/>
        <v>1345767.2571535516</v>
      </c>
      <c r="H37" s="142">
        <f t="shared" si="4"/>
        <v>1345767.2571535516</v>
      </c>
      <c r="I37" s="156">
        <f t="shared" si="0"/>
        <v>0</v>
      </c>
      <c r="J37" s="156"/>
      <c r="K37" s="334"/>
      <c r="L37" s="158">
        <f t="shared" si="5"/>
        <v>0</v>
      </c>
      <c r="M37" s="334"/>
      <c r="N37" s="158">
        <f t="shared" si="6"/>
        <v>0</v>
      </c>
      <c r="O37" s="158">
        <f t="shared" si="7"/>
        <v>0</v>
      </c>
      <c r="P37" s="4"/>
    </row>
    <row r="38" spans="2:16">
      <c r="B38" s="9" t="str">
        <f t="shared" si="1"/>
        <v/>
      </c>
      <c r="C38" s="153">
        <f>IF(D11="","-",+C37+1)</f>
        <v>2038</v>
      </c>
      <c r="D38" s="159">
        <f>IF(F37+SUM(E$17:E37)=D$10,F37,D$10-SUM(E$17:E37))</f>
        <v>8851666.1219512094</v>
      </c>
      <c r="E38" s="160">
        <f>IF(+I14&lt;F37,I14,D38)</f>
        <v>418513.58536585368</v>
      </c>
      <c r="F38" s="159">
        <f t="shared" si="2"/>
        <v>8433152.5365853552</v>
      </c>
      <c r="G38" s="161">
        <f t="shared" si="3"/>
        <v>1302938.4788514252</v>
      </c>
      <c r="H38" s="142">
        <f t="shared" si="4"/>
        <v>1302938.4788514252</v>
      </c>
      <c r="I38" s="156">
        <f t="shared" si="0"/>
        <v>0</v>
      </c>
      <c r="J38" s="156"/>
      <c r="K38" s="334"/>
      <c r="L38" s="158">
        <f t="shared" si="5"/>
        <v>0</v>
      </c>
      <c r="M38" s="334"/>
      <c r="N38" s="158">
        <f t="shared" si="6"/>
        <v>0</v>
      </c>
      <c r="O38" s="158">
        <f t="shared" si="7"/>
        <v>0</v>
      </c>
      <c r="P38" s="4"/>
    </row>
    <row r="39" spans="2:16">
      <c r="B39" s="9" t="str">
        <f t="shared" si="1"/>
        <v/>
      </c>
      <c r="C39" s="153">
        <f>IF(D11="","-",+C38+1)</f>
        <v>2039</v>
      </c>
      <c r="D39" s="159">
        <f>IF(F38+SUM(E$17:E38)=D$10,F38,D$10-SUM(E$17:E38))</f>
        <v>8433152.5365853552</v>
      </c>
      <c r="E39" s="160">
        <f>IF(+I14&lt;F38,I14,D39)</f>
        <v>418513.58536585368</v>
      </c>
      <c r="F39" s="159">
        <f t="shared" si="2"/>
        <v>8014638.9512195019</v>
      </c>
      <c r="G39" s="161">
        <f t="shared" si="3"/>
        <v>1260109.7005492989</v>
      </c>
      <c r="H39" s="142">
        <f t="shared" si="4"/>
        <v>1260109.7005492989</v>
      </c>
      <c r="I39" s="156">
        <f t="shared" si="0"/>
        <v>0</v>
      </c>
      <c r="J39" s="156"/>
      <c r="K39" s="334"/>
      <c r="L39" s="158">
        <f t="shared" si="5"/>
        <v>0</v>
      </c>
      <c r="M39" s="334"/>
      <c r="N39" s="158">
        <f t="shared" si="6"/>
        <v>0</v>
      </c>
      <c r="O39" s="158">
        <f t="shared" si="7"/>
        <v>0</v>
      </c>
      <c r="P39" s="4"/>
    </row>
    <row r="40" spans="2:16">
      <c r="B40" s="9" t="str">
        <f t="shared" si="1"/>
        <v/>
      </c>
      <c r="C40" s="153">
        <f>IF(D11="","-",+C39+1)</f>
        <v>2040</v>
      </c>
      <c r="D40" s="159">
        <f>IF(F39+SUM(E$17:E39)=D$10,F39,D$10-SUM(E$17:E39))</f>
        <v>8014638.9512195019</v>
      </c>
      <c r="E40" s="160">
        <f>IF(+I14&lt;F39,I14,D40)</f>
        <v>418513.58536585368</v>
      </c>
      <c r="F40" s="159">
        <f t="shared" si="2"/>
        <v>7596125.3658536486</v>
      </c>
      <c r="G40" s="161">
        <f t="shared" si="3"/>
        <v>1217280.9222471726</v>
      </c>
      <c r="H40" s="142">
        <f t="shared" si="4"/>
        <v>1217280.9222471726</v>
      </c>
      <c r="I40" s="156">
        <f t="shared" si="0"/>
        <v>0</v>
      </c>
      <c r="J40" s="156"/>
      <c r="K40" s="334"/>
      <c r="L40" s="158">
        <f t="shared" si="5"/>
        <v>0</v>
      </c>
      <c r="M40" s="334"/>
      <c r="N40" s="158">
        <f t="shared" si="6"/>
        <v>0</v>
      </c>
      <c r="O40" s="158">
        <f t="shared" si="7"/>
        <v>0</v>
      </c>
      <c r="P40" s="4"/>
    </row>
    <row r="41" spans="2:16">
      <c r="B41" s="9" t="str">
        <f t="shared" si="1"/>
        <v/>
      </c>
      <c r="C41" s="153">
        <f>IF(D11="","-",+C40+1)</f>
        <v>2041</v>
      </c>
      <c r="D41" s="159">
        <f>IF(F40+SUM(E$17:E40)=D$10,F40,D$10-SUM(E$17:E40))</f>
        <v>7596125.3658536486</v>
      </c>
      <c r="E41" s="160">
        <f>IF(+I14&lt;F40,I14,D41)</f>
        <v>418513.58536585368</v>
      </c>
      <c r="F41" s="159">
        <f t="shared" si="2"/>
        <v>7177611.7804877954</v>
      </c>
      <c r="G41" s="161">
        <f t="shared" si="3"/>
        <v>1174452.1439450462</v>
      </c>
      <c r="H41" s="142">
        <f t="shared" si="4"/>
        <v>1174452.1439450462</v>
      </c>
      <c r="I41" s="156">
        <f t="shared" si="0"/>
        <v>0</v>
      </c>
      <c r="J41" s="156"/>
      <c r="K41" s="334"/>
      <c r="L41" s="158">
        <f t="shared" si="5"/>
        <v>0</v>
      </c>
      <c r="M41" s="334"/>
      <c r="N41" s="158">
        <f t="shared" si="6"/>
        <v>0</v>
      </c>
      <c r="O41" s="158">
        <f t="shared" si="7"/>
        <v>0</v>
      </c>
      <c r="P41" s="4"/>
    </row>
    <row r="42" spans="2:16">
      <c r="B42" s="9" t="str">
        <f t="shared" si="1"/>
        <v/>
      </c>
      <c r="C42" s="153">
        <f>IF(D11="","-",+C41+1)</f>
        <v>2042</v>
      </c>
      <c r="D42" s="159">
        <f>IF(F41+SUM(E$17:E41)=D$10,F41,D$10-SUM(E$17:E41))</f>
        <v>7177611.7804877954</v>
      </c>
      <c r="E42" s="160">
        <f>IF(+I14&lt;F41,I14,D42)</f>
        <v>418513.58536585368</v>
      </c>
      <c r="F42" s="159">
        <f t="shared" si="2"/>
        <v>6759098.1951219421</v>
      </c>
      <c r="G42" s="161">
        <f t="shared" si="3"/>
        <v>1131623.3656429199</v>
      </c>
      <c r="H42" s="142">
        <f t="shared" si="4"/>
        <v>1131623.3656429199</v>
      </c>
      <c r="I42" s="156">
        <f t="shared" si="0"/>
        <v>0</v>
      </c>
      <c r="J42" s="156"/>
      <c r="K42" s="334"/>
      <c r="L42" s="158">
        <f t="shared" si="5"/>
        <v>0</v>
      </c>
      <c r="M42" s="334"/>
      <c r="N42" s="158">
        <f t="shared" si="6"/>
        <v>0</v>
      </c>
      <c r="O42" s="158">
        <f t="shared" si="7"/>
        <v>0</v>
      </c>
      <c r="P42" s="4"/>
    </row>
    <row r="43" spans="2:16">
      <c r="B43" s="9" t="str">
        <f t="shared" si="1"/>
        <v/>
      </c>
      <c r="C43" s="153">
        <f>IF(D11="","-",+C42+1)</f>
        <v>2043</v>
      </c>
      <c r="D43" s="159">
        <f>IF(F42+SUM(E$17:E42)=D$10,F42,D$10-SUM(E$17:E42))</f>
        <v>6759098.1951219421</v>
      </c>
      <c r="E43" s="160">
        <f>IF(+I14&lt;F42,I14,D43)</f>
        <v>418513.58536585368</v>
      </c>
      <c r="F43" s="159">
        <f t="shared" si="2"/>
        <v>6340584.6097560888</v>
      </c>
      <c r="G43" s="161">
        <f t="shared" si="3"/>
        <v>1088794.5873407936</v>
      </c>
      <c r="H43" s="142">
        <f t="shared" si="4"/>
        <v>1088794.5873407936</v>
      </c>
      <c r="I43" s="156">
        <f t="shared" si="0"/>
        <v>0</v>
      </c>
      <c r="J43" s="156"/>
      <c r="K43" s="334"/>
      <c r="L43" s="158">
        <f t="shared" si="5"/>
        <v>0</v>
      </c>
      <c r="M43" s="334"/>
      <c r="N43" s="158">
        <f t="shared" si="6"/>
        <v>0</v>
      </c>
      <c r="O43" s="158">
        <f t="shared" si="7"/>
        <v>0</v>
      </c>
      <c r="P43" s="4"/>
    </row>
    <row r="44" spans="2:16">
      <c r="B44" s="9" t="str">
        <f t="shared" si="1"/>
        <v/>
      </c>
      <c r="C44" s="153">
        <f>IF(D11="","-",+C43+1)</f>
        <v>2044</v>
      </c>
      <c r="D44" s="159">
        <f>IF(F43+SUM(E$17:E43)=D$10,F43,D$10-SUM(E$17:E43))</f>
        <v>6340584.6097560888</v>
      </c>
      <c r="E44" s="160">
        <f>IF(+I14&lt;F43,I14,D44)</f>
        <v>418513.58536585368</v>
      </c>
      <c r="F44" s="159">
        <f t="shared" si="2"/>
        <v>5922071.0243902355</v>
      </c>
      <c r="G44" s="161">
        <f t="shared" si="3"/>
        <v>1045965.8090386675</v>
      </c>
      <c r="H44" s="142">
        <f t="shared" si="4"/>
        <v>1045965.8090386675</v>
      </c>
      <c r="I44" s="156">
        <f t="shared" si="0"/>
        <v>0</v>
      </c>
      <c r="J44" s="156"/>
      <c r="K44" s="334"/>
      <c r="L44" s="158">
        <f t="shared" si="5"/>
        <v>0</v>
      </c>
      <c r="M44" s="334"/>
      <c r="N44" s="158">
        <f t="shared" si="6"/>
        <v>0</v>
      </c>
      <c r="O44" s="158">
        <f t="shared" si="7"/>
        <v>0</v>
      </c>
      <c r="P44" s="4"/>
    </row>
    <row r="45" spans="2:16">
      <c r="B45" s="9" t="str">
        <f t="shared" si="1"/>
        <v/>
      </c>
      <c r="C45" s="153">
        <f>IF(D11="","-",+C44+1)</f>
        <v>2045</v>
      </c>
      <c r="D45" s="159">
        <f>IF(F44+SUM(E$17:E44)=D$10,F44,D$10-SUM(E$17:E44))</f>
        <v>5922071.0243902355</v>
      </c>
      <c r="E45" s="160">
        <f>IF(+I14&lt;F44,I14,D45)</f>
        <v>418513.58536585368</v>
      </c>
      <c r="F45" s="159">
        <f t="shared" si="2"/>
        <v>5503557.4390243823</v>
      </c>
      <c r="G45" s="161">
        <f t="shared" si="3"/>
        <v>1003137.0307365409</v>
      </c>
      <c r="H45" s="142">
        <f t="shared" si="4"/>
        <v>1003137.0307365409</v>
      </c>
      <c r="I45" s="156">
        <f t="shared" si="0"/>
        <v>0</v>
      </c>
      <c r="J45" s="156"/>
      <c r="K45" s="334"/>
      <c r="L45" s="158">
        <f t="shared" si="5"/>
        <v>0</v>
      </c>
      <c r="M45" s="334"/>
      <c r="N45" s="158">
        <f t="shared" si="6"/>
        <v>0</v>
      </c>
      <c r="O45" s="158">
        <f t="shared" si="7"/>
        <v>0</v>
      </c>
      <c r="P45" s="4"/>
    </row>
    <row r="46" spans="2:16">
      <c r="B46" s="9" t="str">
        <f t="shared" si="1"/>
        <v/>
      </c>
      <c r="C46" s="153">
        <f>IF(D11="","-",+C45+1)</f>
        <v>2046</v>
      </c>
      <c r="D46" s="159">
        <f>IF(F45+SUM(E$17:E45)=D$10,F45,D$10-SUM(E$17:E45))</f>
        <v>5503557.4390243823</v>
      </c>
      <c r="E46" s="160">
        <f>IF(+I14&lt;F45,I14,D46)</f>
        <v>418513.58536585368</v>
      </c>
      <c r="F46" s="159">
        <f t="shared" si="2"/>
        <v>5085043.853658529</v>
      </c>
      <c r="G46" s="161">
        <f t="shared" si="3"/>
        <v>960308.25243441481</v>
      </c>
      <c r="H46" s="142">
        <f t="shared" si="4"/>
        <v>960308.25243441481</v>
      </c>
      <c r="I46" s="156">
        <f t="shared" si="0"/>
        <v>0</v>
      </c>
      <c r="J46" s="156"/>
      <c r="K46" s="334"/>
      <c r="L46" s="158">
        <f t="shared" si="5"/>
        <v>0</v>
      </c>
      <c r="M46" s="334"/>
      <c r="N46" s="158">
        <f t="shared" si="6"/>
        <v>0</v>
      </c>
      <c r="O46" s="158">
        <f t="shared" si="7"/>
        <v>0</v>
      </c>
      <c r="P46" s="4"/>
    </row>
    <row r="47" spans="2:16">
      <c r="B47" s="9" t="str">
        <f t="shared" si="1"/>
        <v/>
      </c>
      <c r="C47" s="153">
        <f>IF(D11="","-",+C46+1)</f>
        <v>2047</v>
      </c>
      <c r="D47" s="159">
        <f>IF(F46+SUM(E$17:E46)=D$10,F46,D$10-SUM(E$17:E46))</f>
        <v>5085043.853658529</v>
      </c>
      <c r="E47" s="160">
        <f>IF(+I14&lt;F46,I14,D47)</f>
        <v>418513.58536585368</v>
      </c>
      <c r="F47" s="159">
        <f t="shared" si="2"/>
        <v>4666530.2682926757</v>
      </c>
      <c r="G47" s="161">
        <f t="shared" si="3"/>
        <v>917479.47413228825</v>
      </c>
      <c r="H47" s="142">
        <f t="shared" si="4"/>
        <v>917479.47413228825</v>
      </c>
      <c r="I47" s="156">
        <f t="shared" si="0"/>
        <v>0</v>
      </c>
      <c r="J47" s="156"/>
      <c r="K47" s="334"/>
      <c r="L47" s="158">
        <f t="shared" si="5"/>
        <v>0</v>
      </c>
      <c r="M47" s="334"/>
      <c r="N47" s="158">
        <f t="shared" si="6"/>
        <v>0</v>
      </c>
      <c r="O47" s="158">
        <f t="shared" si="7"/>
        <v>0</v>
      </c>
      <c r="P47" s="4"/>
    </row>
    <row r="48" spans="2:16">
      <c r="B48" s="9" t="str">
        <f t="shared" si="1"/>
        <v/>
      </c>
      <c r="C48" s="153">
        <f>IF(D11="","-",+C47+1)</f>
        <v>2048</v>
      </c>
      <c r="D48" s="159">
        <f>IF(F47+SUM(E$17:E47)=D$10,F47,D$10-SUM(E$17:E47))</f>
        <v>4666530.2682926757</v>
      </c>
      <c r="E48" s="160">
        <f>IF(+I14&lt;F47,I14,D48)</f>
        <v>418513.58536585368</v>
      </c>
      <c r="F48" s="159">
        <f t="shared" si="2"/>
        <v>4248016.6829268225</v>
      </c>
      <c r="G48" s="161">
        <f t="shared" si="3"/>
        <v>874650.69583016215</v>
      </c>
      <c r="H48" s="142">
        <f t="shared" si="4"/>
        <v>874650.69583016215</v>
      </c>
      <c r="I48" s="156">
        <f t="shared" si="0"/>
        <v>0</v>
      </c>
      <c r="J48" s="156"/>
      <c r="K48" s="334"/>
      <c r="L48" s="158">
        <f t="shared" si="5"/>
        <v>0</v>
      </c>
      <c r="M48" s="334"/>
      <c r="N48" s="158">
        <f t="shared" si="6"/>
        <v>0</v>
      </c>
      <c r="O48" s="158">
        <f t="shared" si="7"/>
        <v>0</v>
      </c>
      <c r="P48" s="4"/>
    </row>
    <row r="49" spans="2:16">
      <c r="B49" s="9" t="str">
        <f t="shared" si="1"/>
        <v/>
      </c>
      <c r="C49" s="153">
        <f>IF(D11="","-",+C48+1)</f>
        <v>2049</v>
      </c>
      <c r="D49" s="159">
        <f>IF(F48+SUM(E$17:E48)=D$10,F48,D$10-SUM(E$17:E48))</f>
        <v>4248016.6829268225</v>
      </c>
      <c r="E49" s="160">
        <f>IF(+I14&lt;F48,I14,D49)</f>
        <v>418513.58536585368</v>
      </c>
      <c r="F49" s="159">
        <f t="shared" si="2"/>
        <v>3829503.0975609687</v>
      </c>
      <c r="G49" s="161">
        <f t="shared" ref="G49:G72" si="8">+I$12*((D49+F49)/2)+E49</f>
        <v>831821.9175280357</v>
      </c>
      <c r="H49" s="142">
        <f t="shared" ref="H49:H72" si="9">+I$13*((D49+F49)/2)+E49</f>
        <v>831821.9175280357</v>
      </c>
      <c r="I49" s="156">
        <f t="shared" si="0"/>
        <v>0</v>
      </c>
      <c r="J49" s="156"/>
      <c r="K49" s="334"/>
      <c r="L49" s="158">
        <f t="shared" si="5"/>
        <v>0</v>
      </c>
      <c r="M49" s="334"/>
      <c r="N49" s="158">
        <f t="shared" si="6"/>
        <v>0</v>
      </c>
      <c r="O49" s="158">
        <f t="shared" si="7"/>
        <v>0</v>
      </c>
      <c r="P49" s="4"/>
    </row>
    <row r="50" spans="2:16">
      <c r="B50" s="9" t="str">
        <f t="shared" si="1"/>
        <v/>
      </c>
      <c r="C50" s="153">
        <f>IF(D11="","-",+C49+1)</f>
        <v>2050</v>
      </c>
      <c r="D50" s="159">
        <f>IF(F49+SUM(E$17:E49)=D$10,F49,D$10-SUM(E$17:E49))</f>
        <v>3829503.0975609687</v>
      </c>
      <c r="E50" s="160">
        <f>IF(+I14&lt;F49,I14,D50)</f>
        <v>418513.58536585368</v>
      </c>
      <c r="F50" s="159">
        <f t="shared" si="2"/>
        <v>3410989.512195115</v>
      </c>
      <c r="G50" s="161">
        <f t="shared" si="8"/>
        <v>788993.13922590937</v>
      </c>
      <c r="H50" s="142">
        <f t="shared" si="9"/>
        <v>788993.13922590937</v>
      </c>
      <c r="I50" s="156">
        <f t="shared" si="0"/>
        <v>0</v>
      </c>
      <c r="J50" s="156"/>
      <c r="K50" s="334"/>
      <c r="L50" s="158">
        <f t="shared" si="5"/>
        <v>0</v>
      </c>
      <c r="M50" s="334"/>
      <c r="N50" s="158">
        <f t="shared" si="6"/>
        <v>0</v>
      </c>
      <c r="O50" s="158">
        <f t="shared" si="7"/>
        <v>0</v>
      </c>
      <c r="P50" s="4"/>
    </row>
    <row r="51" spans="2:16">
      <c r="B51" s="9" t="str">
        <f t="shared" si="1"/>
        <v/>
      </c>
      <c r="C51" s="153">
        <f>IF(D11="","-",+C50+1)</f>
        <v>2051</v>
      </c>
      <c r="D51" s="159">
        <f>IF(F50+SUM(E$17:E50)=D$10,F50,D$10-SUM(E$17:E50))</f>
        <v>3410989.512195115</v>
      </c>
      <c r="E51" s="160">
        <f>IF(+I14&lt;F50,I14,D51)</f>
        <v>418513.58536585368</v>
      </c>
      <c r="F51" s="159">
        <f t="shared" si="2"/>
        <v>2992475.9268292612</v>
      </c>
      <c r="G51" s="161">
        <f t="shared" si="8"/>
        <v>746164.36092378292</v>
      </c>
      <c r="H51" s="142">
        <f t="shared" si="9"/>
        <v>746164.36092378292</v>
      </c>
      <c r="I51" s="156">
        <f t="shared" si="0"/>
        <v>0</v>
      </c>
      <c r="J51" s="156"/>
      <c r="K51" s="334"/>
      <c r="L51" s="158">
        <f t="shared" si="5"/>
        <v>0</v>
      </c>
      <c r="M51" s="334"/>
      <c r="N51" s="158">
        <f t="shared" si="6"/>
        <v>0</v>
      </c>
      <c r="O51" s="158">
        <f t="shared" si="7"/>
        <v>0</v>
      </c>
      <c r="P51" s="4"/>
    </row>
    <row r="52" spans="2:16">
      <c r="B52" s="9" t="str">
        <f t="shared" si="1"/>
        <v/>
      </c>
      <c r="C52" s="153">
        <f>IF(D11="","-",+C51+1)</f>
        <v>2052</v>
      </c>
      <c r="D52" s="159">
        <f>IF(F51+SUM(E$17:E51)=D$10,F51,D$10-SUM(E$17:E51))</f>
        <v>2992475.9268292612</v>
      </c>
      <c r="E52" s="160">
        <f>IF(+I14&lt;F51,I14,D52)</f>
        <v>418513.58536585368</v>
      </c>
      <c r="F52" s="159">
        <f t="shared" si="2"/>
        <v>2573962.3414634075</v>
      </c>
      <c r="G52" s="161">
        <f t="shared" si="8"/>
        <v>703335.58262165659</v>
      </c>
      <c r="H52" s="142">
        <f t="shared" si="9"/>
        <v>703335.58262165659</v>
      </c>
      <c r="I52" s="156">
        <f t="shared" si="0"/>
        <v>0</v>
      </c>
      <c r="J52" s="156"/>
      <c r="K52" s="334"/>
      <c r="L52" s="158">
        <f t="shared" si="5"/>
        <v>0</v>
      </c>
      <c r="M52" s="334"/>
      <c r="N52" s="158">
        <f t="shared" si="6"/>
        <v>0</v>
      </c>
      <c r="O52" s="158">
        <f t="shared" si="7"/>
        <v>0</v>
      </c>
      <c r="P52" s="4"/>
    </row>
    <row r="53" spans="2:16">
      <c r="B53" s="9" t="str">
        <f t="shared" si="1"/>
        <v/>
      </c>
      <c r="C53" s="153">
        <f>IF(D11="","-",+C52+1)</f>
        <v>2053</v>
      </c>
      <c r="D53" s="159">
        <f>IF(F52+SUM(E$17:E52)=D$10,F52,D$10-SUM(E$17:E52))</f>
        <v>2573962.3414634075</v>
      </c>
      <c r="E53" s="160">
        <f>IF(+I14&lt;F52,I14,D53)</f>
        <v>418513.58536585368</v>
      </c>
      <c r="F53" s="159">
        <f t="shared" si="2"/>
        <v>2155448.7560975538</v>
      </c>
      <c r="G53" s="161">
        <f t="shared" si="8"/>
        <v>660506.80431953026</v>
      </c>
      <c r="H53" s="142">
        <f t="shared" si="9"/>
        <v>660506.80431953026</v>
      </c>
      <c r="I53" s="156">
        <f t="shared" si="0"/>
        <v>0</v>
      </c>
      <c r="J53" s="156"/>
      <c r="K53" s="334"/>
      <c r="L53" s="158">
        <f t="shared" si="5"/>
        <v>0</v>
      </c>
      <c r="M53" s="334"/>
      <c r="N53" s="158">
        <f t="shared" si="6"/>
        <v>0</v>
      </c>
      <c r="O53" s="158">
        <f t="shared" si="7"/>
        <v>0</v>
      </c>
      <c r="P53" s="4"/>
    </row>
    <row r="54" spans="2:16">
      <c r="B54" s="9" t="str">
        <f t="shared" si="1"/>
        <v/>
      </c>
      <c r="C54" s="153">
        <f>IF(D11="","-",+C53+1)</f>
        <v>2054</v>
      </c>
      <c r="D54" s="159">
        <f>IF(F53+SUM(E$17:E53)=D$10,F53,D$10-SUM(E$17:E53))</f>
        <v>2155448.7560975538</v>
      </c>
      <c r="E54" s="160">
        <f>IF(+I14&lt;F53,I14,D54)</f>
        <v>418513.58536585368</v>
      </c>
      <c r="F54" s="159">
        <f t="shared" si="2"/>
        <v>1736935.1707317</v>
      </c>
      <c r="G54" s="161">
        <f t="shared" si="8"/>
        <v>617678.02601740393</v>
      </c>
      <c r="H54" s="142">
        <f t="shared" si="9"/>
        <v>617678.02601740393</v>
      </c>
      <c r="I54" s="156">
        <f t="shared" si="0"/>
        <v>0</v>
      </c>
      <c r="J54" s="156"/>
      <c r="K54" s="334"/>
      <c r="L54" s="158">
        <f t="shared" si="5"/>
        <v>0</v>
      </c>
      <c r="M54" s="334"/>
      <c r="N54" s="158">
        <f t="shared" si="6"/>
        <v>0</v>
      </c>
      <c r="O54" s="158">
        <f t="shared" si="7"/>
        <v>0</v>
      </c>
      <c r="P54" s="4"/>
    </row>
    <row r="55" spans="2:16">
      <c r="B55" s="9" t="str">
        <f t="shared" si="1"/>
        <v/>
      </c>
      <c r="C55" s="153">
        <f>IF(D11="","-",+C54+1)</f>
        <v>2055</v>
      </c>
      <c r="D55" s="159">
        <f>IF(F54+SUM(E$17:E54)=D$10,F54,D$10-SUM(E$17:E54))</f>
        <v>1736935.1707317</v>
      </c>
      <c r="E55" s="160">
        <f>IF(+I14&lt;F54,I14,D55)</f>
        <v>418513.58536585368</v>
      </c>
      <c r="F55" s="159">
        <f t="shared" si="2"/>
        <v>1318421.5853658463</v>
      </c>
      <c r="G55" s="161">
        <f t="shared" si="8"/>
        <v>574849.2477152776</v>
      </c>
      <c r="H55" s="142">
        <f t="shared" si="9"/>
        <v>574849.2477152776</v>
      </c>
      <c r="I55" s="156">
        <f t="shared" si="0"/>
        <v>0</v>
      </c>
      <c r="J55" s="156"/>
      <c r="K55" s="334"/>
      <c r="L55" s="158">
        <f t="shared" si="5"/>
        <v>0</v>
      </c>
      <c r="M55" s="334"/>
      <c r="N55" s="158">
        <f t="shared" si="6"/>
        <v>0</v>
      </c>
      <c r="O55" s="158">
        <f t="shared" si="7"/>
        <v>0</v>
      </c>
      <c r="P55" s="4"/>
    </row>
    <row r="56" spans="2:16">
      <c r="B56" s="9" t="str">
        <f t="shared" si="1"/>
        <v/>
      </c>
      <c r="C56" s="153">
        <f>IF(D11="","-",+C55+1)</f>
        <v>2056</v>
      </c>
      <c r="D56" s="159">
        <f>IF(F55+SUM(E$17:E55)=D$10,F55,D$10-SUM(E$17:E55))</f>
        <v>1318421.5853658463</v>
      </c>
      <c r="E56" s="160">
        <f>IF(+I14&lt;F55,I14,D56)</f>
        <v>418513.58536585368</v>
      </c>
      <c r="F56" s="159">
        <f t="shared" si="2"/>
        <v>899907.99999999255</v>
      </c>
      <c r="G56" s="161">
        <f t="shared" si="8"/>
        <v>532020.46941315115</v>
      </c>
      <c r="H56" s="142">
        <f t="shared" si="9"/>
        <v>532020.46941315115</v>
      </c>
      <c r="I56" s="156">
        <f t="shared" si="0"/>
        <v>0</v>
      </c>
      <c r="J56" s="156"/>
      <c r="K56" s="334"/>
      <c r="L56" s="158">
        <f t="shared" si="5"/>
        <v>0</v>
      </c>
      <c r="M56" s="334"/>
      <c r="N56" s="158">
        <f t="shared" si="6"/>
        <v>0</v>
      </c>
      <c r="O56" s="158">
        <f t="shared" si="7"/>
        <v>0</v>
      </c>
      <c r="P56" s="4"/>
    </row>
    <row r="57" spans="2:16">
      <c r="B57" s="9" t="str">
        <f t="shared" si="1"/>
        <v/>
      </c>
      <c r="C57" s="153">
        <f>IF(D11="","-",+C56+1)</f>
        <v>2057</v>
      </c>
      <c r="D57" s="159">
        <f>IF(F56+SUM(E$17:E56)=D$10,F56,D$10-SUM(E$17:E56))</f>
        <v>899907.99999999255</v>
      </c>
      <c r="E57" s="160">
        <f>IF(+I14&lt;F56,I14,D57)</f>
        <v>418513.58536585368</v>
      </c>
      <c r="F57" s="159">
        <f t="shared" si="2"/>
        <v>481394.41463413887</v>
      </c>
      <c r="G57" s="161">
        <f t="shared" si="8"/>
        <v>489191.69111102482</v>
      </c>
      <c r="H57" s="142">
        <f t="shared" si="9"/>
        <v>489191.69111102482</v>
      </c>
      <c r="I57" s="156">
        <f t="shared" si="0"/>
        <v>0</v>
      </c>
      <c r="J57" s="156"/>
      <c r="K57" s="334"/>
      <c r="L57" s="158">
        <f t="shared" si="5"/>
        <v>0</v>
      </c>
      <c r="M57" s="334"/>
      <c r="N57" s="158">
        <f t="shared" si="6"/>
        <v>0</v>
      </c>
      <c r="O57" s="158">
        <f t="shared" si="7"/>
        <v>0</v>
      </c>
      <c r="P57" s="4"/>
    </row>
    <row r="58" spans="2:16">
      <c r="B58" s="9" t="str">
        <f t="shared" si="1"/>
        <v/>
      </c>
      <c r="C58" s="153">
        <f>IF(D11="","-",+C57+1)</f>
        <v>2058</v>
      </c>
      <c r="D58" s="159">
        <f>IF(F57+SUM(E$17:E57)=D$10,F57,D$10-SUM(E$17:E57))</f>
        <v>481394.41463413887</v>
      </c>
      <c r="E58" s="160">
        <f>IF(+I14&lt;F57,I14,D58)</f>
        <v>418513.58536585368</v>
      </c>
      <c r="F58" s="159">
        <f t="shared" si="2"/>
        <v>62880.82926828519</v>
      </c>
      <c r="G58" s="161">
        <f t="shared" si="8"/>
        <v>446362.91280889849</v>
      </c>
      <c r="H58" s="142">
        <f t="shared" si="9"/>
        <v>446362.91280889849</v>
      </c>
      <c r="I58" s="156">
        <f t="shared" si="0"/>
        <v>0</v>
      </c>
      <c r="J58" s="156"/>
      <c r="K58" s="334"/>
      <c r="L58" s="158">
        <f t="shared" si="5"/>
        <v>0</v>
      </c>
      <c r="M58" s="334"/>
      <c r="N58" s="158">
        <f t="shared" si="6"/>
        <v>0</v>
      </c>
      <c r="O58" s="158">
        <f t="shared" si="7"/>
        <v>0</v>
      </c>
      <c r="P58" s="4"/>
    </row>
    <row r="59" spans="2:16">
      <c r="B59" s="9" t="str">
        <f t="shared" si="1"/>
        <v/>
      </c>
      <c r="C59" s="153">
        <f>IF(D11="","-",+C58+1)</f>
        <v>2059</v>
      </c>
      <c r="D59" s="159">
        <f>IF(F58+SUM(E$17:E58)=D$10,F58,D$10-SUM(E$17:E58))</f>
        <v>62880.82926828519</v>
      </c>
      <c r="E59" s="160">
        <f>IF(+I14&lt;F58,I14,D59)</f>
        <v>62880.82926828519</v>
      </c>
      <c r="F59" s="159">
        <f t="shared" si="2"/>
        <v>0</v>
      </c>
      <c r="G59" s="161">
        <f t="shared" si="8"/>
        <v>66098.298414275996</v>
      </c>
      <c r="H59" s="142">
        <f t="shared" si="9"/>
        <v>66098.298414275996</v>
      </c>
      <c r="I59" s="156">
        <f t="shared" si="0"/>
        <v>0</v>
      </c>
      <c r="J59" s="156"/>
      <c r="K59" s="334"/>
      <c r="L59" s="158">
        <f t="shared" si="5"/>
        <v>0</v>
      </c>
      <c r="M59" s="334"/>
      <c r="N59" s="158">
        <f t="shared" si="6"/>
        <v>0</v>
      </c>
      <c r="O59" s="158">
        <f t="shared" si="7"/>
        <v>0</v>
      </c>
      <c r="P59" s="4"/>
    </row>
    <row r="60" spans="2:16">
      <c r="B60" s="9" t="str">
        <f t="shared" si="1"/>
        <v/>
      </c>
      <c r="C60" s="153">
        <f>IF(D11="","-",+C59+1)</f>
        <v>2060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2"/>
        <v>0</v>
      </c>
      <c r="G60" s="161">
        <f t="shared" si="8"/>
        <v>0</v>
      </c>
      <c r="H60" s="142">
        <f t="shared" si="9"/>
        <v>0</v>
      </c>
      <c r="I60" s="156">
        <f t="shared" si="0"/>
        <v>0</v>
      </c>
      <c r="J60" s="156"/>
      <c r="K60" s="334"/>
      <c r="L60" s="158">
        <f t="shared" si="5"/>
        <v>0</v>
      </c>
      <c r="M60" s="334"/>
      <c r="N60" s="158">
        <f t="shared" si="6"/>
        <v>0</v>
      </c>
      <c r="O60" s="158">
        <f t="shared" si="7"/>
        <v>0</v>
      </c>
      <c r="P60" s="4"/>
    </row>
    <row r="61" spans="2:16">
      <c r="B61" s="9" t="str">
        <f t="shared" si="1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5"/>
        <v>0</v>
      </c>
      <c r="M61" s="334"/>
      <c r="N61" s="158">
        <f t="shared" si="6"/>
        <v>0</v>
      </c>
      <c r="O61" s="158">
        <f t="shared" si="7"/>
        <v>0</v>
      </c>
      <c r="P61" s="4"/>
    </row>
    <row r="62" spans="2:16">
      <c r="B62" s="9" t="str">
        <f t="shared" si="1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5"/>
        <v>0</v>
      </c>
      <c r="M62" s="334"/>
      <c r="N62" s="158">
        <f t="shared" si="6"/>
        <v>0</v>
      </c>
      <c r="O62" s="158">
        <f t="shared" si="7"/>
        <v>0</v>
      </c>
      <c r="P62" s="4"/>
    </row>
    <row r="63" spans="2:16">
      <c r="B63" s="9" t="str">
        <f t="shared" si="1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5"/>
        <v>0</v>
      </c>
      <c r="M63" s="334"/>
      <c r="N63" s="158">
        <f t="shared" si="6"/>
        <v>0</v>
      </c>
      <c r="O63" s="158">
        <f t="shared" si="7"/>
        <v>0</v>
      </c>
      <c r="P63" s="4"/>
    </row>
    <row r="64" spans="2:16">
      <c r="B64" s="9" t="str">
        <f t="shared" si="1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5"/>
        <v>0</v>
      </c>
      <c r="M64" s="334"/>
      <c r="N64" s="158">
        <f t="shared" si="6"/>
        <v>0</v>
      </c>
      <c r="O64" s="158">
        <f t="shared" si="7"/>
        <v>0</v>
      </c>
      <c r="P64" s="4"/>
    </row>
    <row r="65" spans="2:16">
      <c r="B65" s="9" t="str">
        <f t="shared" si="1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5"/>
        <v>0</v>
      </c>
      <c r="M65" s="334"/>
      <c r="N65" s="158">
        <f t="shared" si="6"/>
        <v>0</v>
      </c>
      <c r="O65" s="158">
        <f t="shared" si="7"/>
        <v>0</v>
      </c>
      <c r="P65" s="4"/>
    </row>
    <row r="66" spans="2:16">
      <c r="B66" s="9" t="str">
        <f t="shared" si="1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5"/>
        <v>0</v>
      </c>
      <c r="M66" s="334"/>
      <c r="N66" s="158">
        <f t="shared" si="6"/>
        <v>0</v>
      </c>
      <c r="O66" s="158">
        <f t="shared" si="7"/>
        <v>0</v>
      </c>
      <c r="P66" s="4"/>
    </row>
    <row r="67" spans="2:16">
      <c r="B67" s="9" t="str">
        <f t="shared" si="1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5"/>
        <v>0</v>
      </c>
      <c r="M67" s="334"/>
      <c r="N67" s="158">
        <f t="shared" si="6"/>
        <v>0</v>
      </c>
      <c r="O67" s="158">
        <f t="shared" si="7"/>
        <v>0</v>
      </c>
      <c r="P67" s="4"/>
    </row>
    <row r="68" spans="2:16">
      <c r="B68" s="9" t="str">
        <f t="shared" si="1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5"/>
        <v>0</v>
      </c>
      <c r="M68" s="334"/>
      <c r="N68" s="158">
        <f t="shared" si="6"/>
        <v>0</v>
      </c>
      <c r="O68" s="158">
        <f t="shared" si="7"/>
        <v>0</v>
      </c>
      <c r="P68" s="4"/>
    </row>
    <row r="69" spans="2:16">
      <c r="B69" s="9" t="str">
        <f t="shared" si="1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5"/>
        <v>0</v>
      </c>
      <c r="M69" s="334"/>
      <c r="N69" s="158">
        <f t="shared" si="6"/>
        <v>0</v>
      </c>
      <c r="O69" s="158">
        <f t="shared" si="7"/>
        <v>0</v>
      </c>
      <c r="P69" s="4"/>
    </row>
    <row r="70" spans="2:16">
      <c r="B70" s="9" t="str">
        <f t="shared" si="1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5"/>
        <v>0</v>
      </c>
      <c r="M70" s="334"/>
      <c r="N70" s="158">
        <f t="shared" si="6"/>
        <v>0</v>
      </c>
      <c r="O70" s="158">
        <f t="shared" si="7"/>
        <v>0</v>
      </c>
      <c r="P70" s="4"/>
    </row>
    <row r="71" spans="2:16">
      <c r="B71" s="9" t="str">
        <f t="shared" si="1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5"/>
        <v>0</v>
      </c>
      <c r="M71" s="334"/>
      <c r="N71" s="158">
        <f t="shared" si="6"/>
        <v>0</v>
      </c>
      <c r="O71" s="158">
        <f t="shared" si="7"/>
        <v>0</v>
      </c>
      <c r="P71" s="4"/>
    </row>
    <row r="72" spans="2:16" ht="13.5" thickBot="1">
      <c r="B72" s="9" t="str">
        <f t="shared" si="1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5"/>
        <v>0</v>
      </c>
      <c r="M72" s="335"/>
      <c r="N72" s="169">
        <f t="shared" si="6"/>
        <v>0</v>
      </c>
      <c r="O72" s="169">
        <f t="shared" si="7"/>
        <v>0</v>
      </c>
      <c r="P72" s="4"/>
    </row>
    <row r="73" spans="2:16">
      <c r="C73" s="154" t="s">
        <v>73</v>
      </c>
      <c r="D73" s="111"/>
      <c r="E73" s="111">
        <f>SUM(E17:E72)</f>
        <v>17159057</v>
      </c>
      <c r="F73" s="111"/>
      <c r="G73" s="111">
        <f>SUM(G17:G72)</f>
        <v>54721561.229576416</v>
      </c>
      <c r="H73" s="111">
        <f>SUM(H17:H72)</f>
        <v>54721561.229576416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64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2379459.1627964582</v>
      </c>
      <c r="N87" s="198">
        <f>IF(J92&lt;D11,0,VLOOKUP(J92,C17:O72,11))</f>
        <v>2379459.1627964582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2177560.8695091857</v>
      </c>
      <c r="N88" s="200">
        <f>IF(J92&lt;D11,0,VLOOKUP(J92,C99:P154,7))</f>
        <v>2177560.8695091857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Hallsville - Marshall New 69 kV Circuit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-201898.29328727257</v>
      </c>
      <c r="N89" s="203">
        <f>+N88-N87</f>
        <v>-201898.29328727257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17159057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408548.97619047621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409">
        <v>0</v>
      </c>
      <c r="E99" s="410">
        <v>203503.39285714287</v>
      </c>
      <c r="F99" s="411">
        <v>16890781.607142858</v>
      </c>
      <c r="G99" s="412">
        <v>8445390.8035714291</v>
      </c>
      <c r="H99" s="413">
        <v>1229377.3244778609</v>
      </c>
      <c r="I99" s="414">
        <v>1229377.3244778609</v>
      </c>
      <c r="J99" s="158">
        <f t="shared" ref="J99:J130" si="10">+I99-H99</f>
        <v>0</v>
      </c>
      <c r="K99" s="158"/>
      <c r="L99" s="256">
        <f>+H99</f>
        <v>1229377.3244778609</v>
      </c>
      <c r="M99" s="157">
        <f t="shared" ref="M99" si="11">IF(L99&lt;&gt;0,+H99-L99,0)</f>
        <v>0</v>
      </c>
      <c r="N99" s="256">
        <f>+I99</f>
        <v>1229377.3244778609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2018</v>
      </c>
      <c r="D100" s="154">
        <f>IF(F99+SUM(E$99:E99)=D$92,F99,D$92-SUM(E$99:E99))</f>
        <v>16955553.607142858</v>
      </c>
      <c r="E100" s="160">
        <f>IF(+J96&lt;F99,J96,D100)</f>
        <v>408548.97619047621</v>
      </c>
      <c r="F100" s="159">
        <f t="shared" ref="F100:F130" si="14">+D100-E100</f>
        <v>16547004.630952382</v>
      </c>
      <c r="G100" s="159">
        <f t="shared" ref="G100:G130" si="15">+(F100+D100)/2</f>
        <v>16751279.119047619</v>
      </c>
      <c r="H100" s="163">
        <f t="shared" ref="H100:H154" si="16">+J$94*G100+E100</f>
        <v>2177560.8695091857</v>
      </c>
      <c r="I100" s="253">
        <f t="shared" ref="I100:I154" si="17">+J$95*G100+E100</f>
        <v>2177560.8695091857</v>
      </c>
      <c r="J100" s="158">
        <f t="shared" si="10"/>
        <v>0</v>
      </c>
      <c r="K100" s="158"/>
      <c r="L100" s="334"/>
      <c r="M100" s="158">
        <f t="shared" ref="M100:M130" si="18">IF(L100&lt;&gt;0,+H100-L100,0)</f>
        <v>0</v>
      </c>
      <c r="N100" s="334"/>
      <c r="O100" s="158">
        <f t="shared" ref="O100:O130" si="19">IF(N100&lt;&gt;0,+I100-N100,0)</f>
        <v>0</v>
      </c>
      <c r="P100" s="158">
        <f t="shared" ref="P100:P130" si="20">+O100-M100</f>
        <v>0</v>
      </c>
    </row>
    <row r="101" spans="1:16">
      <c r="B101" s="9" t="str">
        <f t="shared" ref="B101:B154" si="21">IF(D101=F100,"","IU")</f>
        <v/>
      </c>
      <c r="C101" s="153">
        <f>IF(D93="","-",+C100+1)</f>
        <v>2019</v>
      </c>
      <c r="D101" s="154">
        <f>IF(F100+SUM(E$99:E100)=D$92,F100,D$92-SUM(E$99:E100))</f>
        <v>16547004.630952382</v>
      </c>
      <c r="E101" s="160">
        <f>IF(+J96&lt;F100,J96,D101)</f>
        <v>408548.97619047621</v>
      </c>
      <c r="F101" s="159">
        <f t="shared" si="14"/>
        <v>16138455.654761907</v>
      </c>
      <c r="G101" s="159">
        <f t="shared" si="15"/>
        <v>16342730.142857146</v>
      </c>
      <c r="H101" s="163">
        <f t="shared" si="16"/>
        <v>2134416.2240914917</v>
      </c>
      <c r="I101" s="253">
        <f t="shared" si="17"/>
        <v>2134416.2240914917</v>
      </c>
      <c r="J101" s="158">
        <f t="shared" si="10"/>
        <v>0</v>
      </c>
      <c r="K101" s="158"/>
      <c r="L101" s="334"/>
      <c r="M101" s="158">
        <f t="shared" si="18"/>
        <v>0</v>
      </c>
      <c r="N101" s="334"/>
      <c r="O101" s="158">
        <f t="shared" si="19"/>
        <v>0</v>
      </c>
      <c r="P101" s="158">
        <f t="shared" si="20"/>
        <v>0</v>
      </c>
    </row>
    <row r="102" spans="1:16">
      <c r="B102" s="9" t="str">
        <f t="shared" si="21"/>
        <v/>
      </c>
      <c r="C102" s="153">
        <f>IF(D93="","-",+C101+1)</f>
        <v>2020</v>
      </c>
      <c r="D102" s="154">
        <f>IF(F101+SUM(E$99:E101)=D$92,F101,D$92-SUM(E$99:E101))</f>
        <v>16138455.654761907</v>
      </c>
      <c r="E102" s="160">
        <f>IF(+J96&lt;F101,J96,D102)</f>
        <v>408548.97619047621</v>
      </c>
      <c r="F102" s="159">
        <f t="shared" si="14"/>
        <v>15729906.678571431</v>
      </c>
      <c r="G102" s="159">
        <f t="shared" si="15"/>
        <v>15934181.166666668</v>
      </c>
      <c r="H102" s="163">
        <f t="shared" si="16"/>
        <v>2091271.578673797</v>
      </c>
      <c r="I102" s="253">
        <f t="shared" si="17"/>
        <v>2091271.578673797</v>
      </c>
      <c r="J102" s="158">
        <f t="shared" si="10"/>
        <v>0</v>
      </c>
      <c r="K102" s="158"/>
      <c r="L102" s="334"/>
      <c r="M102" s="158">
        <f t="shared" si="18"/>
        <v>0</v>
      </c>
      <c r="N102" s="334"/>
      <c r="O102" s="158">
        <f t="shared" si="19"/>
        <v>0</v>
      </c>
      <c r="P102" s="158">
        <f t="shared" si="20"/>
        <v>0</v>
      </c>
    </row>
    <row r="103" spans="1:16">
      <c r="B103" s="9" t="str">
        <f t="shared" si="21"/>
        <v/>
      </c>
      <c r="C103" s="153">
        <f>IF(D93="","-",+C102+1)</f>
        <v>2021</v>
      </c>
      <c r="D103" s="154">
        <f>IF(F102+SUM(E$99:E102)=D$92,F102,D$92-SUM(E$99:E102))</f>
        <v>15729906.678571431</v>
      </c>
      <c r="E103" s="160">
        <f>IF(+J96&lt;F102,J96,D103)</f>
        <v>408548.97619047621</v>
      </c>
      <c r="F103" s="159">
        <f t="shared" si="14"/>
        <v>15321357.702380955</v>
      </c>
      <c r="G103" s="159">
        <f t="shared" si="15"/>
        <v>15525632.190476194</v>
      </c>
      <c r="H103" s="163">
        <f t="shared" si="16"/>
        <v>2048126.9332561032</v>
      </c>
      <c r="I103" s="253">
        <f t="shared" si="17"/>
        <v>2048126.9332561032</v>
      </c>
      <c r="J103" s="158">
        <f t="shared" si="10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21"/>
        <v/>
      </c>
      <c r="C104" s="153">
        <f>IF(D93="","-",+C103+1)</f>
        <v>2022</v>
      </c>
      <c r="D104" s="154">
        <f>IF(F103+SUM(E$99:E103)=D$92,F103,D$92-SUM(E$99:E103))</f>
        <v>15321357.702380955</v>
      </c>
      <c r="E104" s="160">
        <f>IF(+J96&lt;F103,J96,D104)</f>
        <v>408548.97619047621</v>
      </c>
      <c r="F104" s="159">
        <f t="shared" si="14"/>
        <v>14912808.726190479</v>
      </c>
      <c r="G104" s="159">
        <f t="shared" si="15"/>
        <v>15117083.214285716</v>
      </c>
      <c r="H104" s="163">
        <f t="shared" si="16"/>
        <v>2004982.2878384087</v>
      </c>
      <c r="I104" s="253">
        <f t="shared" si="17"/>
        <v>2004982.2878384087</v>
      </c>
      <c r="J104" s="158">
        <f t="shared" si="10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21"/>
        <v/>
      </c>
      <c r="C105" s="153">
        <f>IF(D93="","-",+C104+1)</f>
        <v>2023</v>
      </c>
      <c r="D105" s="154">
        <f>IF(F104+SUM(E$99:E104)=D$92,F104,D$92-SUM(E$99:E104))</f>
        <v>14912808.726190479</v>
      </c>
      <c r="E105" s="160">
        <f>IF(+J96&lt;F104,J96,D105)</f>
        <v>408548.97619047621</v>
      </c>
      <c r="F105" s="159">
        <f t="shared" si="14"/>
        <v>14504259.750000004</v>
      </c>
      <c r="G105" s="159">
        <f t="shared" si="15"/>
        <v>14708534.238095243</v>
      </c>
      <c r="H105" s="163">
        <f t="shared" si="16"/>
        <v>1961837.6424207147</v>
      </c>
      <c r="I105" s="253">
        <f t="shared" si="17"/>
        <v>1961837.6424207147</v>
      </c>
      <c r="J105" s="158">
        <f t="shared" si="10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21"/>
        <v/>
      </c>
      <c r="C106" s="153">
        <f>IF(D93="","-",+C105+1)</f>
        <v>2024</v>
      </c>
      <c r="D106" s="154">
        <f>IF(F105+SUM(E$99:E105)=D$92,F105,D$92-SUM(E$99:E105))</f>
        <v>14504259.750000004</v>
      </c>
      <c r="E106" s="160">
        <f>IF(+J96&lt;F105,J96,D106)</f>
        <v>408548.97619047621</v>
      </c>
      <c r="F106" s="159">
        <f t="shared" si="14"/>
        <v>14095710.773809528</v>
      </c>
      <c r="G106" s="159">
        <f t="shared" si="15"/>
        <v>14299985.261904765</v>
      </c>
      <c r="H106" s="163">
        <f t="shared" si="16"/>
        <v>1918692.9970030205</v>
      </c>
      <c r="I106" s="253">
        <f t="shared" si="17"/>
        <v>1918692.9970030205</v>
      </c>
      <c r="J106" s="158">
        <f t="shared" si="10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21"/>
        <v/>
      </c>
      <c r="C107" s="153">
        <f>IF(D93="","-",+C106+1)</f>
        <v>2025</v>
      </c>
      <c r="D107" s="154">
        <f>IF(F106+SUM(E$99:E106)=D$92,F106,D$92-SUM(E$99:E106))</f>
        <v>14095710.773809528</v>
      </c>
      <c r="E107" s="160">
        <f>IF(+J96&lt;F106,J96,D107)</f>
        <v>408548.97619047621</v>
      </c>
      <c r="F107" s="159">
        <f t="shared" si="14"/>
        <v>13687161.797619052</v>
      </c>
      <c r="G107" s="159">
        <f t="shared" si="15"/>
        <v>13891436.285714291</v>
      </c>
      <c r="H107" s="163">
        <f t="shared" si="16"/>
        <v>1875548.3515853265</v>
      </c>
      <c r="I107" s="253">
        <f t="shared" si="17"/>
        <v>1875548.3515853265</v>
      </c>
      <c r="J107" s="158">
        <f t="shared" si="10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21"/>
        <v/>
      </c>
      <c r="C108" s="153">
        <f>IF(D93="","-",+C107+1)</f>
        <v>2026</v>
      </c>
      <c r="D108" s="154">
        <f>IF(F107+SUM(E$99:E107)=D$92,F107,D$92-SUM(E$99:E107))</f>
        <v>13687161.797619052</v>
      </c>
      <c r="E108" s="160">
        <f>IF(+J96&lt;F107,J96,D108)</f>
        <v>408548.97619047621</v>
      </c>
      <c r="F108" s="159">
        <f t="shared" si="14"/>
        <v>13278612.821428576</v>
      </c>
      <c r="G108" s="159">
        <f t="shared" si="15"/>
        <v>13482887.309523813</v>
      </c>
      <c r="H108" s="163">
        <f t="shared" si="16"/>
        <v>1832403.706167632</v>
      </c>
      <c r="I108" s="253">
        <f t="shared" si="17"/>
        <v>1832403.706167632</v>
      </c>
      <c r="J108" s="158">
        <f t="shared" si="10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21"/>
        <v/>
      </c>
      <c r="C109" s="153">
        <f>IF(D93="","-",+C108+1)</f>
        <v>2027</v>
      </c>
      <c r="D109" s="154">
        <f>IF(F108+SUM(E$99:E108)=D$92,F108,D$92-SUM(E$99:E108))</f>
        <v>13278612.821428576</v>
      </c>
      <c r="E109" s="160">
        <f>IF(+J96&lt;F108,J96,D109)</f>
        <v>408548.97619047621</v>
      </c>
      <c r="F109" s="159">
        <f t="shared" si="14"/>
        <v>12870063.845238101</v>
      </c>
      <c r="G109" s="159">
        <f t="shared" si="15"/>
        <v>13074338.33333334</v>
      </c>
      <c r="H109" s="163">
        <f t="shared" si="16"/>
        <v>1789259.0607499382</v>
      </c>
      <c r="I109" s="253">
        <f t="shared" si="17"/>
        <v>1789259.0607499382</v>
      </c>
      <c r="J109" s="158">
        <f t="shared" si="10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21"/>
        <v/>
      </c>
      <c r="C110" s="153">
        <f>IF(D93="","-",+C109+1)</f>
        <v>2028</v>
      </c>
      <c r="D110" s="154">
        <f>IF(F109+SUM(E$99:E109)=D$92,F109,D$92-SUM(E$99:E109))</f>
        <v>12870063.845238101</v>
      </c>
      <c r="E110" s="160">
        <f>IF(+J96&lt;F109,J96,D110)</f>
        <v>408548.97619047621</v>
      </c>
      <c r="F110" s="159">
        <f t="shared" si="14"/>
        <v>12461514.869047625</v>
      </c>
      <c r="G110" s="159">
        <f t="shared" si="15"/>
        <v>12665789.357142862</v>
      </c>
      <c r="H110" s="163">
        <f t="shared" si="16"/>
        <v>1746114.4153322438</v>
      </c>
      <c r="I110" s="253">
        <f t="shared" si="17"/>
        <v>1746114.4153322438</v>
      </c>
      <c r="J110" s="158">
        <f t="shared" si="10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21"/>
        <v/>
      </c>
      <c r="C111" s="153">
        <f>IF(D93="","-",+C110+1)</f>
        <v>2029</v>
      </c>
      <c r="D111" s="154">
        <f>IF(F110+SUM(E$99:E110)=D$92,F110,D$92-SUM(E$99:E110))</f>
        <v>12461514.869047625</v>
      </c>
      <c r="E111" s="160">
        <f>IF(+J96&lt;F110,J96,D111)</f>
        <v>408548.97619047621</v>
      </c>
      <c r="F111" s="159">
        <f t="shared" si="14"/>
        <v>12052965.892857149</v>
      </c>
      <c r="G111" s="159">
        <f t="shared" si="15"/>
        <v>12257240.380952388</v>
      </c>
      <c r="H111" s="163">
        <f t="shared" si="16"/>
        <v>1702969.7699145498</v>
      </c>
      <c r="I111" s="253">
        <f t="shared" si="17"/>
        <v>1702969.7699145498</v>
      </c>
      <c r="J111" s="158">
        <f t="shared" si="10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21"/>
        <v/>
      </c>
      <c r="C112" s="153">
        <f>IF(D93="","-",+C111+1)</f>
        <v>2030</v>
      </c>
      <c r="D112" s="154">
        <f>IF(F111+SUM(E$99:E111)=D$92,F111,D$92-SUM(E$99:E111))</f>
        <v>12052965.892857149</v>
      </c>
      <c r="E112" s="160">
        <f>IF(+J96&lt;F111,J96,D112)</f>
        <v>408548.97619047621</v>
      </c>
      <c r="F112" s="159">
        <f t="shared" si="14"/>
        <v>11644416.916666673</v>
      </c>
      <c r="G112" s="159">
        <f t="shared" si="15"/>
        <v>11848691.40476191</v>
      </c>
      <c r="H112" s="163">
        <f t="shared" si="16"/>
        <v>1659825.1244968555</v>
      </c>
      <c r="I112" s="253">
        <f t="shared" si="17"/>
        <v>1659825.1244968555</v>
      </c>
      <c r="J112" s="158">
        <f t="shared" si="10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21"/>
        <v/>
      </c>
      <c r="C113" s="153">
        <f>IF(D93="","-",+C112+1)</f>
        <v>2031</v>
      </c>
      <c r="D113" s="154">
        <f>IF(F112+SUM(E$99:E112)=D$92,F112,D$92-SUM(E$99:E112))</f>
        <v>11644416.916666673</v>
      </c>
      <c r="E113" s="160">
        <f>IF(+J96&lt;F112,J96,D113)</f>
        <v>408548.97619047621</v>
      </c>
      <c r="F113" s="159">
        <f t="shared" si="14"/>
        <v>11235867.940476198</v>
      </c>
      <c r="G113" s="159">
        <f t="shared" si="15"/>
        <v>11440142.428571437</v>
      </c>
      <c r="H113" s="163">
        <f t="shared" si="16"/>
        <v>1616680.4790791615</v>
      </c>
      <c r="I113" s="253">
        <f t="shared" si="17"/>
        <v>1616680.4790791615</v>
      </c>
      <c r="J113" s="158">
        <f t="shared" si="10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21"/>
        <v/>
      </c>
      <c r="C114" s="153">
        <f>IF(D93="","-",+C113+1)</f>
        <v>2032</v>
      </c>
      <c r="D114" s="154">
        <f>IF(F113+SUM(E$99:E113)=D$92,F113,D$92-SUM(E$99:E113))</f>
        <v>11235867.940476198</v>
      </c>
      <c r="E114" s="160">
        <f>IF(+J96&lt;F113,J96,D114)</f>
        <v>408548.97619047621</v>
      </c>
      <c r="F114" s="159">
        <f t="shared" si="14"/>
        <v>10827318.964285722</v>
      </c>
      <c r="G114" s="159">
        <f t="shared" si="15"/>
        <v>11031593.452380959</v>
      </c>
      <c r="H114" s="163">
        <f t="shared" si="16"/>
        <v>1573535.8336614671</v>
      </c>
      <c r="I114" s="253">
        <f t="shared" si="17"/>
        <v>1573535.8336614671</v>
      </c>
      <c r="J114" s="158">
        <f t="shared" si="10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21"/>
        <v/>
      </c>
      <c r="C115" s="153">
        <f>IF(D93="","-",+C114+1)</f>
        <v>2033</v>
      </c>
      <c r="D115" s="154">
        <f>IF(F114+SUM(E$99:E114)=D$92,F114,D$92-SUM(E$99:E114))</f>
        <v>10827318.964285722</v>
      </c>
      <c r="E115" s="160">
        <f>IF(+J96&lt;F114,J96,D115)</f>
        <v>408548.97619047621</v>
      </c>
      <c r="F115" s="159">
        <f t="shared" si="14"/>
        <v>10418769.988095246</v>
      </c>
      <c r="G115" s="159">
        <f t="shared" si="15"/>
        <v>10623044.476190485</v>
      </c>
      <c r="H115" s="163">
        <f t="shared" si="16"/>
        <v>1530391.1882437731</v>
      </c>
      <c r="I115" s="253">
        <f t="shared" si="17"/>
        <v>1530391.1882437731</v>
      </c>
      <c r="J115" s="158">
        <f t="shared" si="10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21"/>
        <v/>
      </c>
      <c r="C116" s="153">
        <f>IF(D93="","-",+C115+1)</f>
        <v>2034</v>
      </c>
      <c r="D116" s="154">
        <f>IF(F115+SUM(E$99:E115)=D$92,F115,D$92-SUM(E$99:E115))</f>
        <v>10418769.988095246</v>
      </c>
      <c r="E116" s="160">
        <f>IF(+J96&lt;F115,J96,D116)</f>
        <v>408548.97619047621</v>
      </c>
      <c r="F116" s="159">
        <f t="shared" si="14"/>
        <v>10010221.011904771</v>
      </c>
      <c r="G116" s="159">
        <f t="shared" si="15"/>
        <v>10214495.500000007</v>
      </c>
      <c r="H116" s="163">
        <f t="shared" si="16"/>
        <v>1487246.5428260788</v>
      </c>
      <c r="I116" s="253">
        <f t="shared" si="17"/>
        <v>1487246.5428260788</v>
      </c>
      <c r="J116" s="158">
        <f t="shared" si="10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21"/>
        <v/>
      </c>
      <c r="C117" s="153">
        <f>IF(D93="","-",+C116+1)</f>
        <v>2035</v>
      </c>
      <c r="D117" s="154">
        <f>IF(F116+SUM(E$99:E116)=D$92,F116,D$92-SUM(E$99:E116))</f>
        <v>10010221.011904771</v>
      </c>
      <c r="E117" s="160">
        <f>IF(+J96&lt;F116,J96,D117)</f>
        <v>408548.97619047621</v>
      </c>
      <c r="F117" s="159">
        <f t="shared" si="14"/>
        <v>9601672.0357142948</v>
      </c>
      <c r="G117" s="159">
        <f t="shared" si="15"/>
        <v>9805946.5238095336</v>
      </c>
      <c r="H117" s="163">
        <f t="shared" si="16"/>
        <v>1444101.8974083848</v>
      </c>
      <c r="I117" s="253">
        <f t="shared" si="17"/>
        <v>1444101.8974083848</v>
      </c>
      <c r="J117" s="158">
        <f t="shared" si="10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21"/>
        <v/>
      </c>
      <c r="C118" s="153">
        <f>IF(D93="","-",+C117+1)</f>
        <v>2036</v>
      </c>
      <c r="D118" s="154">
        <f>IF(F117+SUM(E$99:E117)=D$92,F117,D$92-SUM(E$99:E117))</f>
        <v>9601672.0357142948</v>
      </c>
      <c r="E118" s="160">
        <f>IF(+J96&lt;F117,J96,D118)</f>
        <v>408548.97619047621</v>
      </c>
      <c r="F118" s="159">
        <f t="shared" si="14"/>
        <v>9193123.059523819</v>
      </c>
      <c r="G118" s="159">
        <f t="shared" si="15"/>
        <v>9397397.547619056</v>
      </c>
      <c r="H118" s="163">
        <f t="shared" si="16"/>
        <v>1400957.2519906904</v>
      </c>
      <c r="I118" s="253">
        <f t="shared" si="17"/>
        <v>1400957.2519906904</v>
      </c>
      <c r="J118" s="158">
        <f t="shared" si="10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21"/>
        <v/>
      </c>
      <c r="C119" s="153">
        <f>IF(D93="","-",+C118+1)</f>
        <v>2037</v>
      </c>
      <c r="D119" s="154">
        <f>IF(F118+SUM(E$99:E118)=D$92,F118,D$92-SUM(E$99:E118))</f>
        <v>9193123.059523819</v>
      </c>
      <c r="E119" s="160">
        <f>IF(+J96&lt;F118,J96,D119)</f>
        <v>408548.97619047621</v>
      </c>
      <c r="F119" s="159">
        <f t="shared" si="14"/>
        <v>8784574.0833333433</v>
      </c>
      <c r="G119" s="159">
        <f t="shared" si="15"/>
        <v>8988848.5714285821</v>
      </c>
      <c r="H119" s="163">
        <f t="shared" si="16"/>
        <v>1357812.6065729966</v>
      </c>
      <c r="I119" s="253">
        <f t="shared" si="17"/>
        <v>1357812.6065729966</v>
      </c>
      <c r="J119" s="158">
        <f t="shared" si="10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21"/>
        <v/>
      </c>
      <c r="C120" s="153">
        <f>IF(D93="","-",+C119+1)</f>
        <v>2038</v>
      </c>
      <c r="D120" s="154">
        <f>IF(F119+SUM(E$99:E119)=D$92,F119,D$92-SUM(E$99:E119))</f>
        <v>8784574.0833333433</v>
      </c>
      <c r="E120" s="160">
        <f>IF(+J96&lt;F119,J96,D120)</f>
        <v>408548.97619047621</v>
      </c>
      <c r="F120" s="159">
        <f t="shared" si="14"/>
        <v>8376025.1071428675</v>
      </c>
      <c r="G120" s="159">
        <f t="shared" si="15"/>
        <v>8580299.5952381045</v>
      </c>
      <c r="H120" s="163">
        <f t="shared" si="16"/>
        <v>1314667.9611553024</v>
      </c>
      <c r="I120" s="253">
        <f t="shared" si="17"/>
        <v>1314667.9611553024</v>
      </c>
      <c r="J120" s="158">
        <f t="shared" si="10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21"/>
        <v/>
      </c>
      <c r="C121" s="153">
        <f>IF(D93="","-",+C120+1)</f>
        <v>2039</v>
      </c>
      <c r="D121" s="154">
        <f>IF(F120+SUM(E$99:E120)=D$92,F120,D$92-SUM(E$99:E120))</f>
        <v>8376025.1071428675</v>
      </c>
      <c r="E121" s="160">
        <f>IF(+J96&lt;F120,J96,D121)</f>
        <v>408548.97619047621</v>
      </c>
      <c r="F121" s="159">
        <f t="shared" si="14"/>
        <v>7967476.1309523918</v>
      </c>
      <c r="G121" s="159">
        <f t="shared" si="15"/>
        <v>8171750.6190476296</v>
      </c>
      <c r="H121" s="163">
        <f t="shared" si="16"/>
        <v>1271523.3157376081</v>
      </c>
      <c r="I121" s="253">
        <f t="shared" si="17"/>
        <v>1271523.3157376081</v>
      </c>
      <c r="J121" s="158">
        <f t="shared" si="10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21"/>
        <v/>
      </c>
      <c r="C122" s="153">
        <f>IF(D93="","-",+C121+1)</f>
        <v>2040</v>
      </c>
      <c r="D122" s="154">
        <f>IF(F121+SUM(E$99:E121)=D$92,F121,D$92-SUM(E$99:E121))</f>
        <v>7967476.1309523918</v>
      </c>
      <c r="E122" s="160">
        <f>IF(+J96&lt;F121,J96,D122)</f>
        <v>408548.97619047621</v>
      </c>
      <c r="F122" s="159">
        <f t="shared" si="14"/>
        <v>7558927.154761916</v>
      </c>
      <c r="G122" s="159">
        <f t="shared" si="15"/>
        <v>7763201.6428571539</v>
      </c>
      <c r="H122" s="163">
        <f t="shared" si="16"/>
        <v>1228378.6703199139</v>
      </c>
      <c r="I122" s="253">
        <f t="shared" si="17"/>
        <v>1228378.6703199139</v>
      </c>
      <c r="J122" s="158">
        <f t="shared" si="10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21"/>
        <v/>
      </c>
      <c r="C123" s="153">
        <f>IF(D93="","-",+C122+1)</f>
        <v>2041</v>
      </c>
      <c r="D123" s="154">
        <f>IF(F122+SUM(E$99:E122)=D$92,F122,D$92-SUM(E$99:E122))</f>
        <v>7558927.154761916</v>
      </c>
      <c r="E123" s="160">
        <f>IF(+J96&lt;F122,J96,D123)</f>
        <v>408548.97619047621</v>
      </c>
      <c r="F123" s="159">
        <f t="shared" si="14"/>
        <v>7150378.1785714403</v>
      </c>
      <c r="G123" s="159">
        <f t="shared" si="15"/>
        <v>7354652.6666666782</v>
      </c>
      <c r="H123" s="163">
        <f t="shared" si="16"/>
        <v>1185234.0249022199</v>
      </c>
      <c r="I123" s="253">
        <f t="shared" si="17"/>
        <v>1185234.0249022199</v>
      </c>
      <c r="J123" s="158">
        <f t="shared" si="10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21"/>
        <v/>
      </c>
      <c r="C124" s="153">
        <f>IF(D93="","-",+C123+1)</f>
        <v>2042</v>
      </c>
      <c r="D124" s="154">
        <f>IF(F123+SUM(E$99:E123)=D$92,F123,D$92-SUM(E$99:E123))</f>
        <v>7150378.1785714403</v>
      </c>
      <c r="E124" s="160">
        <f>IF(+J96&lt;F123,J96,D124)</f>
        <v>408548.97619047621</v>
      </c>
      <c r="F124" s="159">
        <f t="shared" si="14"/>
        <v>6741829.2023809645</v>
      </c>
      <c r="G124" s="159">
        <f t="shared" si="15"/>
        <v>6946103.6904762024</v>
      </c>
      <c r="H124" s="163">
        <f t="shared" si="16"/>
        <v>1142089.3794845256</v>
      </c>
      <c r="I124" s="253">
        <f t="shared" si="17"/>
        <v>1142089.3794845256</v>
      </c>
      <c r="J124" s="158">
        <f t="shared" si="10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21"/>
        <v/>
      </c>
      <c r="C125" s="153">
        <f>IF(D93="","-",+C124+1)</f>
        <v>2043</v>
      </c>
      <c r="D125" s="154">
        <f>IF(F124+SUM(E$99:E124)=D$92,F124,D$92-SUM(E$99:E124))</f>
        <v>6741829.2023809645</v>
      </c>
      <c r="E125" s="160">
        <f>IF(+J96&lt;F124,J96,D125)</f>
        <v>408548.97619047621</v>
      </c>
      <c r="F125" s="159">
        <f t="shared" si="14"/>
        <v>6333280.2261904888</v>
      </c>
      <c r="G125" s="159">
        <f t="shared" si="15"/>
        <v>6537554.7142857267</v>
      </c>
      <c r="H125" s="163">
        <f t="shared" si="16"/>
        <v>1098944.7340668314</v>
      </c>
      <c r="I125" s="253">
        <f t="shared" si="17"/>
        <v>1098944.7340668314</v>
      </c>
      <c r="J125" s="158">
        <f t="shared" si="10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21"/>
        <v/>
      </c>
      <c r="C126" s="153">
        <f>IF(D93="","-",+C125+1)</f>
        <v>2044</v>
      </c>
      <c r="D126" s="154">
        <f>IF(F125+SUM(E$99:E125)=D$92,F125,D$92-SUM(E$99:E125))</f>
        <v>6333280.2261904888</v>
      </c>
      <c r="E126" s="160">
        <f>IF(+J96&lt;F125,J96,D126)</f>
        <v>408548.97619047621</v>
      </c>
      <c r="F126" s="159">
        <f t="shared" si="14"/>
        <v>5924731.250000013</v>
      </c>
      <c r="G126" s="159">
        <f t="shared" si="15"/>
        <v>6129005.7380952509</v>
      </c>
      <c r="H126" s="163">
        <f t="shared" si="16"/>
        <v>1055800.0886491374</v>
      </c>
      <c r="I126" s="253">
        <f t="shared" si="17"/>
        <v>1055800.0886491374</v>
      </c>
      <c r="J126" s="158">
        <f t="shared" si="10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21"/>
        <v/>
      </c>
      <c r="C127" s="153">
        <f>IF(D93="","-",+C126+1)</f>
        <v>2045</v>
      </c>
      <c r="D127" s="154">
        <f>IF(F126+SUM(E$99:E126)=D$92,F126,D$92-SUM(E$99:E126))</f>
        <v>5924731.250000013</v>
      </c>
      <c r="E127" s="160">
        <f>IF(+J96&lt;F126,J96,D127)</f>
        <v>408548.97619047621</v>
      </c>
      <c r="F127" s="159">
        <f t="shared" si="14"/>
        <v>5516182.2738095373</v>
      </c>
      <c r="G127" s="159">
        <f t="shared" si="15"/>
        <v>5720456.7619047752</v>
      </c>
      <c r="H127" s="163">
        <f t="shared" si="16"/>
        <v>1012655.4432314432</v>
      </c>
      <c r="I127" s="253">
        <f t="shared" si="17"/>
        <v>1012655.4432314432</v>
      </c>
      <c r="J127" s="158">
        <f t="shared" si="10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21"/>
        <v/>
      </c>
      <c r="C128" s="153">
        <f>IF(D93="","-",+C127+1)</f>
        <v>2046</v>
      </c>
      <c r="D128" s="154">
        <f>IF(F127+SUM(E$99:E127)=D$92,F127,D$92-SUM(E$99:E127))</f>
        <v>5516182.2738095373</v>
      </c>
      <c r="E128" s="160">
        <f>IF(+J96&lt;F127,J96,D128)</f>
        <v>408548.97619047621</v>
      </c>
      <c r="F128" s="159">
        <f t="shared" si="14"/>
        <v>5107633.2976190615</v>
      </c>
      <c r="G128" s="159">
        <f t="shared" si="15"/>
        <v>5311907.7857142994</v>
      </c>
      <c r="H128" s="163">
        <f t="shared" si="16"/>
        <v>969510.79781374906</v>
      </c>
      <c r="I128" s="253">
        <f t="shared" si="17"/>
        <v>969510.79781374906</v>
      </c>
      <c r="J128" s="158">
        <f t="shared" si="10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21"/>
        <v/>
      </c>
      <c r="C129" s="153">
        <f>IF(D93="","-",+C128+1)</f>
        <v>2047</v>
      </c>
      <c r="D129" s="154">
        <f>IF(F128+SUM(E$99:E128)=D$92,F128,D$92-SUM(E$99:E128))</f>
        <v>5107633.2976190615</v>
      </c>
      <c r="E129" s="160">
        <f>IF(+J96&lt;F128,J96,D129)</f>
        <v>408548.97619047621</v>
      </c>
      <c r="F129" s="159">
        <f t="shared" si="14"/>
        <v>4699084.3214285858</v>
      </c>
      <c r="G129" s="159">
        <f t="shared" si="15"/>
        <v>4903358.8095238237</v>
      </c>
      <c r="H129" s="163">
        <f t="shared" si="16"/>
        <v>926366.15239605482</v>
      </c>
      <c r="I129" s="253">
        <f t="shared" si="17"/>
        <v>926366.15239605482</v>
      </c>
      <c r="J129" s="158">
        <f t="shared" si="10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21"/>
        <v/>
      </c>
      <c r="C130" s="153">
        <f>IF(D93="","-",+C129+1)</f>
        <v>2048</v>
      </c>
      <c r="D130" s="154">
        <f>IF(F129+SUM(E$99:E129)=D$92,F129,D$92-SUM(E$99:E129))</f>
        <v>4699084.3214285858</v>
      </c>
      <c r="E130" s="160">
        <f>IF(+J96&lt;F129,J96,D130)</f>
        <v>408548.97619047621</v>
      </c>
      <c r="F130" s="159">
        <f t="shared" si="14"/>
        <v>4290535.3452381101</v>
      </c>
      <c r="G130" s="159">
        <f t="shared" si="15"/>
        <v>4494809.8333333479</v>
      </c>
      <c r="H130" s="163">
        <f t="shared" si="16"/>
        <v>883221.5069783607</v>
      </c>
      <c r="I130" s="253">
        <f t="shared" si="17"/>
        <v>883221.5069783607</v>
      </c>
      <c r="J130" s="158">
        <f t="shared" si="10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21"/>
        <v/>
      </c>
      <c r="C131" s="153">
        <f>IF(D93="","-",+C130+1)</f>
        <v>2049</v>
      </c>
      <c r="D131" s="154">
        <f>IF(F130+SUM(E$99:E130)=D$92,F130,D$92-SUM(E$99:E130))</f>
        <v>4290535.3452381101</v>
      </c>
      <c r="E131" s="160">
        <f>IF(+J96&lt;F130,J96,D131)</f>
        <v>408548.97619047621</v>
      </c>
      <c r="F131" s="159">
        <f t="shared" ref="F131:F154" si="22">+D131-E131</f>
        <v>3881986.3690476338</v>
      </c>
      <c r="G131" s="159">
        <f t="shared" ref="G131:G154" si="23">+(F131+D131)/2</f>
        <v>4086260.8571428722</v>
      </c>
      <c r="H131" s="163">
        <f t="shared" si="16"/>
        <v>840076.86156066647</v>
      </c>
      <c r="I131" s="253">
        <f t="shared" si="17"/>
        <v>840076.86156066647</v>
      </c>
      <c r="J131" s="158">
        <f t="shared" ref="J131:J154" si="24">+I541-H541</f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21"/>
        <v/>
      </c>
      <c r="C132" s="153">
        <f>IF(D93="","-",+C131+1)</f>
        <v>2050</v>
      </c>
      <c r="D132" s="154">
        <f>IF(F131+SUM(E$99:E131)=D$92,F131,D$92-SUM(E$99:E131))</f>
        <v>3881986.3690476338</v>
      </c>
      <c r="E132" s="160">
        <f>IF(+J96&lt;F131,J96,D132)</f>
        <v>408548.97619047621</v>
      </c>
      <c r="F132" s="159">
        <f t="shared" si="22"/>
        <v>3473437.3928571576</v>
      </c>
      <c r="G132" s="159">
        <f t="shared" si="23"/>
        <v>3677711.8809523955</v>
      </c>
      <c r="H132" s="163">
        <f t="shared" si="16"/>
        <v>796932.21614297223</v>
      </c>
      <c r="I132" s="253">
        <f t="shared" si="17"/>
        <v>796932.21614297223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21"/>
        <v/>
      </c>
      <c r="C133" s="153">
        <f>IF(D93="","-",+C132+1)</f>
        <v>2051</v>
      </c>
      <c r="D133" s="154">
        <f>IF(F132+SUM(E$99:E132)=D$92,F132,D$92-SUM(E$99:E132))</f>
        <v>3473437.3928571576</v>
      </c>
      <c r="E133" s="160">
        <f>IF(+J96&lt;F132,J96,D133)</f>
        <v>408548.97619047621</v>
      </c>
      <c r="F133" s="159">
        <f t="shared" si="22"/>
        <v>3064888.4166666814</v>
      </c>
      <c r="G133" s="159">
        <f t="shared" si="23"/>
        <v>3269162.9047619198</v>
      </c>
      <c r="H133" s="163">
        <f t="shared" si="16"/>
        <v>753787.57072527811</v>
      </c>
      <c r="I133" s="253">
        <f t="shared" si="17"/>
        <v>753787.57072527811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21"/>
        <v/>
      </c>
      <c r="C134" s="153">
        <f>IF(D93="","-",+C133+1)</f>
        <v>2052</v>
      </c>
      <c r="D134" s="154">
        <f>IF(F133+SUM(E$99:E133)=D$92,F133,D$92-SUM(E$99:E133))</f>
        <v>3064888.4166666814</v>
      </c>
      <c r="E134" s="160">
        <f>IF(+J96&lt;F133,J96,D134)</f>
        <v>408548.97619047621</v>
      </c>
      <c r="F134" s="159">
        <f t="shared" si="22"/>
        <v>2656339.4404762052</v>
      </c>
      <c r="G134" s="159">
        <f t="shared" si="23"/>
        <v>2860613.9285714431</v>
      </c>
      <c r="H134" s="163">
        <f t="shared" si="16"/>
        <v>710642.92530758388</v>
      </c>
      <c r="I134" s="253">
        <f t="shared" si="17"/>
        <v>710642.92530758388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21"/>
        <v/>
      </c>
      <c r="C135" s="153">
        <f>IF(D93="","-",+C134+1)</f>
        <v>2053</v>
      </c>
      <c r="D135" s="154">
        <f>IF(F134+SUM(E$99:E134)=D$92,F134,D$92-SUM(E$99:E134))</f>
        <v>2656339.4404762052</v>
      </c>
      <c r="E135" s="160">
        <f>IF(+J96&lt;F134,J96,D135)</f>
        <v>408548.97619047621</v>
      </c>
      <c r="F135" s="159">
        <f t="shared" si="22"/>
        <v>2247790.464285729</v>
      </c>
      <c r="G135" s="159">
        <f t="shared" si="23"/>
        <v>2452064.9523809673</v>
      </c>
      <c r="H135" s="163">
        <f t="shared" si="16"/>
        <v>667498.27988988976</v>
      </c>
      <c r="I135" s="253">
        <f t="shared" si="17"/>
        <v>667498.27988988976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21"/>
        <v/>
      </c>
      <c r="C136" s="153">
        <f>IF(D93="","-",+C135+1)</f>
        <v>2054</v>
      </c>
      <c r="D136" s="154">
        <f>IF(F135+SUM(E$99:E135)=D$92,F135,D$92-SUM(E$99:E135))</f>
        <v>2247790.464285729</v>
      </c>
      <c r="E136" s="160">
        <f>IF(+J96&lt;F135,J96,D136)</f>
        <v>408548.97619047621</v>
      </c>
      <c r="F136" s="159">
        <f t="shared" si="22"/>
        <v>1839241.4880952528</v>
      </c>
      <c r="G136" s="159">
        <f t="shared" si="23"/>
        <v>2043515.9761904909</v>
      </c>
      <c r="H136" s="163">
        <f t="shared" si="16"/>
        <v>624353.63447219552</v>
      </c>
      <c r="I136" s="253">
        <f t="shared" si="17"/>
        <v>624353.63447219552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21"/>
        <v/>
      </c>
      <c r="C137" s="153">
        <f>IF(D93="","-",+C136+1)</f>
        <v>2055</v>
      </c>
      <c r="D137" s="154">
        <f>IF(F136+SUM(E$99:E136)=D$92,F136,D$92-SUM(E$99:E136))</f>
        <v>1839241.4880952528</v>
      </c>
      <c r="E137" s="160">
        <f>IF(+J96&lt;F136,J96,D137)</f>
        <v>408548.97619047621</v>
      </c>
      <c r="F137" s="159">
        <f t="shared" si="22"/>
        <v>1430692.5119047766</v>
      </c>
      <c r="G137" s="159">
        <f t="shared" si="23"/>
        <v>1634967.0000000147</v>
      </c>
      <c r="H137" s="163">
        <f t="shared" si="16"/>
        <v>581208.98905450129</v>
      </c>
      <c r="I137" s="253">
        <f t="shared" si="17"/>
        <v>581208.98905450129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21"/>
        <v/>
      </c>
      <c r="C138" s="153">
        <f>IF(D93="","-",+C137+1)</f>
        <v>2056</v>
      </c>
      <c r="D138" s="154">
        <f>IF(F137+SUM(E$99:E137)=D$92,F137,D$92-SUM(E$99:E137))</f>
        <v>1430692.5119047766</v>
      </c>
      <c r="E138" s="160">
        <f>IF(+J96&lt;F137,J96,D138)</f>
        <v>408548.97619047621</v>
      </c>
      <c r="F138" s="159">
        <f t="shared" si="22"/>
        <v>1022143.5357143003</v>
      </c>
      <c r="G138" s="159">
        <f t="shared" si="23"/>
        <v>1226418.0238095385</v>
      </c>
      <c r="H138" s="163">
        <f t="shared" si="16"/>
        <v>538064.34363680705</v>
      </c>
      <c r="I138" s="253">
        <f t="shared" si="17"/>
        <v>538064.34363680705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21"/>
        <v/>
      </c>
      <c r="C139" s="153">
        <f>IF(D93="","-",+C138+1)</f>
        <v>2057</v>
      </c>
      <c r="D139" s="154">
        <f>IF(F138+SUM(E$99:E138)=D$92,F138,D$92-SUM(E$99:E138))</f>
        <v>1022143.5357143003</v>
      </c>
      <c r="E139" s="160">
        <f>IF(+J96&lt;F138,J96,D139)</f>
        <v>408548.97619047621</v>
      </c>
      <c r="F139" s="159">
        <f t="shared" si="22"/>
        <v>613594.55952382414</v>
      </c>
      <c r="G139" s="159">
        <f t="shared" si="23"/>
        <v>817869.04761906224</v>
      </c>
      <c r="H139" s="163">
        <f t="shared" si="16"/>
        <v>494919.69821911282</v>
      </c>
      <c r="I139" s="253">
        <f t="shared" si="17"/>
        <v>494919.69821911282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21"/>
        <v/>
      </c>
      <c r="C140" s="153">
        <f>IF(D93="","-",+C139+1)</f>
        <v>2058</v>
      </c>
      <c r="D140" s="154">
        <f>IF(F139+SUM(E$99:E139)=D$92,F139,D$92-SUM(E$99:E139))</f>
        <v>613594.55952382414</v>
      </c>
      <c r="E140" s="160">
        <f>IF(+J96&lt;F139,J96,D140)</f>
        <v>408548.97619047621</v>
      </c>
      <c r="F140" s="159">
        <f t="shared" si="22"/>
        <v>205045.58333334792</v>
      </c>
      <c r="G140" s="159">
        <f t="shared" si="23"/>
        <v>409320.07142858603</v>
      </c>
      <c r="H140" s="163">
        <f t="shared" si="16"/>
        <v>451775.05280141864</v>
      </c>
      <c r="I140" s="253">
        <f t="shared" si="17"/>
        <v>451775.05280141864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21"/>
        <v/>
      </c>
      <c r="C141" s="153">
        <f>IF(D93="","-",+C140+1)</f>
        <v>2059</v>
      </c>
      <c r="D141" s="154">
        <f>IF(F140+SUM(E$99:E140)=D$92,F140,D$92-SUM(E$99:E140))</f>
        <v>205045.58333334792</v>
      </c>
      <c r="E141" s="160">
        <f>IF(+J96&lt;F140,J96,D141)</f>
        <v>205045.58333334792</v>
      </c>
      <c r="F141" s="159">
        <f t="shared" si="22"/>
        <v>0</v>
      </c>
      <c r="G141" s="159">
        <f t="shared" si="23"/>
        <v>102522.79166667396</v>
      </c>
      <c r="H141" s="163">
        <f t="shared" si="16"/>
        <v>215872.46028439558</v>
      </c>
      <c r="I141" s="253">
        <f t="shared" si="17"/>
        <v>215872.46028439558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21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2"/>
        <v>0</v>
      </c>
      <c r="G142" s="159">
        <f t="shared" si="23"/>
        <v>0</v>
      </c>
      <c r="H142" s="163">
        <f t="shared" si="16"/>
        <v>0</v>
      </c>
      <c r="I142" s="253">
        <f t="shared" si="17"/>
        <v>0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21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2"/>
        <v>0</v>
      </c>
      <c r="G143" s="159">
        <f t="shared" si="23"/>
        <v>0</v>
      </c>
      <c r="H143" s="163">
        <f t="shared" si="16"/>
        <v>0</v>
      </c>
      <c r="I143" s="253">
        <f t="shared" si="17"/>
        <v>0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21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2"/>
        <v>0</v>
      </c>
      <c r="G144" s="159">
        <f t="shared" si="23"/>
        <v>0</v>
      </c>
      <c r="H144" s="163">
        <f t="shared" si="16"/>
        <v>0</v>
      </c>
      <c r="I144" s="253">
        <f t="shared" si="17"/>
        <v>0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21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2"/>
        <v>0</v>
      </c>
      <c r="G145" s="159">
        <f t="shared" si="23"/>
        <v>0</v>
      </c>
      <c r="H145" s="163">
        <f t="shared" si="16"/>
        <v>0</v>
      </c>
      <c r="I145" s="253">
        <f t="shared" si="17"/>
        <v>0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21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2"/>
        <v>0</v>
      </c>
      <c r="G146" s="159">
        <f t="shared" si="23"/>
        <v>0</v>
      </c>
      <c r="H146" s="163">
        <f t="shared" si="16"/>
        <v>0</v>
      </c>
      <c r="I146" s="253">
        <f t="shared" si="17"/>
        <v>0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21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2"/>
        <v>0</v>
      </c>
      <c r="G147" s="159">
        <f t="shared" si="23"/>
        <v>0</v>
      </c>
      <c r="H147" s="163">
        <f t="shared" si="16"/>
        <v>0</v>
      </c>
      <c r="I147" s="253">
        <f t="shared" si="17"/>
        <v>0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21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2"/>
        <v>0</v>
      </c>
      <c r="G148" s="159">
        <f t="shared" si="23"/>
        <v>0</v>
      </c>
      <c r="H148" s="163">
        <f t="shared" si="16"/>
        <v>0</v>
      </c>
      <c r="I148" s="253">
        <f t="shared" si="17"/>
        <v>0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21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2"/>
        <v>0</v>
      </c>
      <c r="G149" s="159">
        <f t="shared" si="23"/>
        <v>0</v>
      </c>
      <c r="H149" s="163">
        <f t="shared" si="16"/>
        <v>0</v>
      </c>
      <c r="I149" s="253">
        <f t="shared" si="17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21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2"/>
        <v>0</v>
      </c>
      <c r="G150" s="159">
        <f t="shared" si="23"/>
        <v>0</v>
      </c>
      <c r="H150" s="163">
        <f t="shared" si="16"/>
        <v>0</v>
      </c>
      <c r="I150" s="253">
        <f t="shared" si="17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21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2"/>
        <v>0</v>
      </c>
      <c r="G151" s="159">
        <f t="shared" si="23"/>
        <v>0</v>
      </c>
      <c r="H151" s="163">
        <f t="shared" si="16"/>
        <v>0</v>
      </c>
      <c r="I151" s="253">
        <f t="shared" si="17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21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2"/>
        <v>0</v>
      </c>
      <c r="G152" s="159">
        <f t="shared" si="23"/>
        <v>0</v>
      </c>
      <c r="H152" s="163">
        <f t="shared" si="16"/>
        <v>0</v>
      </c>
      <c r="I152" s="253">
        <f t="shared" si="17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21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2"/>
        <v>0</v>
      </c>
      <c r="G153" s="159">
        <f t="shared" si="23"/>
        <v>0</v>
      </c>
      <c r="H153" s="163">
        <f t="shared" si="16"/>
        <v>0</v>
      </c>
      <c r="I153" s="253">
        <f t="shared" si="17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21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2"/>
        <v>0</v>
      </c>
      <c r="G154" s="165">
        <f t="shared" si="23"/>
        <v>0</v>
      </c>
      <c r="H154" s="167">
        <f t="shared" si="16"/>
        <v>0</v>
      </c>
      <c r="I154" s="254">
        <f t="shared" si="17"/>
        <v>0</v>
      </c>
      <c r="J154" s="169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17159057</v>
      </c>
      <c r="F155" s="111"/>
      <c r="G155" s="111"/>
      <c r="H155" s="111">
        <f>SUM(H99:H154)</f>
        <v>55346636.192129634</v>
      </c>
      <c r="I155" s="111">
        <f>SUM(I99:I154)</f>
        <v>55346636.192129634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34" priority="2" stopIfTrue="1" operator="equal">
      <formula>$I$10</formula>
    </cfRule>
  </conditionalFormatting>
  <conditionalFormatting sqref="C99:C154">
    <cfRule type="cellIs" dxfId="33" priority="3" stopIfTrue="1" operator="equal">
      <formula>$J$92</formula>
    </cfRule>
  </conditionalFormatting>
  <conditionalFormatting sqref="C17">
    <cfRule type="cellIs" dxfId="3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P162"/>
  <sheetViews>
    <sheetView view="pageBreakPreview" topLeftCell="A61" zoomScale="80" zoomScaleNormal="100" zoomScaleSheetLayoutView="80" workbookViewId="0">
      <selection activeCell="D17" sqref="D17:H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65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290131.16035245545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290131.16035245545</v>
      </c>
      <c r="O6" s="1"/>
      <c r="P6" s="1"/>
    </row>
    <row r="7" spans="1:16" ht="13.5" thickBot="1">
      <c r="C7" s="121" t="s">
        <v>44</v>
      </c>
      <c r="D7" s="223" t="s">
        <v>375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451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2385216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58176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 t="s">
        <v>499</v>
      </c>
      <c r="E17" s="360" t="s">
        <v>499</v>
      </c>
      <c r="F17" s="360">
        <v>1835000</v>
      </c>
      <c r="G17" s="360">
        <v>113671</v>
      </c>
      <c r="H17" s="360">
        <v>113671</v>
      </c>
      <c r="I17" s="156">
        <v>0</v>
      </c>
      <c r="J17" s="156"/>
      <c r="K17" s="258">
        <f>+G17</f>
        <v>113671</v>
      </c>
      <c r="L17" s="257">
        <f>IF(K17&lt;&gt;0,+G17-K17,0)</f>
        <v>0</v>
      </c>
      <c r="M17" s="258">
        <f>+H17</f>
        <v>113671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1835000</v>
      </c>
      <c r="E18" s="360">
        <v>44756.097560975613</v>
      </c>
      <c r="F18" s="360">
        <v>1790243.9024390243</v>
      </c>
      <c r="G18" s="360">
        <v>275129.65114880283</v>
      </c>
      <c r="H18" s="360">
        <v>275129.65114880283</v>
      </c>
      <c r="I18" s="156">
        <f t="shared" ref="I18:I72" si="0">H18-G18</f>
        <v>0</v>
      </c>
      <c r="J18" s="156"/>
      <c r="K18" s="258">
        <f>+G18</f>
        <v>275129.65114880283</v>
      </c>
      <c r="L18" s="257">
        <f>IF(K18&lt;&gt;0,+G18-K18,0)</f>
        <v>0</v>
      </c>
      <c r="M18" s="258">
        <f>+H18</f>
        <v>275129.65114880283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360">
        <v>1790243.9024390243</v>
      </c>
      <c r="E19" s="360">
        <v>44756.097560975613</v>
      </c>
      <c r="F19" s="360">
        <v>1745487.8048780486</v>
      </c>
      <c r="G19" s="360">
        <v>269441.41525774536</v>
      </c>
      <c r="H19" s="360">
        <v>269441.41525774536</v>
      </c>
      <c r="I19" s="156">
        <f t="shared" si="0"/>
        <v>0</v>
      </c>
      <c r="J19" s="156"/>
      <c r="K19" s="258">
        <f>+G19</f>
        <v>269441.41525774536</v>
      </c>
      <c r="L19" s="257">
        <f>IF(K19&lt;&gt;0,+G19-K19,0)</f>
        <v>0</v>
      </c>
      <c r="M19" s="258">
        <f>+H19</f>
        <v>269441.41525774536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1">IF(D20=F19,"","IU")</f>
        <v>IU</v>
      </c>
      <c r="C20" s="153">
        <f>IF(D11="","-",+C19+1)</f>
        <v>2020</v>
      </c>
      <c r="D20" s="159">
        <f>IF(F19+SUM(E$17:E19)=D$10,F19,D$10-SUM(E$17:E19))</f>
        <v>2295703.8048780486</v>
      </c>
      <c r="E20" s="160">
        <f>IF(+I14&lt;F19,I14,D20)</f>
        <v>58176</v>
      </c>
      <c r="F20" s="159">
        <f t="shared" ref="F20:F72" si="2">+D20-E20</f>
        <v>2237527.8048780486</v>
      </c>
      <c r="G20" s="161">
        <f t="shared" ref="G20:G48" si="3">+I$12*((D20+F20)/2)+E20</f>
        <v>290131.16035245545</v>
      </c>
      <c r="H20" s="142">
        <f t="shared" ref="H20:H48" si="4">+I$13*((D20+F20)/2)+E20</f>
        <v>290131.16035245545</v>
      </c>
      <c r="I20" s="156">
        <f t="shared" si="0"/>
        <v>0</v>
      </c>
      <c r="J20" s="156"/>
      <c r="K20" s="334"/>
      <c r="L20" s="158">
        <f t="shared" ref="L20:L72" si="5">IF(K20&lt;&gt;0,+G20-K20,0)</f>
        <v>0</v>
      </c>
      <c r="M20" s="334"/>
      <c r="N20" s="158">
        <f t="shared" ref="N20:N72" si="6">IF(M20&lt;&gt;0,+H20-M20,0)</f>
        <v>0</v>
      </c>
      <c r="O20" s="158">
        <f t="shared" ref="O20:O72" si="7">+N20-L20</f>
        <v>0</v>
      </c>
      <c r="P20" s="4"/>
    </row>
    <row r="21" spans="2:16">
      <c r="B21" s="9" t="str">
        <f t="shared" si="1"/>
        <v/>
      </c>
      <c r="C21" s="153">
        <f>IF(D11="","-",+C20+1)</f>
        <v>2021</v>
      </c>
      <c r="D21" s="159">
        <f>IF(F20+SUM(E$17:E20)=D$10,F20,D$10-SUM(E$17:E20))</f>
        <v>2237527.8048780486</v>
      </c>
      <c r="E21" s="160">
        <f>IF(+I14&lt;F20,I14,D21)</f>
        <v>58176</v>
      </c>
      <c r="F21" s="159">
        <f t="shared" si="2"/>
        <v>2179351.8048780486</v>
      </c>
      <c r="G21" s="161">
        <f t="shared" si="3"/>
        <v>284177.69290569046</v>
      </c>
      <c r="H21" s="142">
        <f t="shared" si="4"/>
        <v>284177.69290569046</v>
      </c>
      <c r="I21" s="156">
        <f t="shared" si="0"/>
        <v>0</v>
      </c>
      <c r="J21" s="156"/>
      <c r="K21" s="334"/>
      <c r="L21" s="158">
        <f t="shared" si="5"/>
        <v>0</v>
      </c>
      <c r="M21" s="334"/>
      <c r="N21" s="158">
        <f t="shared" si="6"/>
        <v>0</v>
      </c>
      <c r="O21" s="158">
        <f t="shared" si="7"/>
        <v>0</v>
      </c>
      <c r="P21" s="4"/>
    </row>
    <row r="22" spans="2:16">
      <c r="B22" s="9" t="str">
        <f t="shared" si="1"/>
        <v/>
      </c>
      <c r="C22" s="153">
        <f>IF(D11="","-",+C21+1)</f>
        <v>2022</v>
      </c>
      <c r="D22" s="159">
        <f>IF(F21+SUM(E$17:E21)=D$10,F21,D$10-SUM(E$17:E21))</f>
        <v>2179351.8048780486</v>
      </c>
      <c r="E22" s="160">
        <f>IF(+I14&lt;F21,I14,D22)</f>
        <v>58176</v>
      </c>
      <c r="F22" s="159">
        <f t="shared" si="2"/>
        <v>2121175.8048780486</v>
      </c>
      <c r="G22" s="161">
        <f t="shared" si="3"/>
        <v>278224.22545892547</v>
      </c>
      <c r="H22" s="142">
        <f t="shared" si="4"/>
        <v>278224.22545892547</v>
      </c>
      <c r="I22" s="156">
        <f t="shared" si="0"/>
        <v>0</v>
      </c>
      <c r="J22" s="156"/>
      <c r="K22" s="334"/>
      <c r="L22" s="158">
        <f t="shared" si="5"/>
        <v>0</v>
      </c>
      <c r="M22" s="334"/>
      <c r="N22" s="158">
        <f t="shared" si="6"/>
        <v>0</v>
      </c>
      <c r="O22" s="158">
        <f t="shared" si="7"/>
        <v>0</v>
      </c>
      <c r="P22" s="4"/>
    </row>
    <row r="23" spans="2:16">
      <c r="B23" s="9" t="str">
        <f t="shared" si="1"/>
        <v/>
      </c>
      <c r="C23" s="153">
        <f>IF(D11="","-",+C22+1)</f>
        <v>2023</v>
      </c>
      <c r="D23" s="159">
        <f>IF(F22+SUM(E$17:E22)=D$10,F22,D$10-SUM(E$17:E22))</f>
        <v>2121175.8048780486</v>
      </c>
      <c r="E23" s="160">
        <f>IF(+I14&lt;F22,I14,D23)</f>
        <v>58176</v>
      </c>
      <c r="F23" s="159">
        <f t="shared" si="2"/>
        <v>2062999.8048780486</v>
      </c>
      <c r="G23" s="161">
        <f t="shared" si="3"/>
        <v>272270.75801216054</v>
      </c>
      <c r="H23" s="142">
        <f t="shared" si="4"/>
        <v>272270.75801216054</v>
      </c>
      <c r="I23" s="156">
        <f t="shared" si="0"/>
        <v>0</v>
      </c>
      <c r="J23" s="156"/>
      <c r="K23" s="334"/>
      <c r="L23" s="158">
        <f t="shared" si="5"/>
        <v>0</v>
      </c>
      <c r="M23" s="334"/>
      <c r="N23" s="158">
        <f t="shared" si="6"/>
        <v>0</v>
      </c>
      <c r="O23" s="158">
        <f t="shared" si="7"/>
        <v>0</v>
      </c>
      <c r="P23" s="4"/>
    </row>
    <row r="24" spans="2:16">
      <c r="B24" s="9" t="str">
        <f t="shared" si="1"/>
        <v/>
      </c>
      <c r="C24" s="153">
        <f>IF(D11="","-",+C23+1)</f>
        <v>2024</v>
      </c>
      <c r="D24" s="159">
        <f>IF(F23+SUM(E$17:E23)=D$10,F23,D$10-SUM(E$17:E23))</f>
        <v>2062999.8048780486</v>
      </c>
      <c r="E24" s="160">
        <f>IF(+I14&lt;F23,I14,D24)</f>
        <v>58176</v>
      </c>
      <c r="F24" s="159">
        <f t="shared" si="2"/>
        <v>2004823.8048780486</v>
      </c>
      <c r="G24" s="161">
        <f t="shared" si="3"/>
        <v>266317.29056539555</v>
      </c>
      <c r="H24" s="142">
        <f t="shared" si="4"/>
        <v>266317.29056539555</v>
      </c>
      <c r="I24" s="156">
        <f t="shared" si="0"/>
        <v>0</v>
      </c>
      <c r="J24" s="156"/>
      <c r="K24" s="334"/>
      <c r="L24" s="158">
        <f t="shared" si="5"/>
        <v>0</v>
      </c>
      <c r="M24" s="334"/>
      <c r="N24" s="158">
        <f t="shared" si="6"/>
        <v>0</v>
      </c>
      <c r="O24" s="158">
        <f t="shared" si="7"/>
        <v>0</v>
      </c>
      <c r="P24" s="4"/>
    </row>
    <row r="25" spans="2:16">
      <c r="B25" s="9" t="str">
        <f t="shared" si="1"/>
        <v/>
      </c>
      <c r="C25" s="153">
        <f>IF(D11="","-",+C24+1)</f>
        <v>2025</v>
      </c>
      <c r="D25" s="159">
        <f>IF(F24+SUM(E$17:E24)=D$10,F24,D$10-SUM(E$17:E24))</f>
        <v>2004823.8048780486</v>
      </c>
      <c r="E25" s="160">
        <f>IF(+I14&lt;F24,I14,D25)</f>
        <v>58176</v>
      </c>
      <c r="F25" s="159">
        <f t="shared" si="2"/>
        <v>1946647.8048780486</v>
      </c>
      <c r="G25" s="161">
        <f t="shared" si="3"/>
        <v>260363.82311863056</v>
      </c>
      <c r="H25" s="142">
        <f t="shared" si="4"/>
        <v>260363.82311863056</v>
      </c>
      <c r="I25" s="156">
        <f t="shared" si="0"/>
        <v>0</v>
      </c>
      <c r="J25" s="156"/>
      <c r="K25" s="334"/>
      <c r="L25" s="158">
        <f t="shared" si="5"/>
        <v>0</v>
      </c>
      <c r="M25" s="334"/>
      <c r="N25" s="158">
        <f t="shared" si="6"/>
        <v>0</v>
      </c>
      <c r="O25" s="158">
        <f t="shared" si="7"/>
        <v>0</v>
      </c>
      <c r="P25" s="4"/>
    </row>
    <row r="26" spans="2:16">
      <c r="B26" s="9" t="str">
        <f t="shared" si="1"/>
        <v/>
      </c>
      <c r="C26" s="153">
        <f>IF(D11="","-",+C25+1)</f>
        <v>2026</v>
      </c>
      <c r="D26" s="159">
        <f>IF(F25+SUM(E$17:E25)=D$10,F25,D$10-SUM(E$17:E25))</f>
        <v>1946647.8048780486</v>
      </c>
      <c r="E26" s="160">
        <f>IF(+I14&lt;F25,I14,D26)</f>
        <v>58176</v>
      </c>
      <c r="F26" s="159">
        <f t="shared" si="2"/>
        <v>1888471.8048780486</v>
      </c>
      <c r="G26" s="161">
        <f t="shared" si="3"/>
        <v>254410.3556718656</v>
      </c>
      <c r="H26" s="142">
        <f t="shared" si="4"/>
        <v>254410.3556718656</v>
      </c>
      <c r="I26" s="156">
        <f t="shared" si="0"/>
        <v>0</v>
      </c>
      <c r="J26" s="156"/>
      <c r="K26" s="334"/>
      <c r="L26" s="158">
        <f t="shared" si="5"/>
        <v>0</v>
      </c>
      <c r="M26" s="334"/>
      <c r="N26" s="158">
        <f t="shared" si="6"/>
        <v>0</v>
      </c>
      <c r="O26" s="158">
        <f t="shared" si="7"/>
        <v>0</v>
      </c>
      <c r="P26" s="4"/>
    </row>
    <row r="27" spans="2:16">
      <c r="B27" s="9" t="str">
        <f t="shared" si="1"/>
        <v/>
      </c>
      <c r="C27" s="153">
        <f>IF(D11="","-",+C26+1)</f>
        <v>2027</v>
      </c>
      <c r="D27" s="159">
        <f>IF(F26+SUM(E$17:E26)=D$10,F26,D$10-SUM(E$17:E26))</f>
        <v>1888471.8048780486</v>
      </c>
      <c r="E27" s="160">
        <f>IF(+I14&lt;F26,I14,D27)</f>
        <v>58176</v>
      </c>
      <c r="F27" s="159">
        <f t="shared" si="2"/>
        <v>1830295.8048780486</v>
      </c>
      <c r="G27" s="161">
        <f t="shared" si="3"/>
        <v>248456.88822510061</v>
      </c>
      <c r="H27" s="142">
        <f t="shared" si="4"/>
        <v>248456.88822510061</v>
      </c>
      <c r="I27" s="156">
        <f t="shared" si="0"/>
        <v>0</v>
      </c>
      <c r="J27" s="156"/>
      <c r="K27" s="334"/>
      <c r="L27" s="158">
        <f t="shared" si="5"/>
        <v>0</v>
      </c>
      <c r="M27" s="334"/>
      <c r="N27" s="158">
        <f t="shared" si="6"/>
        <v>0</v>
      </c>
      <c r="O27" s="158">
        <f t="shared" si="7"/>
        <v>0</v>
      </c>
      <c r="P27" s="4"/>
    </row>
    <row r="28" spans="2:16">
      <c r="B28" s="9" t="str">
        <f t="shared" si="1"/>
        <v/>
      </c>
      <c r="C28" s="153">
        <f>IF(D11="","-",+C27+1)</f>
        <v>2028</v>
      </c>
      <c r="D28" s="159">
        <f>IF(F27+SUM(E$17:E27)=D$10,F27,D$10-SUM(E$17:E27))</f>
        <v>1830295.8048780486</v>
      </c>
      <c r="E28" s="160">
        <f>IF(+I14&lt;F27,I14,D28)</f>
        <v>58176</v>
      </c>
      <c r="F28" s="159">
        <f t="shared" si="2"/>
        <v>1772119.8048780486</v>
      </c>
      <c r="G28" s="161">
        <f t="shared" si="3"/>
        <v>242503.42077833565</v>
      </c>
      <c r="H28" s="142">
        <f t="shared" si="4"/>
        <v>242503.42077833565</v>
      </c>
      <c r="I28" s="156">
        <f t="shared" si="0"/>
        <v>0</v>
      </c>
      <c r="J28" s="156"/>
      <c r="K28" s="334"/>
      <c r="L28" s="158">
        <f t="shared" si="5"/>
        <v>0</v>
      </c>
      <c r="M28" s="334"/>
      <c r="N28" s="158">
        <f t="shared" si="6"/>
        <v>0</v>
      </c>
      <c r="O28" s="158">
        <f t="shared" si="7"/>
        <v>0</v>
      </c>
      <c r="P28" s="4"/>
    </row>
    <row r="29" spans="2:16">
      <c r="B29" s="9" t="str">
        <f t="shared" si="1"/>
        <v/>
      </c>
      <c r="C29" s="153">
        <f>IF(D11="","-",+C28+1)</f>
        <v>2029</v>
      </c>
      <c r="D29" s="159">
        <f>IF(F28+SUM(E$17:E28)=D$10,F28,D$10-SUM(E$17:E28))</f>
        <v>1772119.8048780486</v>
      </c>
      <c r="E29" s="160">
        <f>IF(+I14&lt;F28,I14,D29)</f>
        <v>58176</v>
      </c>
      <c r="F29" s="159">
        <f t="shared" si="2"/>
        <v>1713943.8048780486</v>
      </c>
      <c r="G29" s="161">
        <f t="shared" si="3"/>
        <v>236549.95333157069</v>
      </c>
      <c r="H29" s="142">
        <f t="shared" si="4"/>
        <v>236549.95333157069</v>
      </c>
      <c r="I29" s="156">
        <f t="shared" si="0"/>
        <v>0</v>
      </c>
      <c r="J29" s="156"/>
      <c r="K29" s="334"/>
      <c r="L29" s="158">
        <f t="shared" si="5"/>
        <v>0</v>
      </c>
      <c r="M29" s="334"/>
      <c r="N29" s="158">
        <f t="shared" si="6"/>
        <v>0</v>
      </c>
      <c r="O29" s="158">
        <f t="shared" si="7"/>
        <v>0</v>
      </c>
      <c r="P29" s="4"/>
    </row>
    <row r="30" spans="2:16">
      <c r="B30" s="9" t="str">
        <f t="shared" si="1"/>
        <v/>
      </c>
      <c r="C30" s="153">
        <f>IF(D11="","-",+C29+1)</f>
        <v>2030</v>
      </c>
      <c r="D30" s="159">
        <f>IF(F29+SUM(E$17:E29)=D$10,F29,D$10-SUM(E$17:E29))</f>
        <v>1713943.8048780486</v>
      </c>
      <c r="E30" s="160">
        <f>IF(+I14&lt;F29,I14,D30)</f>
        <v>58176</v>
      </c>
      <c r="F30" s="159">
        <f t="shared" si="2"/>
        <v>1655767.8048780486</v>
      </c>
      <c r="G30" s="161">
        <f t="shared" si="3"/>
        <v>230596.4858848057</v>
      </c>
      <c r="H30" s="142">
        <f t="shared" si="4"/>
        <v>230596.4858848057</v>
      </c>
      <c r="I30" s="156">
        <f t="shared" si="0"/>
        <v>0</v>
      </c>
      <c r="J30" s="156"/>
      <c r="K30" s="334"/>
      <c r="L30" s="158">
        <f t="shared" si="5"/>
        <v>0</v>
      </c>
      <c r="M30" s="334"/>
      <c r="N30" s="158">
        <f t="shared" si="6"/>
        <v>0</v>
      </c>
      <c r="O30" s="158">
        <f t="shared" si="7"/>
        <v>0</v>
      </c>
      <c r="P30" s="4"/>
    </row>
    <row r="31" spans="2:16">
      <c r="B31" s="9" t="str">
        <f t="shared" si="1"/>
        <v/>
      </c>
      <c r="C31" s="153">
        <f>IF(D11="","-",+C30+1)</f>
        <v>2031</v>
      </c>
      <c r="D31" s="159">
        <f>IF(F30+SUM(E$17:E30)=D$10,F30,D$10-SUM(E$17:E30))</f>
        <v>1655767.8048780486</v>
      </c>
      <c r="E31" s="160">
        <f>IF(+I14&lt;F30,I14,D31)</f>
        <v>58176</v>
      </c>
      <c r="F31" s="159">
        <f t="shared" si="2"/>
        <v>1597591.8048780486</v>
      </c>
      <c r="G31" s="161">
        <f t="shared" si="3"/>
        <v>224643.01843804074</v>
      </c>
      <c r="H31" s="142">
        <f t="shared" si="4"/>
        <v>224643.01843804074</v>
      </c>
      <c r="I31" s="156">
        <f t="shared" si="0"/>
        <v>0</v>
      </c>
      <c r="J31" s="156"/>
      <c r="K31" s="334"/>
      <c r="L31" s="158">
        <f t="shared" si="5"/>
        <v>0</v>
      </c>
      <c r="M31" s="334"/>
      <c r="N31" s="158">
        <f t="shared" si="6"/>
        <v>0</v>
      </c>
      <c r="O31" s="158">
        <f t="shared" si="7"/>
        <v>0</v>
      </c>
      <c r="P31" s="4"/>
    </row>
    <row r="32" spans="2:16">
      <c r="B32" s="9" t="str">
        <f t="shared" si="1"/>
        <v/>
      </c>
      <c r="C32" s="153">
        <f>IF(D11="","-",+C31+1)</f>
        <v>2032</v>
      </c>
      <c r="D32" s="159">
        <f>IF(F31+SUM(E$17:E31)=D$10,F31,D$10-SUM(E$17:E31))</f>
        <v>1597591.8048780486</v>
      </c>
      <c r="E32" s="160">
        <f>IF(+I14&lt;F31,I14,D32)</f>
        <v>58176</v>
      </c>
      <c r="F32" s="159">
        <f t="shared" si="2"/>
        <v>1539415.8048780486</v>
      </c>
      <c r="G32" s="161">
        <f t="shared" si="3"/>
        <v>218689.55099127578</v>
      </c>
      <c r="H32" s="142">
        <f t="shared" si="4"/>
        <v>218689.55099127578</v>
      </c>
      <c r="I32" s="156">
        <f t="shared" si="0"/>
        <v>0</v>
      </c>
      <c r="J32" s="156"/>
      <c r="K32" s="334"/>
      <c r="L32" s="158">
        <f t="shared" si="5"/>
        <v>0</v>
      </c>
      <c r="M32" s="334"/>
      <c r="N32" s="158">
        <f t="shared" si="6"/>
        <v>0</v>
      </c>
      <c r="O32" s="158">
        <f t="shared" si="7"/>
        <v>0</v>
      </c>
      <c r="P32" s="4"/>
    </row>
    <row r="33" spans="2:16">
      <c r="B33" s="9" t="str">
        <f t="shared" si="1"/>
        <v/>
      </c>
      <c r="C33" s="153">
        <f>IF(D11="","-",+C32+1)</f>
        <v>2033</v>
      </c>
      <c r="D33" s="159">
        <f>IF(F32+SUM(E$17:E32)=D$10,F32,D$10-SUM(E$17:E32))</f>
        <v>1539415.8048780486</v>
      </c>
      <c r="E33" s="160">
        <f>IF(+I14&lt;F32,I14,D33)</f>
        <v>58176</v>
      </c>
      <c r="F33" s="159">
        <f t="shared" si="2"/>
        <v>1481239.8048780486</v>
      </c>
      <c r="G33" s="161">
        <f t="shared" si="3"/>
        <v>212736.0835445108</v>
      </c>
      <c r="H33" s="142">
        <f t="shared" si="4"/>
        <v>212736.0835445108</v>
      </c>
      <c r="I33" s="156">
        <f t="shared" si="0"/>
        <v>0</v>
      </c>
      <c r="J33" s="156"/>
      <c r="K33" s="334"/>
      <c r="L33" s="158">
        <f t="shared" si="5"/>
        <v>0</v>
      </c>
      <c r="M33" s="334"/>
      <c r="N33" s="158">
        <f t="shared" si="6"/>
        <v>0</v>
      </c>
      <c r="O33" s="158">
        <f t="shared" si="7"/>
        <v>0</v>
      </c>
      <c r="P33" s="4"/>
    </row>
    <row r="34" spans="2:16">
      <c r="B34" s="9" t="str">
        <f t="shared" si="1"/>
        <v/>
      </c>
      <c r="C34" s="153">
        <f>IF(D11="","-",+C33+1)</f>
        <v>2034</v>
      </c>
      <c r="D34" s="159">
        <f>IF(F33+SUM(E$17:E33)=D$10,F33,D$10-SUM(E$17:E33))</f>
        <v>1481239.8048780486</v>
      </c>
      <c r="E34" s="160">
        <f>IF(+I14&lt;F33,I14,D34)</f>
        <v>58176</v>
      </c>
      <c r="F34" s="159">
        <f t="shared" si="2"/>
        <v>1423063.8048780486</v>
      </c>
      <c r="G34" s="161">
        <f t="shared" si="3"/>
        <v>206782.61609774583</v>
      </c>
      <c r="H34" s="142">
        <f t="shared" si="4"/>
        <v>206782.61609774583</v>
      </c>
      <c r="I34" s="156">
        <f t="shared" si="0"/>
        <v>0</v>
      </c>
      <c r="J34" s="156"/>
      <c r="K34" s="334"/>
      <c r="L34" s="158">
        <f t="shared" si="5"/>
        <v>0</v>
      </c>
      <c r="M34" s="334"/>
      <c r="N34" s="158">
        <f t="shared" si="6"/>
        <v>0</v>
      </c>
      <c r="O34" s="158">
        <f t="shared" si="7"/>
        <v>0</v>
      </c>
      <c r="P34" s="4"/>
    </row>
    <row r="35" spans="2:16">
      <c r="B35" s="9" t="str">
        <f t="shared" si="1"/>
        <v/>
      </c>
      <c r="C35" s="153">
        <f>IF(D11="","-",+C34+1)</f>
        <v>2035</v>
      </c>
      <c r="D35" s="159">
        <f>IF(F34+SUM(E$17:E34)=D$10,F34,D$10-SUM(E$17:E34))</f>
        <v>1423063.8048780486</v>
      </c>
      <c r="E35" s="160">
        <f>IF(+I14&lt;F34,I14,D35)</f>
        <v>58176</v>
      </c>
      <c r="F35" s="159">
        <f t="shared" si="2"/>
        <v>1364887.8048780486</v>
      </c>
      <c r="G35" s="161">
        <f t="shared" si="3"/>
        <v>200829.14865098085</v>
      </c>
      <c r="H35" s="142">
        <f t="shared" si="4"/>
        <v>200829.14865098085</v>
      </c>
      <c r="I35" s="156">
        <f t="shared" si="0"/>
        <v>0</v>
      </c>
      <c r="J35" s="156"/>
      <c r="K35" s="334"/>
      <c r="L35" s="158">
        <f t="shared" si="5"/>
        <v>0</v>
      </c>
      <c r="M35" s="334"/>
      <c r="N35" s="158">
        <f t="shared" si="6"/>
        <v>0</v>
      </c>
      <c r="O35" s="158">
        <f t="shared" si="7"/>
        <v>0</v>
      </c>
      <c r="P35" s="4"/>
    </row>
    <row r="36" spans="2:16">
      <c r="B36" s="9" t="str">
        <f t="shared" si="1"/>
        <v/>
      </c>
      <c r="C36" s="153">
        <f>IF(D11="","-",+C35+1)</f>
        <v>2036</v>
      </c>
      <c r="D36" s="159">
        <f>IF(F35+SUM(E$17:E35)=D$10,F35,D$10-SUM(E$17:E35))</f>
        <v>1364887.8048780486</v>
      </c>
      <c r="E36" s="160">
        <f>IF(+I14&lt;F35,I14,D36)</f>
        <v>58176</v>
      </c>
      <c r="F36" s="159">
        <f t="shared" si="2"/>
        <v>1306711.8048780486</v>
      </c>
      <c r="G36" s="161">
        <f t="shared" si="3"/>
        <v>194875.68120421589</v>
      </c>
      <c r="H36" s="142">
        <f t="shared" si="4"/>
        <v>194875.68120421589</v>
      </c>
      <c r="I36" s="156">
        <f t="shared" si="0"/>
        <v>0</v>
      </c>
      <c r="J36" s="156"/>
      <c r="K36" s="334"/>
      <c r="L36" s="158">
        <f t="shared" si="5"/>
        <v>0</v>
      </c>
      <c r="M36" s="334"/>
      <c r="N36" s="158">
        <f t="shared" si="6"/>
        <v>0</v>
      </c>
      <c r="O36" s="158">
        <f t="shared" si="7"/>
        <v>0</v>
      </c>
      <c r="P36" s="4"/>
    </row>
    <row r="37" spans="2:16">
      <c r="B37" s="9" t="str">
        <f t="shared" si="1"/>
        <v/>
      </c>
      <c r="C37" s="153">
        <f>IF(D11="","-",+C36+1)</f>
        <v>2037</v>
      </c>
      <c r="D37" s="159">
        <f>IF(F36+SUM(E$17:E36)=D$10,F36,D$10-SUM(E$17:E36))</f>
        <v>1306711.8048780486</v>
      </c>
      <c r="E37" s="160">
        <f>IF(+I14&lt;F36,I14,D37)</f>
        <v>58176</v>
      </c>
      <c r="F37" s="159">
        <f t="shared" si="2"/>
        <v>1248535.8048780486</v>
      </c>
      <c r="G37" s="161">
        <f t="shared" si="3"/>
        <v>188922.21375745093</v>
      </c>
      <c r="H37" s="142">
        <f t="shared" si="4"/>
        <v>188922.21375745093</v>
      </c>
      <c r="I37" s="156">
        <f t="shared" si="0"/>
        <v>0</v>
      </c>
      <c r="J37" s="156"/>
      <c r="K37" s="334"/>
      <c r="L37" s="158">
        <f t="shared" si="5"/>
        <v>0</v>
      </c>
      <c r="M37" s="334"/>
      <c r="N37" s="158">
        <f t="shared" si="6"/>
        <v>0</v>
      </c>
      <c r="O37" s="158">
        <f t="shared" si="7"/>
        <v>0</v>
      </c>
      <c r="P37" s="4"/>
    </row>
    <row r="38" spans="2:16">
      <c r="B38" s="9" t="str">
        <f t="shared" si="1"/>
        <v/>
      </c>
      <c r="C38" s="153">
        <f>IF(D11="","-",+C37+1)</f>
        <v>2038</v>
      </c>
      <c r="D38" s="159">
        <f>IF(F37+SUM(E$17:E37)=D$10,F37,D$10-SUM(E$17:E37))</f>
        <v>1248535.8048780486</v>
      </c>
      <c r="E38" s="160">
        <f>IF(+I14&lt;F37,I14,D38)</f>
        <v>58176</v>
      </c>
      <c r="F38" s="159">
        <f t="shared" si="2"/>
        <v>1190359.8048780486</v>
      </c>
      <c r="G38" s="161">
        <f t="shared" si="3"/>
        <v>182968.74631068594</v>
      </c>
      <c r="H38" s="142">
        <f t="shared" si="4"/>
        <v>182968.74631068594</v>
      </c>
      <c r="I38" s="156">
        <f t="shared" si="0"/>
        <v>0</v>
      </c>
      <c r="J38" s="156"/>
      <c r="K38" s="334"/>
      <c r="L38" s="158">
        <f t="shared" si="5"/>
        <v>0</v>
      </c>
      <c r="M38" s="334"/>
      <c r="N38" s="158">
        <f t="shared" si="6"/>
        <v>0</v>
      </c>
      <c r="O38" s="158">
        <f t="shared" si="7"/>
        <v>0</v>
      </c>
      <c r="P38" s="4"/>
    </row>
    <row r="39" spans="2:16">
      <c r="B39" s="9" t="str">
        <f t="shared" si="1"/>
        <v/>
      </c>
      <c r="C39" s="153">
        <f>IF(D11="","-",+C38+1)</f>
        <v>2039</v>
      </c>
      <c r="D39" s="159">
        <f>IF(F38+SUM(E$17:E38)=D$10,F38,D$10-SUM(E$17:E38))</f>
        <v>1190359.8048780486</v>
      </c>
      <c r="E39" s="160">
        <f>IF(+I14&lt;F38,I14,D39)</f>
        <v>58176</v>
      </c>
      <c r="F39" s="159">
        <f t="shared" si="2"/>
        <v>1132183.8048780486</v>
      </c>
      <c r="G39" s="161">
        <f t="shared" si="3"/>
        <v>177015.27886392098</v>
      </c>
      <c r="H39" s="142">
        <f t="shared" si="4"/>
        <v>177015.27886392098</v>
      </c>
      <c r="I39" s="156">
        <f t="shared" si="0"/>
        <v>0</v>
      </c>
      <c r="J39" s="156"/>
      <c r="K39" s="334"/>
      <c r="L39" s="158">
        <f t="shared" si="5"/>
        <v>0</v>
      </c>
      <c r="M39" s="334"/>
      <c r="N39" s="158">
        <f t="shared" si="6"/>
        <v>0</v>
      </c>
      <c r="O39" s="158">
        <f t="shared" si="7"/>
        <v>0</v>
      </c>
      <c r="P39" s="4"/>
    </row>
    <row r="40" spans="2:16">
      <c r="B40" s="9" t="str">
        <f t="shared" si="1"/>
        <v/>
      </c>
      <c r="C40" s="153">
        <f>IF(D11="","-",+C39+1)</f>
        <v>2040</v>
      </c>
      <c r="D40" s="159">
        <f>IF(F39+SUM(E$17:E39)=D$10,F39,D$10-SUM(E$17:E39))</f>
        <v>1132183.8048780486</v>
      </c>
      <c r="E40" s="160">
        <f>IF(+I14&lt;F39,I14,D40)</f>
        <v>58176</v>
      </c>
      <c r="F40" s="159">
        <f t="shared" si="2"/>
        <v>1074007.8048780486</v>
      </c>
      <c r="G40" s="161">
        <f t="shared" si="3"/>
        <v>171061.81141715602</v>
      </c>
      <c r="H40" s="142">
        <f t="shared" si="4"/>
        <v>171061.81141715602</v>
      </c>
      <c r="I40" s="156">
        <f t="shared" si="0"/>
        <v>0</v>
      </c>
      <c r="J40" s="156"/>
      <c r="K40" s="334"/>
      <c r="L40" s="158">
        <f t="shared" si="5"/>
        <v>0</v>
      </c>
      <c r="M40" s="334"/>
      <c r="N40" s="158">
        <f t="shared" si="6"/>
        <v>0</v>
      </c>
      <c r="O40" s="158">
        <f t="shared" si="7"/>
        <v>0</v>
      </c>
      <c r="P40" s="4"/>
    </row>
    <row r="41" spans="2:16">
      <c r="B41" s="9" t="str">
        <f t="shared" si="1"/>
        <v/>
      </c>
      <c r="C41" s="153">
        <f>IF(D11="","-",+C40+1)</f>
        <v>2041</v>
      </c>
      <c r="D41" s="159">
        <f>IF(F40+SUM(E$17:E40)=D$10,F40,D$10-SUM(E$17:E40))</f>
        <v>1074007.8048780486</v>
      </c>
      <c r="E41" s="160">
        <f>IF(+I14&lt;F40,I14,D41)</f>
        <v>58176</v>
      </c>
      <c r="F41" s="159">
        <f t="shared" si="2"/>
        <v>1015831.8048780486</v>
      </c>
      <c r="G41" s="161">
        <f t="shared" si="3"/>
        <v>165108.34397039103</v>
      </c>
      <c r="H41" s="142">
        <f t="shared" si="4"/>
        <v>165108.34397039103</v>
      </c>
      <c r="I41" s="156">
        <f t="shared" si="0"/>
        <v>0</v>
      </c>
      <c r="J41" s="156"/>
      <c r="K41" s="334"/>
      <c r="L41" s="158">
        <f t="shared" si="5"/>
        <v>0</v>
      </c>
      <c r="M41" s="334"/>
      <c r="N41" s="158">
        <f t="shared" si="6"/>
        <v>0</v>
      </c>
      <c r="O41" s="158">
        <f t="shared" si="7"/>
        <v>0</v>
      </c>
      <c r="P41" s="4"/>
    </row>
    <row r="42" spans="2:16">
      <c r="B42" s="9" t="str">
        <f t="shared" si="1"/>
        <v/>
      </c>
      <c r="C42" s="153">
        <f>IF(D11="","-",+C41+1)</f>
        <v>2042</v>
      </c>
      <c r="D42" s="159">
        <f>IF(F41+SUM(E$17:E41)=D$10,F41,D$10-SUM(E$17:E41))</f>
        <v>1015831.8048780486</v>
      </c>
      <c r="E42" s="160">
        <f>IF(+I14&lt;F41,I14,D42)</f>
        <v>58176</v>
      </c>
      <c r="F42" s="159">
        <f t="shared" si="2"/>
        <v>957655.8048780486</v>
      </c>
      <c r="G42" s="161">
        <f t="shared" si="3"/>
        <v>159154.87652362604</v>
      </c>
      <c r="H42" s="142">
        <f t="shared" si="4"/>
        <v>159154.87652362604</v>
      </c>
      <c r="I42" s="156">
        <f t="shared" si="0"/>
        <v>0</v>
      </c>
      <c r="J42" s="156"/>
      <c r="K42" s="334"/>
      <c r="L42" s="158">
        <f t="shared" si="5"/>
        <v>0</v>
      </c>
      <c r="M42" s="334"/>
      <c r="N42" s="158">
        <f t="shared" si="6"/>
        <v>0</v>
      </c>
      <c r="O42" s="158">
        <f t="shared" si="7"/>
        <v>0</v>
      </c>
      <c r="P42" s="4"/>
    </row>
    <row r="43" spans="2:16">
      <c r="B43" s="9" t="str">
        <f t="shared" si="1"/>
        <v/>
      </c>
      <c r="C43" s="153">
        <f>IF(D11="","-",+C42+1)</f>
        <v>2043</v>
      </c>
      <c r="D43" s="159">
        <f>IF(F42+SUM(E$17:E42)=D$10,F42,D$10-SUM(E$17:E42))</f>
        <v>957655.8048780486</v>
      </c>
      <c r="E43" s="160">
        <f>IF(+I14&lt;F42,I14,D43)</f>
        <v>58176</v>
      </c>
      <c r="F43" s="159">
        <f t="shared" si="2"/>
        <v>899479.8048780486</v>
      </c>
      <c r="G43" s="161">
        <f t="shared" si="3"/>
        <v>153201.40907686108</v>
      </c>
      <c r="H43" s="142">
        <f t="shared" si="4"/>
        <v>153201.40907686108</v>
      </c>
      <c r="I43" s="156">
        <f t="shared" si="0"/>
        <v>0</v>
      </c>
      <c r="J43" s="156"/>
      <c r="K43" s="334"/>
      <c r="L43" s="158">
        <f t="shared" si="5"/>
        <v>0</v>
      </c>
      <c r="M43" s="334"/>
      <c r="N43" s="158">
        <f t="shared" si="6"/>
        <v>0</v>
      </c>
      <c r="O43" s="158">
        <f t="shared" si="7"/>
        <v>0</v>
      </c>
      <c r="P43" s="4"/>
    </row>
    <row r="44" spans="2:16">
      <c r="B44" s="9" t="str">
        <f t="shared" si="1"/>
        <v/>
      </c>
      <c r="C44" s="153">
        <f>IF(D11="","-",+C43+1)</f>
        <v>2044</v>
      </c>
      <c r="D44" s="159">
        <f>IF(F43+SUM(E$17:E43)=D$10,F43,D$10-SUM(E$17:E43))</f>
        <v>899479.8048780486</v>
      </c>
      <c r="E44" s="160">
        <f>IF(+I14&lt;F43,I14,D44)</f>
        <v>58176</v>
      </c>
      <c r="F44" s="159">
        <f t="shared" si="2"/>
        <v>841303.8048780486</v>
      </c>
      <c r="G44" s="161">
        <f t="shared" si="3"/>
        <v>147247.94163009612</v>
      </c>
      <c r="H44" s="142">
        <f t="shared" si="4"/>
        <v>147247.94163009612</v>
      </c>
      <c r="I44" s="156">
        <f t="shared" si="0"/>
        <v>0</v>
      </c>
      <c r="J44" s="156"/>
      <c r="K44" s="334"/>
      <c r="L44" s="158">
        <f t="shared" si="5"/>
        <v>0</v>
      </c>
      <c r="M44" s="334"/>
      <c r="N44" s="158">
        <f t="shared" si="6"/>
        <v>0</v>
      </c>
      <c r="O44" s="158">
        <f t="shared" si="7"/>
        <v>0</v>
      </c>
      <c r="P44" s="4"/>
    </row>
    <row r="45" spans="2:16">
      <c r="B45" s="9" t="str">
        <f t="shared" si="1"/>
        <v/>
      </c>
      <c r="C45" s="153">
        <f>IF(D11="","-",+C44+1)</f>
        <v>2045</v>
      </c>
      <c r="D45" s="159">
        <f>IF(F44+SUM(E$17:E44)=D$10,F44,D$10-SUM(E$17:E44))</f>
        <v>841303.8048780486</v>
      </c>
      <c r="E45" s="160">
        <f>IF(+I14&lt;F44,I14,D45)</f>
        <v>58176</v>
      </c>
      <c r="F45" s="159">
        <f t="shared" si="2"/>
        <v>783127.8048780486</v>
      </c>
      <c r="G45" s="161">
        <f t="shared" si="3"/>
        <v>141294.47418333113</v>
      </c>
      <c r="H45" s="142">
        <f t="shared" si="4"/>
        <v>141294.47418333113</v>
      </c>
      <c r="I45" s="156">
        <f t="shared" si="0"/>
        <v>0</v>
      </c>
      <c r="J45" s="156"/>
      <c r="K45" s="334"/>
      <c r="L45" s="158">
        <f t="shared" si="5"/>
        <v>0</v>
      </c>
      <c r="M45" s="334"/>
      <c r="N45" s="158">
        <f t="shared" si="6"/>
        <v>0</v>
      </c>
      <c r="O45" s="158">
        <f t="shared" si="7"/>
        <v>0</v>
      </c>
      <c r="P45" s="4"/>
    </row>
    <row r="46" spans="2:16">
      <c r="B46" s="9" t="str">
        <f t="shared" si="1"/>
        <v/>
      </c>
      <c r="C46" s="153">
        <f>IF(D11="","-",+C45+1)</f>
        <v>2046</v>
      </c>
      <c r="D46" s="159">
        <f>IF(F45+SUM(E$17:E45)=D$10,F45,D$10-SUM(E$17:E45))</f>
        <v>783127.8048780486</v>
      </c>
      <c r="E46" s="160">
        <f>IF(+I14&lt;F45,I14,D46)</f>
        <v>58176</v>
      </c>
      <c r="F46" s="159">
        <f t="shared" si="2"/>
        <v>724951.8048780486</v>
      </c>
      <c r="G46" s="161">
        <f t="shared" si="3"/>
        <v>135341.00673656617</v>
      </c>
      <c r="H46" s="142">
        <f t="shared" si="4"/>
        <v>135341.00673656617</v>
      </c>
      <c r="I46" s="156">
        <f t="shared" si="0"/>
        <v>0</v>
      </c>
      <c r="J46" s="156"/>
      <c r="K46" s="334"/>
      <c r="L46" s="158">
        <f t="shared" si="5"/>
        <v>0</v>
      </c>
      <c r="M46" s="334"/>
      <c r="N46" s="158">
        <f t="shared" si="6"/>
        <v>0</v>
      </c>
      <c r="O46" s="158">
        <f t="shared" si="7"/>
        <v>0</v>
      </c>
      <c r="P46" s="4"/>
    </row>
    <row r="47" spans="2:16">
      <c r="B47" s="9" t="str">
        <f t="shared" si="1"/>
        <v/>
      </c>
      <c r="C47" s="153">
        <f>IF(D11="","-",+C46+1)</f>
        <v>2047</v>
      </c>
      <c r="D47" s="159">
        <f>IF(F46+SUM(E$17:E46)=D$10,F46,D$10-SUM(E$17:E46))</f>
        <v>724951.8048780486</v>
      </c>
      <c r="E47" s="160">
        <f>IF(+I14&lt;F46,I14,D47)</f>
        <v>58176</v>
      </c>
      <c r="F47" s="159">
        <f t="shared" si="2"/>
        <v>666775.8048780486</v>
      </c>
      <c r="G47" s="161">
        <f t="shared" si="3"/>
        <v>129387.53928980119</v>
      </c>
      <c r="H47" s="142">
        <f t="shared" si="4"/>
        <v>129387.53928980119</v>
      </c>
      <c r="I47" s="156">
        <f t="shared" si="0"/>
        <v>0</v>
      </c>
      <c r="J47" s="156"/>
      <c r="K47" s="334"/>
      <c r="L47" s="158">
        <f t="shared" si="5"/>
        <v>0</v>
      </c>
      <c r="M47" s="334"/>
      <c r="N47" s="158">
        <f t="shared" si="6"/>
        <v>0</v>
      </c>
      <c r="O47" s="158">
        <f t="shared" si="7"/>
        <v>0</v>
      </c>
      <c r="P47" s="4"/>
    </row>
    <row r="48" spans="2:16">
      <c r="B48" s="9" t="str">
        <f t="shared" si="1"/>
        <v/>
      </c>
      <c r="C48" s="153">
        <f>IF(D11="","-",+C47+1)</f>
        <v>2048</v>
      </c>
      <c r="D48" s="159">
        <f>IF(F47+SUM(E$17:E47)=D$10,F47,D$10-SUM(E$17:E47))</f>
        <v>666775.8048780486</v>
      </c>
      <c r="E48" s="160">
        <f>IF(+I14&lt;F47,I14,D48)</f>
        <v>58176</v>
      </c>
      <c r="F48" s="159">
        <f t="shared" si="2"/>
        <v>608599.8048780486</v>
      </c>
      <c r="G48" s="161">
        <f t="shared" si="3"/>
        <v>123434.07184303622</v>
      </c>
      <c r="H48" s="142">
        <f t="shared" si="4"/>
        <v>123434.07184303622</v>
      </c>
      <c r="I48" s="156">
        <f t="shared" si="0"/>
        <v>0</v>
      </c>
      <c r="J48" s="156"/>
      <c r="K48" s="334"/>
      <c r="L48" s="158">
        <f t="shared" si="5"/>
        <v>0</v>
      </c>
      <c r="M48" s="334"/>
      <c r="N48" s="158">
        <f t="shared" si="6"/>
        <v>0</v>
      </c>
      <c r="O48" s="158">
        <f t="shared" si="7"/>
        <v>0</v>
      </c>
      <c r="P48" s="4"/>
    </row>
    <row r="49" spans="2:16">
      <c r="B49" s="9" t="str">
        <f t="shared" si="1"/>
        <v/>
      </c>
      <c r="C49" s="153">
        <f>IF(D11="","-",+C48+1)</f>
        <v>2049</v>
      </c>
      <c r="D49" s="159">
        <f>IF(F48+SUM(E$17:E48)=D$10,F48,D$10-SUM(E$17:E48))</f>
        <v>608599.8048780486</v>
      </c>
      <c r="E49" s="160">
        <f>IF(+I14&lt;F48,I14,D49)</f>
        <v>58176</v>
      </c>
      <c r="F49" s="159">
        <f t="shared" si="2"/>
        <v>550423.8048780486</v>
      </c>
      <c r="G49" s="161">
        <f t="shared" ref="G49:G72" si="8">+I$12*((D49+F49)/2)+E49</f>
        <v>117480.60439627126</v>
      </c>
      <c r="H49" s="142">
        <f t="shared" ref="H49:H72" si="9">+I$13*((D49+F49)/2)+E49</f>
        <v>117480.60439627126</v>
      </c>
      <c r="I49" s="156">
        <f t="shared" si="0"/>
        <v>0</v>
      </c>
      <c r="J49" s="156"/>
      <c r="K49" s="334"/>
      <c r="L49" s="158">
        <f t="shared" si="5"/>
        <v>0</v>
      </c>
      <c r="M49" s="334"/>
      <c r="N49" s="158">
        <f t="shared" si="6"/>
        <v>0</v>
      </c>
      <c r="O49" s="158">
        <f t="shared" si="7"/>
        <v>0</v>
      </c>
      <c r="P49" s="4"/>
    </row>
    <row r="50" spans="2:16">
      <c r="B50" s="9" t="str">
        <f t="shared" si="1"/>
        <v/>
      </c>
      <c r="C50" s="153">
        <f>IF(D11="","-",+C49+1)</f>
        <v>2050</v>
      </c>
      <c r="D50" s="159">
        <f>IF(F49+SUM(E$17:E49)=D$10,F49,D$10-SUM(E$17:E49))</f>
        <v>550423.8048780486</v>
      </c>
      <c r="E50" s="160">
        <f>IF(+I14&lt;F49,I14,D50)</f>
        <v>58176</v>
      </c>
      <c r="F50" s="159">
        <f t="shared" si="2"/>
        <v>492247.8048780486</v>
      </c>
      <c r="G50" s="161">
        <f t="shared" si="8"/>
        <v>111527.13694950628</v>
      </c>
      <c r="H50" s="142">
        <f t="shared" si="9"/>
        <v>111527.13694950628</v>
      </c>
      <c r="I50" s="156">
        <f t="shared" si="0"/>
        <v>0</v>
      </c>
      <c r="J50" s="156"/>
      <c r="K50" s="334"/>
      <c r="L50" s="158">
        <f t="shared" si="5"/>
        <v>0</v>
      </c>
      <c r="M50" s="334"/>
      <c r="N50" s="158">
        <f t="shared" si="6"/>
        <v>0</v>
      </c>
      <c r="O50" s="158">
        <f t="shared" si="7"/>
        <v>0</v>
      </c>
      <c r="P50" s="4"/>
    </row>
    <row r="51" spans="2:16">
      <c r="B51" s="9" t="str">
        <f t="shared" si="1"/>
        <v/>
      </c>
      <c r="C51" s="153">
        <f>IF(D11="","-",+C50+1)</f>
        <v>2051</v>
      </c>
      <c r="D51" s="159">
        <f>IF(F50+SUM(E$17:E50)=D$10,F50,D$10-SUM(E$17:E50))</f>
        <v>492247.8048780486</v>
      </c>
      <c r="E51" s="160">
        <f>IF(+I14&lt;F50,I14,D51)</f>
        <v>58176</v>
      </c>
      <c r="F51" s="159">
        <f t="shared" si="2"/>
        <v>434071.8048780486</v>
      </c>
      <c r="G51" s="161">
        <f t="shared" si="8"/>
        <v>105573.66950274131</v>
      </c>
      <c r="H51" s="142">
        <f t="shared" si="9"/>
        <v>105573.66950274131</v>
      </c>
      <c r="I51" s="156">
        <f t="shared" si="0"/>
        <v>0</v>
      </c>
      <c r="J51" s="156"/>
      <c r="K51" s="334"/>
      <c r="L51" s="158">
        <f t="shared" si="5"/>
        <v>0</v>
      </c>
      <c r="M51" s="334"/>
      <c r="N51" s="158">
        <f t="shared" si="6"/>
        <v>0</v>
      </c>
      <c r="O51" s="158">
        <f t="shared" si="7"/>
        <v>0</v>
      </c>
      <c r="P51" s="4"/>
    </row>
    <row r="52" spans="2:16">
      <c r="B52" s="9" t="str">
        <f t="shared" si="1"/>
        <v/>
      </c>
      <c r="C52" s="153">
        <f>IF(D11="","-",+C51+1)</f>
        <v>2052</v>
      </c>
      <c r="D52" s="159">
        <f>IF(F51+SUM(E$17:E51)=D$10,F51,D$10-SUM(E$17:E51))</f>
        <v>434071.8048780486</v>
      </c>
      <c r="E52" s="160">
        <f>IF(+I14&lt;F51,I14,D52)</f>
        <v>58176</v>
      </c>
      <c r="F52" s="159">
        <f t="shared" si="2"/>
        <v>375895.8048780486</v>
      </c>
      <c r="G52" s="161">
        <f t="shared" si="8"/>
        <v>99620.202055976348</v>
      </c>
      <c r="H52" s="142">
        <f t="shared" si="9"/>
        <v>99620.202055976348</v>
      </c>
      <c r="I52" s="156">
        <f t="shared" si="0"/>
        <v>0</v>
      </c>
      <c r="J52" s="156"/>
      <c r="K52" s="334"/>
      <c r="L52" s="158">
        <f t="shared" si="5"/>
        <v>0</v>
      </c>
      <c r="M52" s="334"/>
      <c r="N52" s="158">
        <f t="shared" si="6"/>
        <v>0</v>
      </c>
      <c r="O52" s="158">
        <f t="shared" si="7"/>
        <v>0</v>
      </c>
      <c r="P52" s="4"/>
    </row>
    <row r="53" spans="2:16">
      <c r="B53" s="9" t="str">
        <f t="shared" si="1"/>
        <v/>
      </c>
      <c r="C53" s="153">
        <f>IF(D11="","-",+C52+1)</f>
        <v>2053</v>
      </c>
      <c r="D53" s="159">
        <f>IF(F52+SUM(E$17:E52)=D$10,F52,D$10-SUM(E$17:E52))</f>
        <v>375895.8048780486</v>
      </c>
      <c r="E53" s="160">
        <f>IF(+I14&lt;F52,I14,D53)</f>
        <v>58176</v>
      </c>
      <c r="F53" s="159">
        <f t="shared" si="2"/>
        <v>317719.8048780486</v>
      </c>
      <c r="G53" s="161">
        <f t="shared" si="8"/>
        <v>93666.734609211358</v>
      </c>
      <c r="H53" s="142">
        <f t="shared" si="9"/>
        <v>93666.734609211358</v>
      </c>
      <c r="I53" s="156">
        <f t="shared" si="0"/>
        <v>0</v>
      </c>
      <c r="J53" s="156"/>
      <c r="K53" s="334"/>
      <c r="L53" s="158">
        <f t="shared" si="5"/>
        <v>0</v>
      </c>
      <c r="M53" s="334"/>
      <c r="N53" s="158">
        <f t="shared" si="6"/>
        <v>0</v>
      </c>
      <c r="O53" s="158">
        <f t="shared" si="7"/>
        <v>0</v>
      </c>
      <c r="P53" s="4"/>
    </row>
    <row r="54" spans="2:16">
      <c r="B54" s="9" t="str">
        <f t="shared" si="1"/>
        <v/>
      </c>
      <c r="C54" s="153">
        <f>IF(D11="","-",+C53+1)</f>
        <v>2054</v>
      </c>
      <c r="D54" s="159">
        <f>IF(F53+SUM(E$17:E53)=D$10,F53,D$10-SUM(E$17:E53))</f>
        <v>317719.8048780486</v>
      </c>
      <c r="E54" s="160">
        <f>IF(+I14&lt;F53,I14,D54)</f>
        <v>58176</v>
      </c>
      <c r="F54" s="159">
        <f t="shared" si="2"/>
        <v>259543.8048780486</v>
      </c>
      <c r="G54" s="161">
        <f t="shared" si="8"/>
        <v>87713.267162446398</v>
      </c>
      <c r="H54" s="142">
        <f t="shared" si="9"/>
        <v>87713.267162446398</v>
      </c>
      <c r="I54" s="156">
        <f t="shared" si="0"/>
        <v>0</v>
      </c>
      <c r="J54" s="156"/>
      <c r="K54" s="334"/>
      <c r="L54" s="158">
        <f t="shared" si="5"/>
        <v>0</v>
      </c>
      <c r="M54" s="334"/>
      <c r="N54" s="158">
        <f t="shared" si="6"/>
        <v>0</v>
      </c>
      <c r="O54" s="158">
        <f t="shared" si="7"/>
        <v>0</v>
      </c>
      <c r="P54" s="4"/>
    </row>
    <row r="55" spans="2:16">
      <c r="B55" s="9" t="str">
        <f t="shared" si="1"/>
        <v/>
      </c>
      <c r="C55" s="153">
        <f>IF(D11="","-",+C54+1)</f>
        <v>2055</v>
      </c>
      <c r="D55" s="159">
        <f>IF(F54+SUM(E$17:E54)=D$10,F54,D$10-SUM(E$17:E54))</f>
        <v>259543.8048780486</v>
      </c>
      <c r="E55" s="160">
        <f>IF(+I14&lt;F54,I14,D55)</f>
        <v>58176</v>
      </c>
      <c r="F55" s="159">
        <f t="shared" si="2"/>
        <v>201367.8048780486</v>
      </c>
      <c r="G55" s="161">
        <f t="shared" si="8"/>
        <v>81759.799715681424</v>
      </c>
      <c r="H55" s="142">
        <f t="shared" si="9"/>
        <v>81759.799715681424</v>
      </c>
      <c r="I55" s="156">
        <f t="shared" si="0"/>
        <v>0</v>
      </c>
      <c r="J55" s="156"/>
      <c r="K55" s="334"/>
      <c r="L55" s="158">
        <f t="shared" si="5"/>
        <v>0</v>
      </c>
      <c r="M55" s="334"/>
      <c r="N55" s="158">
        <f t="shared" si="6"/>
        <v>0</v>
      </c>
      <c r="O55" s="158">
        <f t="shared" si="7"/>
        <v>0</v>
      </c>
      <c r="P55" s="4"/>
    </row>
    <row r="56" spans="2:16">
      <c r="B56" s="9" t="str">
        <f t="shared" si="1"/>
        <v/>
      </c>
      <c r="C56" s="153">
        <f>IF(D11="","-",+C55+1)</f>
        <v>2056</v>
      </c>
      <c r="D56" s="159">
        <f>IF(F55+SUM(E$17:E55)=D$10,F55,D$10-SUM(E$17:E55))</f>
        <v>201367.8048780486</v>
      </c>
      <c r="E56" s="160">
        <f>IF(+I14&lt;F55,I14,D56)</f>
        <v>58176</v>
      </c>
      <c r="F56" s="159">
        <f t="shared" si="2"/>
        <v>143191.8048780486</v>
      </c>
      <c r="G56" s="161">
        <f t="shared" si="8"/>
        <v>75806.332268916449</v>
      </c>
      <c r="H56" s="142">
        <f t="shared" si="9"/>
        <v>75806.332268916449</v>
      </c>
      <c r="I56" s="156">
        <f t="shared" si="0"/>
        <v>0</v>
      </c>
      <c r="J56" s="156"/>
      <c r="K56" s="334"/>
      <c r="L56" s="158">
        <f t="shared" si="5"/>
        <v>0</v>
      </c>
      <c r="M56" s="334"/>
      <c r="N56" s="158">
        <f t="shared" si="6"/>
        <v>0</v>
      </c>
      <c r="O56" s="158">
        <f t="shared" si="7"/>
        <v>0</v>
      </c>
      <c r="P56" s="4"/>
    </row>
    <row r="57" spans="2:16">
      <c r="B57" s="9" t="str">
        <f t="shared" si="1"/>
        <v/>
      </c>
      <c r="C57" s="153">
        <f>IF(D11="","-",+C56+1)</f>
        <v>2057</v>
      </c>
      <c r="D57" s="159">
        <f>IF(F56+SUM(E$17:E56)=D$10,F56,D$10-SUM(E$17:E56))</f>
        <v>143191.8048780486</v>
      </c>
      <c r="E57" s="160">
        <f>IF(+I14&lt;F56,I14,D57)</f>
        <v>58176</v>
      </c>
      <c r="F57" s="159">
        <f t="shared" si="2"/>
        <v>85015.804878048599</v>
      </c>
      <c r="G57" s="161">
        <f t="shared" si="8"/>
        <v>69852.864822151474</v>
      </c>
      <c r="H57" s="142">
        <f t="shared" si="9"/>
        <v>69852.864822151474</v>
      </c>
      <c r="I57" s="156">
        <f t="shared" si="0"/>
        <v>0</v>
      </c>
      <c r="J57" s="156"/>
      <c r="K57" s="334"/>
      <c r="L57" s="158">
        <f t="shared" si="5"/>
        <v>0</v>
      </c>
      <c r="M57" s="334"/>
      <c r="N57" s="158">
        <f t="shared" si="6"/>
        <v>0</v>
      </c>
      <c r="O57" s="158">
        <f t="shared" si="7"/>
        <v>0</v>
      </c>
      <c r="P57" s="4"/>
    </row>
    <row r="58" spans="2:16">
      <c r="B58" s="9" t="str">
        <f t="shared" si="1"/>
        <v/>
      </c>
      <c r="C58" s="153">
        <f>IF(D11="","-",+C57+1)</f>
        <v>2058</v>
      </c>
      <c r="D58" s="159">
        <f>IF(F57+SUM(E$17:E57)=D$10,F57,D$10-SUM(E$17:E57))</f>
        <v>85015.804878048599</v>
      </c>
      <c r="E58" s="160">
        <f>IF(+I14&lt;F57,I14,D58)</f>
        <v>58176</v>
      </c>
      <c r="F58" s="159">
        <f t="shared" si="2"/>
        <v>26839.804878048599</v>
      </c>
      <c r="G58" s="161">
        <f t="shared" si="8"/>
        <v>63899.397375386507</v>
      </c>
      <c r="H58" s="142">
        <f t="shared" si="9"/>
        <v>63899.397375386507</v>
      </c>
      <c r="I58" s="156">
        <f t="shared" si="0"/>
        <v>0</v>
      </c>
      <c r="J58" s="156"/>
      <c r="K58" s="334"/>
      <c r="L58" s="158">
        <f t="shared" si="5"/>
        <v>0</v>
      </c>
      <c r="M58" s="334"/>
      <c r="N58" s="158">
        <f t="shared" si="6"/>
        <v>0</v>
      </c>
      <c r="O58" s="158">
        <f t="shared" si="7"/>
        <v>0</v>
      </c>
      <c r="P58" s="4"/>
    </row>
    <row r="59" spans="2:16">
      <c r="B59" s="9" t="str">
        <f t="shared" si="1"/>
        <v/>
      </c>
      <c r="C59" s="153">
        <f>IF(D11="","-",+C58+1)</f>
        <v>2059</v>
      </c>
      <c r="D59" s="159">
        <f>IF(F58+SUM(E$17:E58)=D$10,F58,D$10-SUM(E$17:E58))</f>
        <v>26839.804878048599</v>
      </c>
      <c r="E59" s="160">
        <f>IF(+I14&lt;F58,I14,D59)</f>
        <v>26839.804878048599</v>
      </c>
      <c r="F59" s="159">
        <f t="shared" si="2"/>
        <v>0</v>
      </c>
      <c r="G59" s="161">
        <f t="shared" si="8"/>
        <v>28213.136704050608</v>
      </c>
      <c r="H59" s="142">
        <f t="shared" si="9"/>
        <v>28213.136704050608</v>
      </c>
      <c r="I59" s="156">
        <f t="shared" si="0"/>
        <v>0</v>
      </c>
      <c r="J59" s="156"/>
      <c r="K59" s="334"/>
      <c r="L59" s="158">
        <f t="shared" si="5"/>
        <v>0</v>
      </c>
      <c r="M59" s="334"/>
      <c r="N59" s="158">
        <f t="shared" si="6"/>
        <v>0</v>
      </c>
      <c r="O59" s="158">
        <f t="shared" si="7"/>
        <v>0</v>
      </c>
      <c r="P59" s="4"/>
    </row>
    <row r="60" spans="2:16">
      <c r="B60" s="9" t="str">
        <f t="shared" si="1"/>
        <v/>
      </c>
      <c r="C60" s="153">
        <f>IF(D11="","-",+C59+1)</f>
        <v>2060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2"/>
        <v>0</v>
      </c>
      <c r="G60" s="161">
        <f t="shared" si="8"/>
        <v>0</v>
      </c>
      <c r="H60" s="142">
        <f t="shared" si="9"/>
        <v>0</v>
      </c>
      <c r="I60" s="156">
        <f t="shared" si="0"/>
        <v>0</v>
      </c>
      <c r="J60" s="156"/>
      <c r="K60" s="334"/>
      <c r="L60" s="158">
        <f t="shared" si="5"/>
        <v>0</v>
      </c>
      <c r="M60" s="334"/>
      <c r="N60" s="158">
        <f t="shared" si="6"/>
        <v>0</v>
      </c>
      <c r="O60" s="158">
        <f t="shared" si="7"/>
        <v>0</v>
      </c>
      <c r="P60" s="4"/>
    </row>
    <row r="61" spans="2:16">
      <c r="B61" s="9" t="str">
        <f t="shared" si="1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5"/>
        <v>0</v>
      </c>
      <c r="M61" s="334"/>
      <c r="N61" s="158">
        <f t="shared" si="6"/>
        <v>0</v>
      </c>
      <c r="O61" s="158">
        <f t="shared" si="7"/>
        <v>0</v>
      </c>
      <c r="P61" s="4"/>
    </row>
    <row r="62" spans="2:16">
      <c r="B62" s="9" t="str">
        <f t="shared" si="1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5"/>
        <v>0</v>
      </c>
      <c r="M62" s="334"/>
      <c r="N62" s="158">
        <f t="shared" si="6"/>
        <v>0</v>
      </c>
      <c r="O62" s="158">
        <f t="shared" si="7"/>
        <v>0</v>
      </c>
      <c r="P62" s="4"/>
    </row>
    <row r="63" spans="2:16">
      <c r="B63" s="9" t="str">
        <f t="shared" si="1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5"/>
        <v>0</v>
      </c>
      <c r="M63" s="334"/>
      <c r="N63" s="158">
        <f t="shared" si="6"/>
        <v>0</v>
      </c>
      <c r="O63" s="158">
        <f t="shared" si="7"/>
        <v>0</v>
      </c>
      <c r="P63" s="4"/>
    </row>
    <row r="64" spans="2:16">
      <c r="B64" s="9" t="str">
        <f t="shared" si="1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5"/>
        <v>0</v>
      </c>
      <c r="M64" s="334"/>
      <c r="N64" s="158">
        <f t="shared" si="6"/>
        <v>0</v>
      </c>
      <c r="O64" s="158">
        <f t="shared" si="7"/>
        <v>0</v>
      </c>
      <c r="P64" s="4"/>
    </row>
    <row r="65" spans="2:16">
      <c r="B65" s="9" t="str">
        <f t="shared" si="1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5"/>
        <v>0</v>
      </c>
      <c r="M65" s="334"/>
      <c r="N65" s="158">
        <f t="shared" si="6"/>
        <v>0</v>
      </c>
      <c r="O65" s="158">
        <f t="shared" si="7"/>
        <v>0</v>
      </c>
      <c r="P65" s="4"/>
    </row>
    <row r="66" spans="2:16">
      <c r="B66" s="9" t="str">
        <f t="shared" si="1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5"/>
        <v>0</v>
      </c>
      <c r="M66" s="334"/>
      <c r="N66" s="158">
        <f t="shared" si="6"/>
        <v>0</v>
      </c>
      <c r="O66" s="158">
        <f t="shared" si="7"/>
        <v>0</v>
      </c>
      <c r="P66" s="4"/>
    </row>
    <row r="67" spans="2:16">
      <c r="B67" s="9" t="str">
        <f t="shared" si="1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5"/>
        <v>0</v>
      </c>
      <c r="M67" s="334"/>
      <c r="N67" s="158">
        <f t="shared" si="6"/>
        <v>0</v>
      </c>
      <c r="O67" s="158">
        <f t="shared" si="7"/>
        <v>0</v>
      </c>
      <c r="P67" s="4"/>
    </row>
    <row r="68" spans="2:16">
      <c r="B68" s="9" t="str">
        <f t="shared" si="1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5"/>
        <v>0</v>
      </c>
      <c r="M68" s="334"/>
      <c r="N68" s="158">
        <f t="shared" si="6"/>
        <v>0</v>
      </c>
      <c r="O68" s="158">
        <f t="shared" si="7"/>
        <v>0</v>
      </c>
      <c r="P68" s="4"/>
    </row>
    <row r="69" spans="2:16">
      <c r="B69" s="9" t="str">
        <f t="shared" si="1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5"/>
        <v>0</v>
      </c>
      <c r="M69" s="334"/>
      <c r="N69" s="158">
        <f t="shared" si="6"/>
        <v>0</v>
      </c>
      <c r="O69" s="158">
        <f t="shared" si="7"/>
        <v>0</v>
      </c>
      <c r="P69" s="4"/>
    </row>
    <row r="70" spans="2:16">
      <c r="B70" s="9" t="str">
        <f t="shared" si="1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5"/>
        <v>0</v>
      </c>
      <c r="M70" s="334"/>
      <c r="N70" s="158">
        <f t="shared" si="6"/>
        <v>0</v>
      </c>
      <c r="O70" s="158">
        <f t="shared" si="7"/>
        <v>0</v>
      </c>
      <c r="P70" s="4"/>
    </row>
    <row r="71" spans="2:16">
      <c r="B71" s="9" t="str">
        <f t="shared" si="1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5"/>
        <v>0</v>
      </c>
      <c r="M71" s="334"/>
      <c r="N71" s="158">
        <f t="shared" si="6"/>
        <v>0</v>
      </c>
      <c r="O71" s="158">
        <f t="shared" si="7"/>
        <v>0</v>
      </c>
      <c r="P71" s="4"/>
    </row>
    <row r="72" spans="2:16" ht="13.5" thickBot="1">
      <c r="B72" s="9" t="str">
        <f t="shared" si="1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5"/>
        <v>0</v>
      </c>
      <c r="M72" s="335"/>
      <c r="N72" s="169">
        <f t="shared" si="6"/>
        <v>0</v>
      </c>
      <c r="O72" s="169">
        <f t="shared" si="7"/>
        <v>0</v>
      </c>
      <c r="P72" s="4"/>
    </row>
    <row r="73" spans="2:16">
      <c r="C73" s="154" t="s">
        <v>73</v>
      </c>
      <c r="D73" s="111"/>
      <c r="E73" s="111">
        <f>SUM(E17:E72)</f>
        <v>2385216</v>
      </c>
      <c r="F73" s="111"/>
      <c r="G73" s="111">
        <f>SUM(G17:G72)</f>
        <v>7590051.078803516</v>
      </c>
      <c r="H73" s="111">
        <f>SUM(H17:H72)</f>
        <v>7590051.078803516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65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275129.65114880283</v>
      </c>
      <c r="N87" s="198">
        <f>IF(J92&lt;D11,0,VLOOKUP(J92,C17:O72,11))</f>
        <v>275129.65114880283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305185.55137142731</v>
      </c>
      <c r="N88" s="200">
        <f>IF(J92&lt;D11,0,VLOOKUP(J92,C99:P154,7))</f>
        <v>305185.55137142731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Daingerfield - Jenkins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30055.900222624477</v>
      </c>
      <c r="N89" s="203">
        <f>+N88-N87</f>
        <v>30055.900222624477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2385216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56790.857142857145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409">
        <v>0</v>
      </c>
      <c r="E99" s="410">
        <v>4700.2321428571431</v>
      </c>
      <c r="F99" s="411">
        <v>2364216.7678571427</v>
      </c>
      <c r="G99" s="412">
        <v>1182108.3839285714</v>
      </c>
      <c r="H99" s="413">
        <v>148292.66067911699</v>
      </c>
      <c r="I99" s="414">
        <v>148292.66067911699</v>
      </c>
      <c r="J99" s="158">
        <f t="shared" ref="J99:J130" si="10">+I99-H99</f>
        <v>0</v>
      </c>
      <c r="K99" s="158"/>
      <c r="L99" s="256">
        <f>+H99</f>
        <v>148292.66067911699</v>
      </c>
      <c r="M99" s="157">
        <f t="shared" ref="M99" si="11">IF(L99&lt;&gt;0,+H99-L99,0)</f>
        <v>0</v>
      </c>
      <c r="N99" s="256">
        <f>+I99</f>
        <v>148292.66067911699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2018</v>
      </c>
      <c r="D100" s="154">
        <f>IF(F99+SUM(E$99:E99)=D$92,F99,D$92-SUM(E$99:E99))</f>
        <v>2380515.7678571427</v>
      </c>
      <c r="E100" s="160">
        <f>IF(+J96&lt;F99,J96,D100)</f>
        <v>56790.857142857145</v>
      </c>
      <c r="F100" s="159">
        <f t="shared" ref="F100:F130" si="14">+D100-E100</f>
        <v>2323724.9107142854</v>
      </c>
      <c r="G100" s="159">
        <f t="shared" ref="G100:G130" si="15">+(F100+D100)/2</f>
        <v>2352120.3392857141</v>
      </c>
      <c r="H100" s="163">
        <f t="shared" ref="H100:H154" si="16">+J$94*G100+E100</f>
        <v>305185.55137142731</v>
      </c>
      <c r="I100" s="253">
        <f t="shared" ref="I100:I154" si="17">+J$95*G100+E100</f>
        <v>305185.55137142731</v>
      </c>
      <c r="J100" s="158">
        <f t="shared" si="10"/>
        <v>0</v>
      </c>
      <c r="K100" s="158"/>
      <c r="L100" s="334"/>
      <c r="M100" s="158">
        <f t="shared" ref="M100:M130" si="18">IF(L100&lt;&gt;0,+H100-L100,0)</f>
        <v>0</v>
      </c>
      <c r="N100" s="334"/>
      <c r="O100" s="158">
        <f t="shared" ref="O100:O130" si="19">IF(N100&lt;&gt;0,+I100-N100,0)</f>
        <v>0</v>
      </c>
      <c r="P100" s="158">
        <f t="shared" ref="P100:P130" si="20">+O100-M100</f>
        <v>0</v>
      </c>
    </row>
    <row r="101" spans="1:16">
      <c r="B101" s="9" t="str">
        <f t="shared" ref="B101:B154" si="21">IF(D101=F100,"","IU")</f>
        <v/>
      </c>
      <c r="C101" s="153">
        <f>IF(D93="","-",+C100+1)</f>
        <v>2019</v>
      </c>
      <c r="D101" s="154">
        <f>IF(F100+SUM(E$99:E100)=D$92,F100,D$92-SUM(E$99:E100))</f>
        <v>2323724.9107142854</v>
      </c>
      <c r="E101" s="160">
        <f>IF(+J96&lt;F100,J96,D101)</f>
        <v>56790.857142857145</v>
      </c>
      <c r="F101" s="159">
        <f t="shared" si="14"/>
        <v>2266934.0535714282</v>
      </c>
      <c r="G101" s="159">
        <f t="shared" si="15"/>
        <v>2295329.4821428568</v>
      </c>
      <c r="H101" s="163">
        <f t="shared" si="16"/>
        <v>299188.17642450507</v>
      </c>
      <c r="I101" s="253">
        <f t="shared" si="17"/>
        <v>299188.17642450507</v>
      </c>
      <c r="J101" s="158">
        <f t="shared" si="10"/>
        <v>0</v>
      </c>
      <c r="K101" s="158"/>
      <c r="L101" s="334"/>
      <c r="M101" s="158">
        <f t="shared" si="18"/>
        <v>0</v>
      </c>
      <c r="N101" s="334"/>
      <c r="O101" s="158">
        <f t="shared" si="19"/>
        <v>0</v>
      </c>
      <c r="P101" s="158">
        <f t="shared" si="20"/>
        <v>0</v>
      </c>
    </row>
    <row r="102" spans="1:16">
      <c r="B102" s="9" t="str">
        <f t="shared" si="21"/>
        <v/>
      </c>
      <c r="C102" s="153">
        <f>IF(D93="","-",+C101+1)</f>
        <v>2020</v>
      </c>
      <c r="D102" s="154">
        <f>IF(F101+SUM(E$99:E101)=D$92,F101,D$92-SUM(E$99:E101))</f>
        <v>2266934.0535714282</v>
      </c>
      <c r="E102" s="160">
        <f>IF(+J96&lt;F101,J96,D102)</f>
        <v>56790.857142857145</v>
      </c>
      <c r="F102" s="159">
        <f t="shared" si="14"/>
        <v>2210143.1964285709</v>
      </c>
      <c r="G102" s="159">
        <f t="shared" si="15"/>
        <v>2238538.6249999995</v>
      </c>
      <c r="H102" s="163">
        <f t="shared" si="16"/>
        <v>293190.80147758278</v>
      </c>
      <c r="I102" s="253">
        <f t="shared" si="17"/>
        <v>293190.80147758278</v>
      </c>
      <c r="J102" s="158">
        <f t="shared" si="10"/>
        <v>0</v>
      </c>
      <c r="K102" s="158"/>
      <c r="L102" s="334"/>
      <c r="M102" s="158">
        <f t="shared" si="18"/>
        <v>0</v>
      </c>
      <c r="N102" s="334"/>
      <c r="O102" s="158">
        <f t="shared" si="19"/>
        <v>0</v>
      </c>
      <c r="P102" s="158">
        <f t="shared" si="20"/>
        <v>0</v>
      </c>
    </row>
    <row r="103" spans="1:16">
      <c r="B103" s="9" t="str">
        <f t="shared" si="21"/>
        <v/>
      </c>
      <c r="C103" s="153">
        <f>IF(D93="","-",+C102+1)</f>
        <v>2021</v>
      </c>
      <c r="D103" s="154">
        <f>IF(F102+SUM(E$99:E102)=D$92,F102,D$92-SUM(E$99:E102))</f>
        <v>2210143.1964285709</v>
      </c>
      <c r="E103" s="160">
        <f>IF(+J96&lt;F102,J96,D103)</f>
        <v>56790.857142857145</v>
      </c>
      <c r="F103" s="159">
        <f t="shared" si="14"/>
        <v>2153352.3392857136</v>
      </c>
      <c r="G103" s="159">
        <f t="shared" si="15"/>
        <v>2181747.7678571423</v>
      </c>
      <c r="H103" s="163">
        <f t="shared" si="16"/>
        <v>287193.42653066054</v>
      </c>
      <c r="I103" s="253">
        <f t="shared" si="17"/>
        <v>287193.42653066054</v>
      </c>
      <c r="J103" s="158">
        <f t="shared" si="10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21"/>
        <v/>
      </c>
      <c r="C104" s="153">
        <f>IF(D93="","-",+C103+1)</f>
        <v>2022</v>
      </c>
      <c r="D104" s="154">
        <f>IF(F103+SUM(E$99:E103)=D$92,F103,D$92-SUM(E$99:E103))</f>
        <v>2153352.3392857136</v>
      </c>
      <c r="E104" s="160">
        <f>IF(+J96&lt;F103,J96,D104)</f>
        <v>56790.857142857145</v>
      </c>
      <c r="F104" s="159">
        <f t="shared" si="14"/>
        <v>2096561.4821428566</v>
      </c>
      <c r="G104" s="159">
        <f t="shared" si="15"/>
        <v>2124956.910714285</v>
      </c>
      <c r="H104" s="163">
        <f t="shared" si="16"/>
        <v>281196.05158373824</v>
      </c>
      <c r="I104" s="253">
        <f t="shared" si="17"/>
        <v>281196.05158373824</v>
      </c>
      <c r="J104" s="158">
        <f t="shared" si="10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21"/>
        <v/>
      </c>
      <c r="C105" s="153">
        <f>IF(D93="","-",+C104+1)</f>
        <v>2023</v>
      </c>
      <c r="D105" s="154">
        <f>IF(F104+SUM(E$99:E104)=D$92,F104,D$92-SUM(E$99:E104))</f>
        <v>2096561.4821428566</v>
      </c>
      <c r="E105" s="160">
        <f>IF(+J96&lt;F104,J96,D105)</f>
        <v>56790.857142857145</v>
      </c>
      <c r="F105" s="159">
        <f t="shared" si="14"/>
        <v>2039770.6249999995</v>
      </c>
      <c r="G105" s="159">
        <f t="shared" si="15"/>
        <v>2068166.0535714282</v>
      </c>
      <c r="H105" s="163">
        <f t="shared" si="16"/>
        <v>275198.676636816</v>
      </c>
      <c r="I105" s="253">
        <f t="shared" si="17"/>
        <v>275198.676636816</v>
      </c>
      <c r="J105" s="158">
        <f t="shared" si="10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21"/>
        <v/>
      </c>
      <c r="C106" s="153">
        <f>IF(D93="","-",+C105+1)</f>
        <v>2024</v>
      </c>
      <c r="D106" s="154">
        <f>IF(F105+SUM(E$99:E105)=D$92,F105,D$92-SUM(E$99:E105))</f>
        <v>2039770.6249999995</v>
      </c>
      <c r="E106" s="160">
        <f>IF(+J96&lt;F105,J96,D106)</f>
        <v>56790.857142857145</v>
      </c>
      <c r="F106" s="159">
        <f t="shared" si="14"/>
        <v>1982979.7678571425</v>
      </c>
      <c r="G106" s="159">
        <f t="shared" si="15"/>
        <v>2011375.1964285709</v>
      </c>
      <c r="H106" s="163">
        <f t="shared" si="16"/>
        <v>269201.30168989376</v>
      </c>
      <c r="I106" s="253">
        <f t="shared" si="17"/>
        <v>269201.30168989376</v>
      </c>
      <c r="J106" s="158">
        <f t="shared" si="10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21"/>
        <v/>
      </c>
      <c r="C107" s="153">
        <f>IF(D93="","-",+C106+1)</f>
        <v>2025</v>
      </c>
      <c r="D107" s="154">
        <f>IF(F106+SUM(E$99:E106)=D$92,F106,D$92-SUM(E$99:E106))</f>
        <v>1982979.7678571425</v>
      </c>
      <c r="E107" s="160">
        <f>IF(+J96&lt;F106,J96,D107)</f>
        <v>56790.857142857145</v>
      </c>
      <c r="F107" s="159">
        <f t="shared" si="14"/>
        <v>1926188.9107142854</v>
      </c>
      <c r="G107" s="159">
        <f t="shared" si="15"/>
        <v>1954584.3392857141</v>
      </c>
      <c r="H107" s="163">
        <f t="shared" si="16"/>
        <v>263203.92674297153</v>
      </c>
      <c r="I107" s="253">
        <f t="shared" si="17"/>
        <v>263203.92674297153</v>
      </c>
      <c r="J107" s="158">
        <f t="shared" si="10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21"/>
        <v/>
      </c>
      <c r="C108" s="153">
        <f>IF(D93="","-",+C107+1)</f>
        <v>2026</v>
      </c>
      <c r="D108" s="154">
        <f>IF(F107+SUM(E$99:E107)=D$92,F107,D$92-SUM(E$99:E107))</f>
        <v>1926188.9107142854</v>
      </c>
      <c r="E108" s="160">
        <f>IF(+J96&lt;F107,J96,D108)</f>
        <v>56790.857142857145</v>
      </c>
      <c r="F108" s="159">
        <f t="shared" si="14"/>
        <v>1869398.0535714284</v>
      </c>
      <c r="G108" s="159">
        <f t="shared" si="15"/>
        <v>1897793.4821428568</v>
      </c>
      <c r="H108" s="163">
        <f t="shared" si="16"/>
        <v>257206.55179604929</v>
      </c>
      <c r="I108" s="253">
        <f t="shared" si="17"/>
        <v>257206.55179604929</v>
      </c>
      <c r="J108" s="158">
        <f t="shared" si="10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21"/>
        <v/>
      </c>
      <c r="C109" s="153">
        <f>IF(D93="","-",+C108+1)</f>
        <v>2027</v>
      </c>
      <c r="D109" s="154">
        <f>IF(F108+SUM(E$99:E108)=D$92,F108,D$92-SUM(E$99:E108))</f>
        <v>1869398.0535714284</v>
      </c>
      <c r="E109" s="160">
        <f>IF(+J96&lt;F108,J96,D109)</f>
        <v>56790.857142857145</v>
      </c>
      <c r="F109" s="159">
        <f t="shared" si="14"/>
        <v>1812607.1964285714</v>
      </c>
      <c r="G109" s="159">
        <f t="shared" si="15"/>
        <v>1841002.625</v>
      </c>
      <c r="H109" s="163">
        <f t="shared" si="16"/>
        <v>251209.17684912705</v>
      </c>
      <c r="I109" s="253">
        <f t="shared" si="17"/>
        <v>251209.17684912705</v>
      </c>
      <c r="J109" s="158">
        <f t="shared" si="10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21"/>
        <v/>
      </c>
      <c r="C110" s="153">
        <f>IF(D93="","-",+C109+1)</f>
        <v>2028</v>
      </c>
      <c r="D110" s="154">
        <f>IF(F109+SUM(E$99:E109)=D$92,F109,D$92-SUM(E$99:E109))</f>
        <v>1812607.1964285714</v>
      </c>
      <c r="E110" s="160">
        <f>IF(+J96&lt;F109,J96,D110)</f>
        <v>56790.857142857145</v>
      </c>
      <c r="F110" s="159">
        <f t="shared" si="14"/>
        <v>1755816.3392857143</v>
      </c>
      <c r="G110" s="159">
        <f t="shared" si="15"/>
        <v>1784211.7678571427</v>
      </c>
      <c r="H110" s="163">
        <f t="shared" si="16"/>
        <v>245211.80190220481</v>
      </c>
      <c r="I110" s="253">
        <f t="shared" si="17"/>
        <v>245211.80190220481</v>
      </c>
      <c r="J110" s="158">
        <f t="shared" si="10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21"/>
        <v/>
      </c>
      <c r="C111" s="153">
        <f>IF(D93="","-",+C110+1)</f>
        <v>2029</v>
      </c>
      <c r="D111" s="154">
        <f>IF(F110+SUM(E$99:E110)=D$92,F110,D$92-SUM(E$99:E110))</f>
        <v>1755816.3392857143</v>
      </c>
      <c r="E111" s="160">
        <f>IF(+J96&lt;F110,J96,D111)</f>
        <v>56790.857142857145</v>
      </c>
      <c r="F111" s="159">
        <f t="shared" si="14"/>
        <v>1699025.4821428573</v>
      </c>
      <c r="G111" s="159">
        <f t="shared" si="15"/>
        <v>1727420.9107142859</v>
      </c>
      <c r="H111" s="163">
        <f t="shared" si="16"/>
        <v>239214.42695528257</v>
      </c>
      <c r="I111" s="253">
        <f t="shared" si="17"/>
        <v>239214.42695528257</v>
      </c>
      <c r="J111" s="158">
        <f t="shared" si="10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21"/>
        <v/>
      </c>
      <c r="C112" s="153">
        <f>IF(D93="","-",+C111+1)</f>
        <v>2030</v>
      </c>
      <c r="D112" s="154">
        <f>IF(F111+SUM(E$99:E111)=D$92,F111,D$92-SUM(E$99:E111))</f>
        <v>1699025.4821428573</v>
      </c>
      <c r="E112" s="160">
        <f>IF(+J96&lt;F111,J96,D112)</f>
        <v>56790.857142857145</v>
      </c>
      <c r="F112" s="159">
        <f t="shared" si="14"/>
        <v>1642234.6250000002</v>
      </c>
      <c r="G112" s="159">
        <f t="shared" si="15"/>
        <v>1670630.0535714286</v>
      </c>
      <c r="H112" s="163">
        <f t="shared" si="16"/>
        <v>233217.05200836033</v>
      </c>
      <c r="I112" s="253">
        <f t="shared" si="17"/>
        <v>233217.05200836033</v>
      </c>
      <c r="J112" s="158">
        <f t="shared" si="10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21"/>
        <v/>
      </c>
      <c r="C113" s="153">
        <f>IF(D93="","-",+C112+1)</f>
        <v>2031</v>
      </c>
      <c r="D113" s="154">
        <f>IF(F112+SUM(E$99:E112)=D$92,F112,D$92-SUM(E$99:E112))</f>
        <v>1642234.6250000002</v>
      </c>
      <c r="E113" s="160">
        <f>IF(+J96&lt;F112,J96,D113)</f>
        <v>56790.857142857145</v>
      </c>
      <c r="F113" s="159">
        <f t="shared" si="14"/>
        <v>1585443.7678571432</v>
      </c>
      <c r="G113" s="159">
        <f t="shared" si="15"/>
        <v>1613839.1964285718</v>
      </c>
      <c r="H113" s="163">
        <f t="shared" si="16"/>
        <v>227219.67706143809</v>
      </c>
      <c r="I113" s="253">
        <f t="shared" si="17"/>
        <v>227219.67706143809</v>
      </c>
      <c r="J113" s="158">
        <f t="shared" si="10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21"/>
        <v/>
      </c>
      <c r="C114" s="153">
        <f>IF(D93="","-",+C113+1)</f>
        <v>2032</v>
      </c>
      <c r="D114" s="154">
        <f>IF(F113+SUM(E$99:E113)=D$92,F113,D$92-SUM(E$99:E113))</f>
        <v>1585443.7678571432</v>
      </c>
      <c r="E114" s="160">
        <f>IF(+J96&lt;F113,J96,D114)</f>
        <v>56790.857142857145</v>
      </c>
      <c r="F114" s="159">
        <f t="shared" si="14"/>
        <v>1528652.9107142861</v>
      </c>
      <c r="G114" s="159">
        <f t="shared" si="15"/>
        <v>1557048.3392857146</v>
      </c>
      <c r="H114" s="163">
        <f t="shared" si="16"/>
        <v>221222.3021145158</v>
      </c>
      <c r="I114" s="253">
        <f t="shared" si="17"/>
        <v>221222.3021145158</v>
      </c>
      <c r="J114" s="158">
        <f t="shared" si="10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21"/>
        <v/>
      </c>
      <c r="C115" s="153">
        <f>IF(D93="","-",+C114+1)</f>
        <v>2033</v>
      </c>
      <c r="D115" s="154">
        <f>IF(F114+SUM(E$99:E114)=D$92,F114,D$92-SUM(E$99:E114))</f>
        <v>1528652.9107142861</v>
      </c>
      <c r="E115" s="160">
        <f>IF(+J96&lt;F114,J96,D115)</f>
        <v>56790.857142857145</v>
      </c>
      <c r="F115" s="159">
        <f t="shared" si="14"/>
        <v>1471862.0535714291</v>
      </c>
      <c r="G115" s="159">
        <f t="shared" si="15"/>
        <v>1500257.4821428577</v>
      </c>
      <c r="H115" s="163">
        <f t="shared" si="16"/>
        <v>215224.92716759362</v>
      </c>
      <c r="I115" s="253">
        <f t="shared" si="17"/>
        <v>215224.92716759362</v>
      </c>
      <c r="J115" s="158">
        <f t="shared" si="10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21"/>
        <v/>
      </c>
      <c r="C116" s="153">
        <f>IF(D93="","-",+C115+1)</f>
        <v>2034</v>
      </c>
      <c r="D116" s="154">
        <f>IF(F115+SUM(E$99:E115)=D$92,F115,D$92-SUM(E$99:E115))</f>
        <v>1471862.0535714291</v>
      </c>
      <c r="E116" s="160">
        <f>IF(+J96&lt;F115,J96,D116)</f>
        <v>56790.857142857145</v>
      </c>
      <c r="F116" s="159">
        <f t="shared" si="14"/>
        <v>1415071.1964285721</v>
      </c>
      <c r="G116" s="159">
        <f t="shared" si="15"/>
        <v>1443466.6250000005</v>
      </c>
      <c r="H116" s="163">
        <f t="shared" si="16"/>
        <v>209227.55222067132</v>
      </c>
      <c r="I116" s="253">
        <f t="shared" si="17"/>
        <v>209227.55222067132</v>
      </c>
      <c r="J116" s="158">
        <f t="shared" si="10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21"/>
        <v/>
      </c>
      <c r="C117" s="153">
        <f>IF(D93="","-",+C116+1)</f>
        <v>2035</v>
      </c>
      <c r="D117" s="154">
        <f>IF(F116+SUM(E$99:E116)=D$92,F116,D$92-SUM(E$99:E116))</f>
        <v>1415071.1964285721</v>
      </c>
      <c r="E117" s="160">
        <f>IF(+J96&lt;F116,J96,D117)</f>
        <v>56790.857142857145</v>
      </c>
      <c r="F117" s="159">
        <f t="shared" si="14"/>
        <v>1358280.339285715</v>
      </c>
      <c r="G117" s="159">
        <f t="shared" si="15"/>
        <v>1386675.7678571437</v>
      </c>
      <c r="H117" s="163">
        <f t="shared" si="16"/>
        <v>203230.17727374914</v>
      </c>
      <c r="I117" s="253">
        <f t="shared" si="17"/>
        <v>203230.17727374914</v>
      </c>
      <c r="J117" s="158">
        <f t="shared" si="10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21"/>
        <v/>
      </c>
      <c r="C118" s="153">
        <f>IF(D93="","-",+C117+1)</f>
        <v>2036</v>
      </c>
      <c r="D118" s="154">
        <f>IF(F117+SUM(E$99:E117)=D$92,F117,D$92-SUM(E$99:E117))</f>
        <v>1358280.339285715</v>
      </c>
      <c r="E118" s="160">
        <f>IF(+J96&lt;F117,J96,D118)</f>
        <v>56790.857142857145</v>
      </c>
      <c r="F118" s="159">
        <f t="shared" si="14"/>
        <v>1301489.482142858</v>
      </c>
      <c r="G118" s="159">
        <f t="shared" si="15"/>
        <v>1329884.9107142864</v>
      </c>
      <c r="H118" s="163">
        <f t="shared" si="16"/>
        <v>197232.80232682684</v>
      </c>
      <c r="I118" s="253">
        <f t="shared" si="17"/>
        <v>197232.80232682684</v>
      </c>
      <c r="J118" s="158">
        <f t="shared" si="10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21"/>
        <v/>
      </c>
      <c r="C119" s="153">
        <f>IF(D93="","-",+C118+1)</f>
        <v>2037</v>
      </c>
      <c r="D119" s="154">
        <f>IF(F118+SUM(E$99:E118)=D$92,F118,D$92-SUM(E$99:E118))</f>
        <v>1301489.482142858</v>
      </c>
      <c r="E119" s="160">
        <f>IF(+J96&lt;F118,J96,D119)</f>
        <v>56790.857142857145</v>
      </c>
      <c r="F119" s="159">
        <f t="shared" si="14"/>
        <v>1244698.6250000009</v>
      </c>
      <c r="G119" s="159">
        <f t="shared" si="15"/>
        <v>1273094.0535714296</v>
      </c>
      <c r="H119" s="163">
        <f t="shared" si="16"/>
        <v>191235.42737990466</v>
      </c>
      <c r="I119" s="253">
        <f t="shared" si="17"/>
        <v>191235.42737990466</v>
      </c>
      <c r="J119" s="158">
        <f t="shared" si="10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21"/>
        <v/>
      </c>
      <c r="C120" s="153">
        <f>IF(D93="","-",+C119+1)</f>
        <v>2038</v>
      </c>
      <c r="D120" s="154">
        <f>IF(F119+SUM(E$99:E119)=D$92,F119,D$92-SUM(E$99:E119))</f>
        <v>1244698.6250000009</v>
      </c>
      <c r="E120" s="160">
        <f>IF(+J96&lt;F119,J96,D120)</f>
        <v>56790.857142857145</v>
      </c>
      <c r="F120" s="159">
        <f t="shared" si="14"/>
        <v>1187907.7678571439</v>
      </c>
      <c r="G120" s="159">
        <f t="shared" si="15"/>
        <v>1216303.1964285723</v>
      </c>
      <c r="H120" s="163">
        <f t="shared" si="16"/>
        <v>185238.05243298237</v>
      </c>
      <c r="I120" s="253">
        <f t="shared" si="17"/>
        <v>185238.05243298237</v>
      </c>
      <c r="J120" s="158">
        <f t="shared" si="10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21"/>
        <v/>
      </c>
      <c r="C121" s="153">
        <f>IF(D93="","-",+C120+1)</f>
        <v>2039</v>
      </c>
      <c r="D121" s="154">
        <f>IF(F120+SUM(E$99:E120)=D$92,F120,D$92-SUM(E$99:E120))</f>
        <v>1187907.7678571439</v>
      </c>
      <c r="E121" s="160">
        <f>IF(+J96&lt;F120,J96,D121)</f>
        <v>56790.857142857145</v>
      </c>
      <c r="F121" s="159">
        <f t="shared" si="14"/>
        <v>1131116.9107142868</v>
      </c>
      <c r="G121" s="159">
        <f t="shared" si="15"/>
        <v>1159512.3392857155</v>
      </c>
      <c r="H121" s="163">
        <f t="shared" si="16"/>
        <v>179240.67748606016</v>
      </c>
      <c r="I121" s="253">
        <f t="shared" si="17"/>
        <v>179240.67748606016</v>
      </c>
      <c r="J121" s="158">
        <f t="shared" si="10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21"/>
        <v/>
      </c>
      <c r="C122" s="153">
        <f>IF(D93="","-",+C121+1)</f>
        <v>2040</v>
      </c>
      <c r="D122" s="154">
        <f>IF(F121+SUM(E$99:E121)=D$92,F121,D$92-SUM(E$99:E121))</f>
        <v>1131116.9107142868</v>
      </c>
      <c r="E122" s="160">
        <f>IF(+J96&lt;F121,J96,D122)</f>
        <v>56790.857142857145</v>
      </c>
      <c r="F122" s="159">
        <f t="shared" si="14"/>
        <v>1074326.0535714298</v>
      </c>
      <c r="G122" s="159">
        <f t="shared" si="15"/>
        <v>1102721.4821428582</v>
      </c>
      <c r="H122" s="163">
        <f t="shared" si="16"/>
        <v>173243.30253913789</v>
      </c>
      <c r="I122" s="253">
        <f t="shared" si="17"/>
        <v>173243.30253913789</v>
      </c>
      <c r="J122" s="158">
        <f t="shared" si="10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21"/>
        <v/>
      </c>
      <c r="C123" s="153">
        <f>IF(D93="","-",+C122+1)</f>
        <v>2041</v>
      </c>
      <c r="D123" s="154">
        <f>IF(F122+SUM(E$99:E122)=D$92,F122,D$92-SUM(E$99:E122))</f>
        <v>1074326.0535714298</v>
      </c>
      <c r="E123" s="160">
        <f>IF(+J96&lt;F122,J96,D123)</f>
        <v>56790.857142857145</v>
      </c>
      <c r="F123" s="159">
        <f t="shared" si="14"/>
        <v>1017535.1964285726</v>
      </c>
      <c r="G123" s="159">
        <f t="shared" si="15"/>
        <v>1045930.6250000012</v>
      </c>
      <c r="H123" s="163">
        <f t="shared" si="16"/>
        <v>167245.92759221565</v>
      </c>
      <c r="I123" s="253">
        <f t="shared" si="17"/>
        <v>167245.92759221565</v>
      </c>
      <c r="J123" s="158">
        <f t="shared" si="10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21"/>
        <v/>
      </c>
      <c r="C124" s="153">
        <f>IF(D93="","-",+C123+1)</f>
        <v>2042</v>
      </c>
      <c r="D124" s="154">
        <f>IF(F123+SUM(E$99:E123)=D$92,F123,D$92-SUM(E$99:E123))</f>
        <v>1017535.1964285726</v>
      </c>
      <c r="E124" s="160">
        <f>IF(+J96&lt;F123,J96,D124)</f>
        <v>56790.857142857145</v>
      </c>
      <c r="F124" s="159">
        <f t="shared" si="14"/>
        <v>960744.33928571548</v>
      </c>
      <c r="G124" s="159">
        <f t="shared" si="15"/>
        <v>989139.76785714412</v>
      </c>
      <c r="H124" s="163">
        <f t="shared" si="16"/>
        <v>161248.55264529341</v>
      </c>
      <c r="I124" s="253">
        <f t="shared" si="17"/>
        <v>161248.55264529341</v>
      </c>
      <c r="J124" s="158">
        <f t="shared" si="10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21"/>
        <v/>
      </c>
      <c r="C125" s="153">
        <f>IF(D93="","-",+C124+1)</f>
        <v>2043</v>
      </c>
      <c r="D125" s="154">
        <f>IF(F124+SUM(E$99:E124)=D$92,F124,D$92-SUM(E$99:E124))</f>
        <v>960744.33928571548</v>
      </c>
      <c r="E125" s="160">
        <f>IF(+J96&lt;F124,J96,D125)</f>
        <v>56790.857142857145</v>
      </c>
      <c r="F125" s="159">
        <f t="shared" si="14"/>
        <v>903953.48214285832</v>
      </c>
      <c r="G125" s="159">
        <f t="shared" si="15"/>
        <v>932348.91071428685</v>
      </c>
      <c r="H125" s="163">
        <f t="shared" si="16"/>
        <v>155251.17769837115</v>
      </c>
      <c r="I125" s="253">
        <f t="shared" si="17"/>
        <v>155251.17769837115</v>
      </c>
      <c r="J125" s="158">
        <f t="shared" si="10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21"/>
        <v/>
      </c>
      <c r="C126" s="153">
        <f>IF(D93="","-",+C125+1)</f>
        <v>2044</v>
      </c>
      <c r="D126" s="154">
        <f>IF(F125+SUM(E$99:E125)=D$92,F125,D$92-SUM(E$99:E125))</f>
        <v>903953.48214285832</v>
      </c>
      <c r="E126" s="160">
        <f>IF(+J96&lt;F125,J96,D126)</f>
        <v>56790.857142857145</v>
      </c>
      <c r="F126" s="159">
        <f t="shared" si="14"/>
        <v>847162.62500000116</v>
      </c>
      <c r="G126" s="159">
        <f t="shared" si="15"/>
        <v>875558.0535714298</v>
      </c>
      <c r="H126" s="163">
        <f t="shared" si="16"/>
        <v>149253.80275144888</v>
      </c>
      <c r="I126" s="253">
        <f t="shared" si="17"/>
        <v>149253.80275144888</v>
      </c>
      <c r="J126" s="158">
        <f t="shared" si="10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21"/>
        <v/>
      </c>
      <c r="C127" s="153">
        <f>IF(D93="","-",+C126+1)</f>
        <v>2045</v>
      </c>
      <c r="D127" s="154">
        <f>IF(F126+SUM(E$99:E126)=D$92,F126,D$92-SUM(E$99:E126))</f>
        <v>847162.62500000116</v>
      </c>
      <c r="E127" s="160">
        <f>IF(+J96&lt;F126,J96,D127)</f>
        <v>56790.857142857145</v>
      </c>
      <c r="F127" s="159">
        <f t="shared" si="14"/>
        <v>790371.767857144</v>
      </c>
      <c r="G127" s="159">
        <f t="shared" si="15"/>
        <v>818767.19642857253</v>
      </c>
      <c r="H127" s="163">
        <f t="shared" si="16"/>
        <v>143256.42780452664</v>
      </c>
      <c r="I127" s="253">
        <f t="shared" si="17"/>
        <v>143256.42780452664</v>
      </c>
      <c r="J127" s="158">
        <f t="shared" si="10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21"/>
        <v/>
      </c>
      <c r="C128" s="153">
        <f>IF(D93="","-",+C127+1)</f>
        <v>2046</v>
      </c>
      <c r="D128" s="154">
        <f>IF(F127+SUM(E$99:E127)=D$92,F127,D$92-SUM(E$99:E127))</f>
        <v>790371.767857144</v>
      </c>
      <c r="E128" s="160">
        <f>IF(+J96&lt;F127,J96,D128)</f>
        <v>56790.857142857145</v>
      </c>
      <c r="F128" s="159">
        <f t="shared" si="14"/>
        <v>733580.91071428685</v>
      </c>
      <c r="G128" s="159">
        <f t="shared" si="15"/>
        <v>761976.33928571548</v>
      </c>
      <c r="H128" s="163">
        <f t="shared" si="16"/>
        <v>137259.0528576044</v>
      </c>
      <c r="I128" s="253">
        <f t="shared" si="17"/>
        <v>137259.0528576044</v>
      </c>
      <c r="J128" s="158">
        <f t="shared" si="10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21"/>
        <v/>
      </c>
      <c r="C129" s="153">
        <f>IF(D93="","-",+C128+1)</f>
        <v>2047</v>
      </c>
      <c r="D129" s="154">
        <f>IF(F128+SUM(E$99:E128)=D$92,F128,D$92-SUM(E$99:E128))</f>
        <v>733580.91071428685</v>
      </c>
      <c r="E129" s="160">
        <f>IF(+J96&lt;F128,J96,D129)</f>
        <v>56790.857142857145</v>
      </c>
      <c r="F129" s="159">
        <f t="shared" si="14"/>
        <v>676790.05357142969</v>
      </c>
      <c r="G129" s="159">
        <f t="shared" si="15"/>
        <v>705185.48214285821</v>
      </c>
      <c r="H129" s="163">
        <f t="shared" si="16"/>
        <v>131261.6779106821</v>
      </c>
      <c r="I129" s="253">
        <f t="shared" si="17"/>
        <v>131261.6779106821</v>
      </c>
      <c r="J129" s="158">
        <f t="shared" si="10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21"/>
        <v/>
      </c>
      <c r="C130" s="153">
        <f>IF(D93="","-",+C129+1)</f>
        <v>2048</v>
      </c>
      <c r="D130" s="154">
        <f>IF(F129+SUM(E$99:E129)=D$92,F129,D$92-SUM(E$99:E129))</f>
        <v>676790.05357142969</v>
      </c>
      <c r="E130" s="160">
        <f>IF(+J96&lt;F129,J96,D130)</f>
        <v>56790.857142857145</v>
      </c>
      <c r="F130" s="159">
        <f t="shared" si="14"/>
        <v>619999.19642857253</v>
      </c>
      <c r="G130" s="159">
        <f t="shared" si="15"/>
        <v>648394.62500000116</v>
      </c>
      <c r="H130" s="163">
        <f t="shared" si="16"/>
        <v>125264.30296375988</v>
      </c>
      <c r="I130" s="253">
        <f t="shared" si="17"/>
        <v>125264.30296375988</v>
      </c>
      <c r="J130" s="158">
        <f t="shared" si="10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21"/>
        <v/>
      </c>
      <c r="C131" s="153">
        <f>IF(D93="","-",+C130+1)</f>
        <v>2049</v>
      </c>
      <c r="D131" s="154">
        <f>IF(F130+SUM(E$99:E130)=D$92,F130,D$92-SUM(E$99:E130))</f>
        <v>619999.19642857253</v>
      </c>
      <c r="E131" s="160">
        <f>IF(+J96&lt;F130,J96,D131)</f>
        <v>56790.857142857145</v>
      </c>
      <c r="F131" s="159">
        <f t="shared" ref="F131:F154" si="22">+D131-E131</f>
        <v>563208.33928571537</v>
      </c>
      <c r="G131" s="159">
        <f t="shared" ref="G131:G154" si="23">+(F131+D131)/2</f>
        <v>591603.76785714389</v>
      </c>
      <c r="H131" s="163">
        <f t="shared" si="16"/>
        <v>119266.92801683761</v>
      </c>
      <c r="I131" s="253">
        <f t="shared" si="17"/>
        <v>119266.92801683761</v>
      </c>
      <c r="J131" s="158">
        <f t="shared" ref="J131:J154" si="24">+I541-H541</f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21"/>
        <v/>
      </c>
      <c r="C132" s="153">
        <f>IF(D93="","-",+C131+1)</f>
        <v>2050</v>
      </c>
      <c r="D132" s="154">
        <f>IF(F131+SUM(E$99:E131)=D$92,F131,D$92-SUM(E$99:E131))</f>
        <v>563208.33928571537</v>
      </c>
      <c r="E132" s="160">
        <f>IF(+J96&lt;F131,J96,D132)</f>
        <v>56790.857142857145</v>
      </c>
      <c r="F132" s="159">
        <f t="shared" si="22"/>
        <v>506417.48214285821</v>
      </c>
      <c r="G132" s="159">
        <f t="shared" si="23"/>
        <v>534812.91071428685</v>
      </c>
      <c r="H132" s="163">
        <f t="shared" si="16"/>
        <v>113269.55306991538</v>
      </c>
      <c r="I132" s="253">
        <f t="shared" si="17"/>
        <v>113269.55306991538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21"/>
        <v/>
      </c>
      <c r="C133" s="153">
        <f>IF(D93="","-",+C132+1)</f>
        <v>2051</v>
      </c>
      <c r="D133" s="154">
        <f>IF(F132+SUM(E$99:E132)=D$92,F132,D$92-SUM(E$99:E132))</f>
        <v>506417.48214285821</v>
      </c>
      <c r="E133" s="160">
        <f>IF(+J96&lt;F132,J96,D133)</f>
        <v>56790.857142857145</v>
      </c>
      <c r="F133" s="159">
        <f t="shared" si="22"/>
        <v>449626.62500000105</v>
      </c>
      <c r="G133" s="159">
        <f t="shared" si="23"/>
        <v>478022.05357142963</v>
      </c>
      <c r="H133" s="163">
        <f t="shared" si="16"/>
        <v>107272.17812299312</v>
      </c>
      <c r="I133" s="253">
        <f t="shared" si="17"/>
        <v>107272.17812299312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21"/>
        <v/>
      </c>
      <c r="C134" s="153">
        <f>IF(D93="","-",+C133+1)</f>
        <v>2052</v>
      </c>
      <c r="D134" s="154">
        <f>IF(F133+SUM(E$99:E133)=D$92,F133,D$92-SUM(E$99:E133))</f>
        <v>449626.62500000105</v>
      </c>
      <c r="E134" s="160">
        <f>IF(+J96&lt;F133,J96,D134)</f>
        <v>56790.857142857145</v>
      </c>
      <c r="F134" s="159">
        <f t="shared" si="22"/>
        <v>392835.76785714389</v>
      </c>
      <c r="G134" s="159">
        <f t="shared" si="23"/>
        <v>421231.19642857247</v>
      </c>
      <c r="H134" s="163">
        <f t="shared" si="16"/>
        <v>101274.80317607085</v>
      </c>
      <c r="I134" s="253">
        <f t="shared" si="17"/>
        <v>101274.80317607085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21"/>
        <v/>
      </c>
      <c r="C135" s="153">
        <f>IF(D93="","-",+C134+1)</f>
        <v>2053</v>
      </c>
      <c r="D135" s="154">
        <f>IF(F134+SUM(E$99:E134)=D$92,F134,D$92-SUM(E$99:E134))</f>
        <v>392835.76785714389</v>
      </c>
      <c r="E135" s="160">
        <f>IF(+J96&lt;F134,J96,D135)</f>
        <v>56790.857142857145</v>
      </c>
      <c r="F135" s="159">
        <f t="shared" si="22"/>
        <v>336044.91071428673</v>
      </c>
      <c r="G135" s="159">
        <f t="shared" si="23"/>
        <v>364440.33928571531</v>
      </c>
      <c r="H135" s="163">
        <f t="shared" si="16"/>
        <v>95277.428229148602</v>
      </c>
      <c r="I135" s="253">
        <f t="shared" si="17"/>
        <v>95277.428229148602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21"/>
        <v/>
      </c>
      <c r="C136" s="153">
        <f>IF(D93="","-",+C135+1)</f>
        <v>2054</v>
      </c>
      <c r="D136" s="154">
        <f>IF(F135+SUM(E$99:E135)=D$92,F135,D$92-SUM(E$99:E135))</f>
        <v>336044.91071428673</v>
      </c>
      <c r="E136" s="160">
        <f>IF(+J96&lt;F135,J96,D136)</f>
        <v>56790.857142857145</v>
      </c>
      <c r="F136" s="159">
        <f t="shared" si="22"/>
        <v>279254.05357142957</v>
      </c>
      <c r="G136" s="159">
        <f t="shared" si="23"/>
        <v>307649.48214285815</v>
      </c>
      <c r="H136" s="163">
        <f t="shared" si="16"/>
        <v>89280.053282226349</v>
      </c>
      <c r="I136" s="253">
        <f t="shared" si="17"/>
        <v>89280.053282226349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21"/>
        <v/>
      </c>
      <c r="C137" s="153">
        <f>IF(D93="","-",+C136+1)</f>
        <v>2055</v>
      </c>
      <c r="D137" s="154">
        <f>IF(F136+SUM(E$99:E136)=D$92,F136,D$92-SUM(E$99:E136))</f>
        <v>279254.05357142957</v>
      </c>
      <c r="E137" s="160">
        <f>IF(+J96&lt;F136,J96,D137)</f>
        <v>56790.857142857145</v>
      </c>
      <c r="F137" s="159">
        <f t="shared" si="22"/>
        <v>222463.19642857241</v>
      </c>
      <c r="G137" s="159">
        <f t="shared" si="23"/>
        <v>250858.62500000099</v>
      </c>
      <c r="H137" s="163">
        <f t="shared" si="16"/>
        <v>83282.678335304096</v>
      </c>
      <c r="I137" s="253">
        <f t="shared" si="17"/>
        <v>83282.678335304096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21"/>
        <v/>
      </c>
      <c r="C138" s="153">
        <f>IF(D93="","-",+C137+1)</f>
        <v>2056</v>
      </c>
      <c r="D138" s="154">
        <f>IF(F137+SUM(E$99:E137)=D$92,F137,D$92-SUM(E$99:E137))</f>
        <v>222463.19642857241</v>
      </c>
      <c r="E138" s="160">
        <f>IF(+J96&lt;F137,J96,D138)</f>
        <v>56790.857142857145</v>
      </c>
      <c r="F138" s="159">
        <f t="shared" si="22"/>
        <v>165672.33928571525</v>
      </c>
      <c r="G138" s="159">
        <f t="shared" si="23"/>
        <v>194067.76785714383</v>
      </c>
      <c r="H138" s="163">
        <f t="shared" si="16"/>
        <v>77285.303388381843</v>
      </c>
      <c r="I138" s="253">
        <f t="shared" si="17"/>
        <v>77285.303388381843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21"/>
        <v/>
      </c>
      <c r="C139" s="153">
        <f>IF(D93="","-",+C138+1)</f>
        <v>2057</v>
      </c>
      <c r="D139" s="154">
        <f>IF(F138+SUM(E$99:E138)=D$92,F138,D$92-SUM(E$99:E138))</f>
        <v>165672.33928571525</v>
      </c>
      <c r="E139" s="160">
        <f>IF(+J96&lt;F138,J96,D139)</f>
        <v>56790.857142857145</v>
      </c>
      <c r="F139" s="159">
        <f t="shared" si="22"/>
        <v>108881.48214285811</v>
      </c>
      <c r="G139" s="159">
        <f t="shared" si="23"/>
        <v>137276.91071428667</v>
      </c>
      <c r="H139" s="163">
        <f t="shared" si="16"/>
        <v>71287.92844145959</v>
      </c>
      <c r="I139" s="253">
        <f t="shared" si="17"/>
        <v>71287.92844145959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21"/>
        <v/>
      </c>
      <c r="C140" s="153">
        <f>IF(D93="","-",+C139+1)</f>
        <v>2058</v>
      </c>
      <c r="D140" s="154">
        <f>IF(F139+SUM(E$99:E139)=D$92,F139,D$92-SUM(E$99:E139))</f>
        <v>108881.48214285811</v>
      </c>
      <c r="E140" s="160">
        <f>IF(+J96&lt;F139,J96,D140)</f>
        <v>56790.857142857145</v>
      </c>
      <c r="F140" s="159">
        <f t="shared" si="22"/>
        <v>52090.62500000096</v>
      </c>
      <c r="G140" s="159">
        <f t="shared" si="23"/>
        <v>80486.05357142954</v>
      </c>
      <c r="H140" s="163">
        <f t="shared" si="16"/>
        <v>65290.553494537337</v>
      </c>
      <c r="I140" s="253">
        <f t="shared" si="17"/>
        <v>65290.553494537337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21"/>
        <v/>
      </c>
      <c r="C141" s="153">
        <f>IF(D93="","-",+C140+1)</f>
        <v>2059</v>
      </c>
      <c r="D141" s="154">
        <f>IF(F140+SUM(E$99:E140)=D$92,F140,D$92-SUM(E$99:E140))</f>
        <v>52090.62500000096</v>
      </c>
      <c r="E141" s="160">
        <f>IF(+J96&lt;F140,J96,D141)</f>
        <v>52090.62500000096</v>
      </c>
      <c r="F141" s="159">
        <f t="shared" si="22"/>
        <v>0</v>
      </c>
      <c r="G141" s="159">
        <f t="shared" si="23"/>
        <v>26045.31250000048</v>
      </c>
      <c r="H141" s="163">
        <f t="shared" si="16"/>
        <v>54841.129439110489</v>
      </c>
      <c r="I141" s="253">
        <f t="shared" si="17"/>
        <v>54841.129439110489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21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2"/>
        <v>0</v>
      </c>
      <c r="G142" s="159">
        <f t="shared" si="23"/>
        <v>0</v>
      </c>
      <c r="H142" s="163">
        <f t="shared" si="16"/>
        <v>0</v>
      </c>
      <c r="I142" s="253">
        <f t="shared" si="17"/>
        <v>0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21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2"/>
        <v>0</v>
      </c>
      <c r="G143" s="159">
        <f t="shared" si="23"/>
        <v>0</v>
      </c>
      <c r="H143" s="163">
        <f t="shared" si="16"/>
        <v>0</v>
      </c>
      <c r="I143" s="253">
        <f t="shared" si="17"/>
        <v>0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21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2"/>
        <v>0</v>
      </c>
      <c r="G144" s="159">
        <f t="shared" si="23"/>
        <v>0</v>
      </c>
      <c r="H144" s="163">
        <f t="shared" si="16"/>
        <v>0</v>
      </c>
      <c r="I144" s="253">
        <f t="shared" si="17"/>
        <v>0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21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2"/>
        <v>0</v>
      </c>
      <c r="G145" s="159">
        <f t="shared" si="23"/>
        <v>0</v>
      </c>
      <c r="H145" s="163">
        <f t="shared" si="16"/>
        <v>0</v>
      </c>
      <c r="I145" s="253">
        <f t="shared" si="17"/>
        <v>0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21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2"/>
        <v>0</v>
      </c>
      <c r="G146" s="159">
        <f t="shared" si="23"/>
        <v>0</v>
      </c>
      <c r="H146" s="163">
        <f t="shared" si="16"/>
        <v>0</v>
      </c>
      <c r="I146" s="253">
        <f t="shared" si="17"/>
        <v>0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21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2"/>
        <v>0</v>
      </c>
      <c r="G147" s="159">
        <f t="shared" si="23"/>
        <v>0</v>
      </c>
      <c r="H147" s="163">
        <f t="shared" si="16"/>
        <v>0</v>
      </c>
      <c r="I147" s="253">
        <f t="shared" si="17"/>
        <v>0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21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2"/>
        <v>0</v>
      </c>
      <c r="G148" s="159">
        <f t="shared" si="23"/>
        <v>0</v>
      </c>
      <c r="H148" s="163">
        <f t="shared" si="16"/>
        <v>0</v>
      </c>
      <c r="I148" s="253">
        <f t="shared" si="17"/>
        <v>0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21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2"/>
        <v>0</v>
      </c>
      <c r="G149" s="159">
        <f t="shared" si="23"/>
        <v>0</v>
      </c>
      <c r="H149" s="163">
        <f t="shared" si="16"/>
        <v>0</v>
      </c>
      <c r="I149" s="253">
        <f t="shared" si="17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21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2"/>
        <v>0</v>
      </c>
      <c r="G150" s="159">
        <f t="shared" si="23"/>
        <v>0</v>
      </c>
      <c r="H150" s="163">
        <f t="shared" si="16"/>
        <v>0</v>
      </c>
      <c r="I150" s="253">
        <f t="shared" si="17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21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2"/>
        <v>0</v>
      </c>
      <c r="G151" s="159">
        <f t="shared" si="23"/>
        <v>0</v>
      </c>
      <c r="H151" s="163">
        <f t="shared" si="16"/>
        <v>0</v>
      </c>
      <c r="I151" s="253">
        <f t="shared" si="17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21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2"/>
        <v>0</v>
      </c>
      <c r="G152" s="159">
        <f t="shared" si="23"/>
        <v>0</v>
      </c>
      <c r="H152" s="163">
        <f t="shared" si="16"/>
        <v>0</v>
      </c>
      <c r="I152" s="253">
        <f t="shared" si="17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21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2"/>
        <v>0</v>
      </c>
      <c r="G153" s="159">
        <f t="shared" si="23"/>
        <v>0</v>
      </c>
      <c r="H153" s="163">
        <f t="shared" si="16"/>
        <v>0</v>
      </c>
      <c r="I153" s="253">
        <f t="shared" si="17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21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2"/>
        <v>0</v>
      </c>
      <c r="G154" s="165">
        <f t="shared" si="23"/>
        <v>0</v>
      </c>
      <c r="H154" s="167">
        <f t="shared" si="16"/>
        <v>0</v>
      </c>
      <c r="I154" s="254">
        <f t="shared" si="17"/>
        <v>0</v>
      </c>
      <c r="J154" s="169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2385216</v>
      </c>
      <c r="F155" s="111"/>
      <c r="G155" s="111"/>
      <c r="H155" s="111">
        <f>SUM(H99:H154)</f>
        <v>7797893.9398705056</v>
      </c>
      <c r="I155" s="111">
        <f>SUM(I99:I154)</f>
        <v>7797893.9398705056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31" priority="2" stopIfTrue="1" operator="equal">
      <formula>$I$10</formula>
    </cfRule>
  </conditionalFormatting>
  <conditionalFormatting sqref="C99:C154">
    <cfRule type="cellIs" dxfId="30" priority="3" stopIfTrue="1" operator="equal">
      <formula>$J$92</formula>
    </cfRule>
  </conditionalFormatting>
  <conditionalFormatting sqref="C17">
    <cfRule type="cellIs" dxfId="2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P162"/>
  <sheetViews>
    <sheetView view="pageBreakPreview" zoomScale="80" zoomScaleNormal="100" zoomScaleSheetLayoutView="80" workbookViewId="0">
      <selection activeCell="F17" sqref="F17:H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66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784272.60448257579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784272.60448257579</v>
      </c>
      <c r="O6" s="1"/>
      <c r="P6" s="1"/>
    </row>
    <row r="7" spans="1:16" ht="13.5" thickBot="1">
      <c r="C7" s="121" t="s">
        <v>44</v>
      </c>
      <c r="D7" s="223" t="s">
        <v>376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6505905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158680.60975609755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 t="s">
        <v>499</v>
      </c>
      <c r="E17" s="360" t="s">
        <v>499</v>
      </c>
      <c r="F17" s="360">
        <v>6425000</v>
      </c>
      <c r="G17" s="360">
        <v>398005</v>
      </c>
      <c r="H17" s="360">
        <v>398005</v>
      </c>
      <c r="I17" s="156">
        <v>0</v>
      </c>
      <c r="J17" s="156"/>
      <c r="K17" s="258">
        <f>+G17</f>
        <v>398005</v>
      </c>
      <c r="L17" s="257">
        <f>IF(K17&lt;&gt;0,+G17-K17,0)</f>
        <v>0</v>
      </c>
      <c r="M17" s="258">
        <f>+H17</f>
        <v>398005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6425000</v>
      </c>
      <c r="E18" s="360">
        <v>156707.31707317074</v>
      </c>
      <c r="F18" s="360">
        <v>6268292.682926829</v>
      </c>
      <c r="G18" s="360">
        <v>963328.6150577974</v>
      </c>
      <c r="H18" s="360">
        <v>963328.6150577974</v>
      </c>
      <c r="I18" s="156">
        <f t="shared" ref="I18:I72" si="0">H18-G18</f>
        <v>0</v>
      </c>
      <c r="J18" s="156"/>
      <c r="K18" s="258">
        <f>+G18</f>
        <v>963328.6150577974</v>
      </c>
      <c r="L18" s="257">
        <f>IF(K18&lt;&gt;0,+G18-K18,0)</f>
        <v>0</v>
      </c>
      <c r="M18" s="258">
        <f>+H18</f>
        <v>963328.6150577974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360">
        <v>6268292.682926829</v>
      </c>
      <c r="E19" s="360">
        <v>156707.31707317074</v>
      </c>
      <c r="F19" s="360">
        <v>6111585.3658536579</v>
      </c>
      <c r="G19" s="360">
        <v>943412.03979891748</v>
      </c>
      <c r="H19" s="360">
        <v>943412.03979891748</v>
      </c>
      <c r="I19" s="156">
        <f t="shared" si="0"/>
        <v>0</v>
      </c>
      <c r="J19" s="156"/>
      <c r="K19" s="258">
        <f>+G19</f>
        <v>943412.03979891748</v>
      </c>
      <c r="L19" s="257">
        <f>IF(K19&lt;&gt;0,+G19-K19,0)</f>
        <v>0</v>
      </c>
      <c r="M19" s="258">
        <f>+H19</f>
        <v>943412.03979891748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1">IF(D20=F19,"","IU")</f>
        <v>IU</v>
      </c>
      <c r="C20" s="153">
        <f>IF(D11="","-",+C19+1)</f>
        <v>2020</v>
      </c>
      <c r="D20" s="159">
        <f>IF(F19+SUM(E$17:E19)=D$10,F19,D$10-SUM(E$17:E19))</f>
        <v>6192490.3658536589</v>
      </c>
      <c r="E20" s="160">
        <f>IF(+I14&lt;F19,I14,D20)</f>
        <v>158680.60975609755</v>
      </c>
      <c r="F20" s="159">
        <f t="shared" ref="F20:F72" si="2">+D20-E20</f>
        <v>6033809.7560975617</v>
      </c>
      <c r="G20" s="161">
        <f t="shared" ref="G20:G48" si="3">+I$12*((D20+F20)/2)+E20</f>
        <v>784272.60448257579</v>
      </c>
      <c r="H20" s="142">
        <f t="shared" ref="H20:H48" si="4">+I$13*((D20+F20)/2)+E20</f>
        <v>784272.60448257579</v>
      </c>
      <c r="I20" s="156">
        <f t="shared" si="0"/>
        <v>0</v>
      </c>
      <c r="J20" s="156"/>
      <c r="K20" s="334"/>
      <c r="L20" s="158">
        <f t="shared" ref="L20:L72" si="5">IF(K20&lt;&gt;0,+G20-K20,0)</f>
        <v>0</v>
      </c>
      <c r="M20" s="334"/>
      <c r="N20" s="158">
        <f t="shared" ref="N20:N72" si="6">IF(M20&lt;&gt;0,+H20-M20,0)</f>
        <v>0</v>
      </c>
      <c r="O20" s="158">
        <f t="shared" ref="O20:O72" si="7">+N20-L20</f>
        <v>0</v>
      </c>
      <c r="P20" s="4"/>
    </row>
    <row r="21" spans="2:16">
      <c r="B21" s="9" t="str">
        <f t="shared" si="1"/>
        <v/>
      </c>
      <c r="C21" s="153">
        <f>IF(D11="","-",+C20+1)</f>
        <v>2021</v>
      </c>
      <c r="D21" s="159">
        <f>IF(F20+SUM(E$17:E20)=D$10,F20,D$10-SUM(E$17:E20))</f>
        <v>6033809.7560975617</v>
      </c>
      <c r="E21" s="160">
        <f>IF(+I14&lt;F20,I14,D21)</f>
        <v>158680.60975609755</v>
      </c>
      <c r="F21" s="159">
        <f t="shared" si="2"/>
        <v>5875129.1463414645</v>
      </c>
      <c r="G21" s="161">
        <f t="shared" si="3"/>
        <v>768033.95203799824</v>
      </c>
      <c r="H21" s="142">
        <f t="shared" si="4"/>
        <v>768033.95203799824</v>
      </c>
      <c r="I21" s="156">
        <f t="shared" si="0"/>
        <v>0</v>
      </c>
      <c r="J21" s="156"/>
      <c r="K21" s="334"/>
      <c r="L21" s="158">
        <f t="shared" si="5"/>
        <v>0</v>
      </c>
      <c r="M21" s="334"/>
      <c r="N21" s="158">
        <f t="shared" si="6"/>
        <v>0</v>
      </c>
      <c r="O21" s="158">
        <f t="shared" si="7"/>
        <v>0</v>
      </c>
      <c r="P21" s="4"/>
    </row>
    <row r="22" spans="2:16">
      <c r="B22" s="9" t="str">
        <f t="shared" si="1"/>
        <v/>
      </c>
      <c r="C22" s="153">
        <f>IF(D11="","-",+C21+1)</f>
        <v>2022</v>
      </c>
      <c r="D22" s="159">
        <f>IF(F21+SUM(E$17:E21)=D$10,F21,D$10-SUM(E$17:E21))</f>
        <v>5875129.1463414645</v>
      </c>
      <c r="E22" s="160">
        <f>IF(+I14&lt;F21,I14,D22)</f>
        <v>158680.60975609755</v>
      </c>
      <c r="F22" s="159">
        <f t="shared" si="2"/>
        <v>5716448.5365853673</v>
      </c>
      <c r="G22" s="161">
        <f t="shared" si="3"/>
        <v>751795.29959342082</v>
      </c>
      <c r="H22" s="142">
        <f t="shared" si="4"/>
        <v>751795.29959342082</v>
      </c>
      <c r="I22" s="156">
        <f t="shared" si="0"/>
        <v>0</v>
      </c>
      <c r="J22" s="156"/>
      <c r="K22" s="334"/>
      <c r="L22" s="158">
        <f t="shared" si="5"/>
        <v>0</v>
      </c>
      <c r="M22" s="334"/>
      <c r="N22" s="158">
        <f t="shared" si="6"/>
        <v>0</v>
      </c>
      <c r="O22" s="158">
        <f t="shared" si="7"/>
        <v>0</v>
      </c>
      <c r="P22" s="4"/>
    </row>
    <row r="23" spans="2:16">
      <c r="B23" s="9" t="str">
        <f t="shared" si="1"/>
        <v/>
      </c>
      <c r="C23" s="153">
        <f>IF(D11="","-",+C22+1)</f>
        <v>2023</v>
      </c>
      <c r="D23" s="159">
        <f>IF(F22+SUM(E$17:E22)=D$10,F22,D$10-SUM(E$17:E22))</f>
        <v>5716448.5365853673</v>
      </c>
      <c r="E23" s="160">
        <f>IF(+I14&lt;F22,I14,D23)</f>
        <v>158680.60975609755</v>
      </c>
      <c r="F23" s="159">
        <f t="shared" si="2"/>
        <v>5557767.9268292701</v>
      </c>
      <c r="G23" s="161">
        <f t="shared" si="3"/>
        <v>735556.64714884327</v>
      </c>
      <c r="H23" s="142">
        <f t="shared" si="4"/>
        <v>735556.64714884327</v>
      </c>
      <c r="I23" s="156">
        <f t="shared" si="0"/>
        <v>0</v>
      </c>
      <c r="J23" s="156"/>
      <c r="K23" s="334"/>
      <c r="L23" s="158">
        <f t="shared" si="5"/>
        <v>0</v>
      </c>
      <c r="M23" s="334"/>
      <c r="N23" s="158">
        <f t="shared" si="6"/>
        <v>0</v>
      </c>
      <c r="O23" s="158">
        <f t="shared" si="7"/>
        <v>0</v>
      </c>
      <c r="P23" s="4"/>
    </row>
    <row r="24" spans="2:16">
      <c r="B24" s="9" t="str">
        <f t="shared" si="1"/>
        <v/>
      </c>
      <c r="C24" s="153">
        <f>IF(D11="","-",+C23+1)</f>
        <v>2024</v>
      </c>
      <c r="D24" s="159">
        <f>IF(F23+SUM(E$17:E23)=D$10,F23,D$10-SUM(E$17:E23))</f>
        <v>5557767.9268292701</v>
      </c>
      <c r="E24" s="160">
        <f>IF(+I14&lt;F23,I14,D24)</f>
        <v>158680.60975609755</v>
      </c>
      <c r="F24" s="159">
        <f t="shared" si="2"/>
        <v>5399087.3170731729</v>
      </c>
      <c r="G24" s="161">
        <f t="shared" si="3"/>
        <v>719317.99470426573</v>
      </c>
      <c r="H24" s="142">
        <f t="shared" si="4"/>
        <v>719317.99470426573</v>
      </c>
      <c r="I24" s="156">
        <f t="shared" si="0"/>
        <v>0</v>
      </c>
      <c r="J24" s="156"/>
      <c r="K24" s="334"/>
      <c r="L24" s="158">
        <f t="shared" si="5"/>
        <v>0</v>
      </c>
      <c r="M24" s="334"/>
      <c r="N24" s="158">
        <f t="shared" si="6"/>
        <v>0</v>
      </c>
      <c r="O24" s="158">
        <f t="shared" si="7"/>
        <v>0</v>
      </c>
      <c r="P24" s="4"/>
    </row>
    <row r="25" spans="2:16">
      <c r="B25" s="9" t="str">
        <f t="shared" si="1"/>
        <v/>
      </c>
      <c r="C25" s="153">
        <f>IF(D11="","-",+C24+1)</f>
        <v>2025</v>
      </c>
      <c r="D25" s="159">
        <f>IF(F24+SUM(E$17:E24)=D$10,F24,D$10-SUM(E$17:E24))</f>
        <v>5399087.3170731729</v>
      </c>
      <c r="E25" s="160">
        <f>IF(+I14&lt;F24,I14,D25)</f>
        <v>158680.60975609755</v>
      </c>
      <c r="F25" s="159">
        <f t="shared" si="2"/>
        <v>5240406.7073170757</v>
      </c>
      <c r="G25" s="161">
        <f t="shared" si="3"/>
        <v>703079.3422596883</v>
      </c>
      <c r="H25" s="142">
        <f t="shared" si="4"/>
        <v>703079.3422596883</v>
      </c>
      <c r="I25" s="156">
        <f t="shared" si="0"/>
        <v>0</v>
      </c>
      <c r="J25" s="156"/>
      <c r="K25" s="334"/>
      <c r="L25" s="158">
        <f t="shared" si="5"/>
        <v>0</v>
      </c>
      <c r="M25" s="334"/>
      <c r="N25" s="158">
        <f t="shared" si="6"/>
        <v>0</v>
      </c>
      <c r="O25" s="158">
        <f t="shared" si="7"/>
        <v>0</v>
      </c>
      <c r="P25" s="4"/>
    </row>
    <row r="26" spans="2:16">
      <c r="B26" s="9" t="str">
        <f t="shared" si="1"/>
        <v/>
      </c>
      <c r="C26" s="153">
        <f>IF(D11="","-",+C25+1)</f>
        <v>2026</v>
      </c>
      <c r="D26" s="159">
        <f>IF(F25+SUM(E$17:E25)=D$10,F25,D$10-SUM(E$17:E25))</f>
        <v>5240406.7073170757</v>
      </c>
      <c r="E26" s="160">
        <f>IF(+I14&lt;F25,I14,D26)</f>
        <v>158680.60975609755</v>
      </c>
      <c r="F26" s="159">
        <f t="shared" si="2"/>
        <v>5081726.0975609785</v>
      </c>
      <c r="G26" s="161">
        <f t="shared" si="3"/>
        <v>686840.68981511076</v>
      </c>
      <c r="H26" s="142">
        <f t="shared" si="4"/>
        <v>686840.68981511076</v>
      </c>
      <c r="I26" s="156">
        <f t="shared" si="0"/>
        <v>0</v>
      </c>
      <c r="J26" s="156"/>
      <c r="K26" s="334"/>
      <c r="L26" s="158">
        <f t="shared" si="5"/>
        <v>0</v>
      </c>
      <c r="M26" s="334"/>
      <c r="N26" s="158">
        <f t="shared" si="6"/>
        <v>0</v>
      </c>
      <c r="O26" s="158">
        <f t="shared" si="7"/>
        <v>0</v>
      </c>
      <c r="P26" s="4"/>
    </row>
    <row r="27" spans="2:16">
      <c r="B27" s="9" t="str">
        <f t="shared" si="1"/>
        <v/>
      </c>
      <c r="C27" s="153">
        <f>IF(D11="","-",+C26+1)</f>
        <v>2027</v>
      </c>
      <c r="D27" s="159">
        <f>IF(F26+SUM(E$17:E26)=D$10,F26,D$10-SUM(E$17:E26))</f>
        <v>5081726.0975609785</v>
      </c>
      <c r="E27" s="160">
        <f>IF(+I14&lt;F26,I14,D27)</f>
        <v>158680.60975609755</v>
      </c>
      <c r="F27" s="159">
        <f t="shared" si="2"/>
        <v>4923045.4878048813</v>
      </c>
      <c r="G27" s="161">
        <f t="shared" si="3"/>
        <v>670602.03737053322</v>
      </c>
      <c r="H27" s="142">
        <f t="shared" si="4"/>
        <v>670602.03737053322</v>
      </c>
      <c r="I27" s="156">
        <f t="shared" si="0"/>
        <v>0</v>
      </c>
      <c r="J27" s="156"/>
      <c r="K27" s="334"/>
      <c r="L27" s="158">
        <f t="shared" si="5"/>
        <v>0</v>
      </c>
      <c r="M27" s="334"/>
      <c r="N27" s="158">
        <f t="shared" si="6"/>
        <v>0</v>
      </c>
      <c r="O27" s="158">
        <f t="shared" si="7"/>
        <v>0</v>
      </c>
      <c r="P27" s="4"/>
    </row>
    <row r="28" spans="2:16">
      <c r="B28" s="9" t="str">
        <f t="shared" si="1"/>
        <v/>
      </c>
      <c r="C28" s="153">
        <f>IF(D11="","-",+C27+1)</f>
        <v>2028</v>
      </c>
      <c r="D28" s="159">
        <f>IF(F27+SUM(E$17:E27)=D$10,F27,D$10-SUM(E$17:E27))</f>
        <v>4923045.4878048813</v>
      </c>
      <c r="E28" s="160">
        <f>IF(+I14&lt;F27,I14,D28)</f>
        <v>158680.60975609755</v>
      </c>
      <c r="F28" s="159">
        <f t="shared" si="2"/>
        <v>4764364.8780487841</v>
      </c>
      <c r="G28" s="161">
        <f t="shared" si="3"/>
        <v>654363.38492595567</v>
      </c>
      <c r="H28" s="142">
        <f t="shared" si="4"/>
        <v>654363.38492595567</v>
      </c>
      <c r="I28" s="156">
        <f t="shared" si="0"/>
        <v>0</v>
      </c>
      <c r="J28" s="156"/>
      <c r="K28" s="334"/>
      <c r="L28" s="158">
        <f t="shared" si="5"/>
        <v>0</v>
      </c>
      <c r="M28" s="334"/>
      <c r="N28" s="158">
        <f t="shared" si="6"/>
        <v>0</v>
      </c>
      <c r="O28" s="158">
        <f t="shared" si="7"/>
        <v>0</v>
      </c>
      <c r="P28" s="4"/>
    </row>
    <row r="29" spans="2:16">
      <c r="B29" s="9" t="str">
        <f t="shared" si="1"/>
        <v/>
      </c>
      <c r="C29" s="153">
        <f>IF(D11="","-",+C28+1)</f>
        <v>2029</v>
      </c>
      <c r="D29" s="159">
        <f>IF(F28+SUM(E$17:E28)=D$10,F28,D$10-SUM(E$17:E28))</f>
        <v>4764364.8780487841</v>
      </c>
      <c r="E29" s="160">
        <f>IF(+I14&lt;F28,I14,D29)</f>
        <v>158680.60975609755</v>
      </c>
      <c r="F29" s="159">
        <f t="shared" si="2"/>
        <v>4605684.2682926869</v>
      </c>
      <c r="G29" s="161">
        <f t="shared" si="3"/>
        <v>638124.73248137825</v>
      </c>
      <c r="H29" s="142">
        <f t="shared" si="4"/>
        <v>638124.73248137825</v>
      </c>
      <c r="I29" s="156">
        <f t="shared" si="0"/>
        <v>0</v>
      </c>
      <c r="J29" s="156"/>
      <c r="K29" s="334"/>
      <c r="L29" s="158">
        <f t="shared" si="5"/>
        <v>0</v>
      </c>
      <c r="M29" s="334"/>
      <c r="N29" s="158">
        <f t="shared" si="6"/>
        <v>0</v>
      </c>
      <c r="O29" s="158">
        <f t="shared" si="7"/>
        <v>0</v>
      </c>
      <c r="P29" s="4"/>
    </row>
    <row r="30" spans="2:16">
      <c r="B30" s="9" t="str">
        <f t="shared" si="1"/>
        <v/>
      </c>
      <c r="C30" s="153">
        <f>IF(D11="","-",+C29+1)</f>
        <v>2030</v>
      </c>
      <c r="D30" s="159">
        <f>IF(F29+SUM(E$17:E29)=D$10,F29,D$10-SUM(E$17:E29))</f>
        <v>4605684.2682926869</v>
      </c>
      <c r="E30" s="160">
        <f>IF(+I14&lt;F29,I14,D30)</f>
        <v>158680.60975609755</v>
      </c>
      <c r="F30" s="159">
        <f t="shared" si="2"/>
        <v>4447003.6585365897</v>
      </c>
      <c r="G30" s="161">
        <f t="shared" si="3"/>
        <v>621886.08003680082</v>
      </c>
      <c r="H30" s="142">
        <f t="shared" si="4"/>
        <v>621886.08003680082</v>
      </c>
      <c r="I30" s="156">
        <f t="shared" si="0"/>
        <v>0</v>
      </c>
      <c r="J30" s="156"/>
      <c r="K30" s="334"/>
      <c r="L30" s="158">
        <f t="shared" si="5"/>
        <v>0</v>
      </c>
      <c r="M30" s="334"/>
      <c r="N30" s="158">
        <f t="shared" si="6"/>
        <v>0</v>
      </c>
      <c r="O30" s="158">
        <f t="shared" si="7"/>
        <v>0</v>
      </c>
      <c r="P30" s="4"/>
    </row>
    <row r="31" spans="2:16">
      <c r="B31" s="9" t="str">
        <f t="shared" si="1"/>
        <v/>
      </c>
      <c r="C31" s="153">
        <f>IF(D11="","-",+C30+1)</f>
        <v>2031</v>
      </c>
      <c r="D31" s="159">
        <f>IF(F30+SUM(E$17:E30)=D$10,F30,D$10-SUM(E$17:E30))</f>
        <v>4447003.6585365897</v>
      </c>
      <c r="E31" s="160">
        <f>IF(+I14&lt;F30,I14,D31)</f>
        <v>158680.60975609755</v>
      </c>
      <c r="F31" s="159">
        <f t="shared" si="2"/>
        <v>4288323.0487804925</v>
      </c>
      <c r="G31" s="161">
        <f t="shared" si="3"/>
        <v>605647.42759222328</v>
      </c>
      <c r="H31" s="142">
        <f t="shared" si="4"/>
        <v>605647.42759222328</v>
      </c>
      <c r="I31" s="156">
        <f t="shared" si="0"/>
        <v>0</v>
      </c>
      <c r="J31" s="156"/>
      <c r="K31" s="334"/>
      <c r="L31" s="158">
        <f t="shared" si="5"/>
        <v>0</v>
      </c>
      <c r="M31" s="334"/>
      <c r="N31" s="158">
        <f t="shared" si="6"/>
        <v>0</v>
      </c>
      <c r="O31" s="158">
        <f t="shared" si="7"/>
        <v>0</v>
      </c>
      <c r="P31" s="4"/>
    </row>
    <row r="32" spans="2:16">
      <c r="B32" s="9" t="str">
        <f t="shared" si="1"/>
        <v/>
      </c>
      <c r="C32" s="153">
        <f>IF(D11="","-",+C31+1)</f>
        <v>2032</v>
      </c>
      <c r="D32" s="159">
        <f>IF(F31+SUM(E$17:E31)=D$10,F31,D$10-SUM(E$17:E31))</f>
        <v>4288323.0487804879</v>
      </c>
      <c r="E32" s="160">
        <f>IF(+I14&lt;F31,I14,D32)</f>
        <v>158680.60975609755</v>
      </c>
      <c r="F32" s="159">
        <f t="shared" si="2"/>
        <v>4129642.4390243902</v>
      </c>
      <c r="G32" s="161">
        <f t="shared" si="3"/>
        <v>589408.77514764527</v>
      </c>
      <c r="H32" s="142">
        <f t="shared" si="4"/>
        <v>589408.77514764527</v>
      </c>
      <c r="I32" s="156">
        <f t="shared" si="0"/>
        <v>0</v>
      </c>
      <c r="J32" s="156"/>
      <c r="K32" s="334"/>
      <c r="L32" s="158">
        <f t="shared" si="5"/>
        <v>0</v>
      </c>
      <c r="M32" s="334"/>
      <c r="N32" s="158">
        <f t="shared" si="6"/>
        <v>0</v>
      </c>
      <c r="O32" s="158">
        <f t="shared" si="7"/>
        <v>0</v>
      </c>
      <c r="P32" s="4"/>
    </row>
    <row r="33" spans="2:16">
      <c r="B33" s="9" t="str">
        <f t="shared" si="1"/>
        <v/>
      </c>
      <c r="C33" s="153">
        <f>IF(D11="","-",+C32+1)</f>
        <v>2033</v>
      </c>
      <c r="D33" s="159">
        <f>IF(F32+SUM(E$17:E32)=D$10,F32,D$10-SUM(E$17:E32))</f>
        <v>4129642.4390243902</v>
      </c>
      <c r="E33" s="160">
        <f>IF(+I14&lt;F32,I14,D33)</f>
        <v>158680.60975609755</v>
      </c>
      <c r="F33" s="159">
        <f t="shared" si="2"/>
        <v>3970961.8292682925</v>
      </c>
      <c r="G33" s="161">
        <f t="shared" si="3"/>
        <v>573170.12270306773</v>
      </c>
      <c r="H33" s="142">
        <f t="shared" si="4"/>
        <v>573170.12270306773</v>
      </c>
      <c r="I33" s="156">
        <f t="shared" si="0"/>
        <v>0</v>
      </c>
      <c r="J33" s="156"/>
      <c r="K33" s="334"/>
      <c r="L33" s="158">
        <f t="shared" si="5"/>
        <v>0</v>
      </c>
      <c r="M33" s="334"/>
      <c r="N33" s="158">
        <f t="shared" si="6"/>
        <v>0</v>
      </c>
      <c r="O33" s="158">
        <f t="shared" si="7"/>
        <v>0</v>
      </c>
      <c r="P33" s="4"/>
    </row>
    <row r="34" spans="2:16">
      <c r="B34" s="9" t="str">
        <f t="shared" si="1"/>
        <v/>
      </c>
      <c r="C34" s="153">
        <f>IF(D11="","-",+C33+1)</f>
        <v>2034</v>
      </c>
      <c r="D34" s="159">
        <f>IF(F33+SUM(E$17:E33)=D$10,F33,D$10-SUM(E$17:E33))</f>
        <v>3970961.8292682925</v>
      </c>
      <c r="E34" s="160">
        <f>IF(+I14&lt;F33,I14,D34)</f>
        <v>158680.60975609755</v>
      </c>
      <c r="F34" s="159">
        <f t="shared" si="2"/>
        <v>3812281.2195121949</v>
      </c>
      <c r="G34" s="161">
        <f t="shared" si="3"/>
        <v>556931.47025849018</v>
      </c>
      <c r="H34" s="142">
        <f t="shared" si="4"/>
        <v>556931.47025849018</v>
      </c>
      <c r="I34" s="156">
        <f t="shared" si="0"/>
        <v>0</v>
      </c>
      <c r="J34" s="156"/>
      <c r="K34" s="334"/>
      <c r="L34" s="158">
        <f t="shared" si="5"/>
        <v>0</v>
      </c>
      <c r="M34" s="334"/>
      <c r="N34" s="158">
        <f t="shared" si="6"/>
        <v>0</v>
      </c>
      <c r="O34" s="158">
        <f t="shared" si="7"/>
        <v>0</v>
      </c>
      <c r="P34" s="4"/>
    </row>
    <row r="35" spans="2:16">
      <c r="B35" s="9" t="str">
        <f t="shared" si="1"/>
        <v/>
      </c>
      <c r="C35" s="153">
        <f>IF(D11="","-",+C34+1)</f>
        <v>2035</v>
      </c>
      <c r="D35" s="159">
        <f>IF(F34+SUM(E$17:E34)=D$10,F34,D$10-SUM(E$17:E34))</f>
        <v>3812281.2195121949</v>
      </c>
      <c r="E35" s="160">
        <f>IF(+I14&lt;F34,I14,D35)</f>
        <v>158680.60975609755</v>
      </c>
      <c r="F35" s="159">
        <f t="shared" si="2"/>
        <v>3653600.6097560972</v>
      </c>
      <c r="G35" s="161">
        <f t="shared" si="3"/>
        <v>540692.81781391264</v>
      </c>
      <c r="H35" s="142">
        <f t="shared" si="4"/>
        <v>540692.81781391264</v>
      </c>
      <c r="I35" s="156">
        <f t="shared" si="0"/>
        <v>0</v>
      </c>
      <c r="J35" s="156"/>
      <c r="K35" s="334"/>
      <c r="L35" s="158">
        <f t="shared" si="5"/>
        <v>0</v>
      </c>
      <c r="M35" s="334"/>
      <c r="N35" s="158">
        <f t="shared" si="6"/>
        <v>0</v>
      </c>
      <c r="O35" s="158">
        <f t="shared" si="7"/>
        <v>0</v>
      </c>
      <c r="P35" s="4"/>
    </row>
    <row r="36" spans="2:16">
      <c r="B36" s="9" t="str">
        <f t="shared" si="1"/>
        <v/>
      </c>
      <c r="C36" s="153">
        <f>IF(D11="","-",+C35+1)</f>
        <v>2036</v>
      </c>
      <c r="D36" s="159">
        <f>IF(F35+SUM(E$17:E35)=D$10,F35,D$10-SUM(E$17:E35))</f>
        <v>3653600.6097560972</v>
      </c>
      <c r="E36" s="160">
        <f>IF(+I14&lt;F35,I14,D36)</f>
        <v>158680.60975609755</v>
      </c>
      <c r="F36" s="159">
        <f t="shared" si="2"/>
        <v>3494919.9999999995</v>
      </c>
      <c r="G36" s="161">
        <f t="shared" si="3"/>
        <v>524454.1653693351</v>
      </c>
      <c r="H36" s="142">
        <f t="shared" si="4"/>
        <v>524454.1653693351</v>
      </c>
      <c r="I36" s="156">
        <f t="shared" si="0"/>
        <v>0</v>
      </c>
      <c r="J36" s="156"/>
      <c r="K36" s="334"/>
      <c r="L36" s="158">
        <f t="shared" si="5"/>
        <v>0</v>
      </c>
      <c r="M36" s="334"/>
      <c r="N36" s="158">
        <f t="shared" si="6"/>
        <v>0</v>
      </c>
      <c r="O36" s="158">
        <f t="shared" si="7"/>
        <v>0</v>
      </c>
      <c r="P36" s="4"/>
    </row>
    <row r="37" spans="2:16">
      <c r="B37" s="9" t="str">
        <f t="shared" si="1"/>
        <v/>
      </c>
      <c r="C37" s="153">
        <f>IF(D11="","-",+C36+1)</f>
        <v>2037</v>
      </c>
      <c r="D37" s="159">
        <f>IF(F36+SUM(E$17:E36)=D$10,F36,D$10-SUM(E$17:E36))</f>
        <v>3494919.9999999995</v>
      </c>
      <c r="E37" s="160">
        <f>IF(+I14&lt;F36,I14,D37)</f>
        <v>158680.60975609755</v>
      </c>
      <c r="F37" s="159">
        <f t="shared" si="2"/>
        <v>3336239.3902439019</v>
      </c>
      <c r="G37" s="161">
        <f t="shared" si="3"/>
        <v>508215.51292475744</v>
      </c>
      <c r="H37" s="142">
        <f t="shared" si="4"/>
        <v>508215.51292475744</v>
      </c>
      <c r="I37" s="156">
        <f t="shared" si="0"/>
        <v>0</v>
      </c>
      <c r="J37" s="156"/>
      <c r="K37" s="334"/>
      <c r="L37" s="158">
        <f t="shared" si="5"/>
        <v>0</v>
      </c>
      <c r="M37" s="334"/>
      <c r="N37" s="158">
        <f t="shared" si="6"/>
        <v>0</v>
      </c>
      <c r="O37" s="158">
        <f t="shared" si="7"/>
        <v>0</v>
      </c>
      <c r="P37" s="4"/>
    </row>
    <row r="38" spans="2:16">
      <c r="B38" s="9" t="str">
        <f t="shared" si="1"/>
        <v/>
      </c>
      <c r="C38" s="153">
        <f>IF(D11="","-",+C37+1)</f>
        <v>2038</v>
      </c>
      <c r="D38" s="159">
        <f>IF(F37+SUM(E$17:E37)=D$10,F37,D$10-SUM(E$17:E37))</f>
        <v>3336239.3902439019</v>
      </c>
      <c r="E38" s="160">
        <f>IF(+I14&lt;F37,I14,D38)</f>
        <v>158680.60975609755</v>
      </c>
      <c r="F38" s="159">
        <f t="shared" si="2"/>
        <v>3177558.7804878042</v>
      </c>
      <c r="G38" s="161">
        <f t="shared" si="3"/>
        <v>491976.86048017995</v>
      </c>
      <c r="H38" s="142">
        <f t="shared" si="4"/>
        <v>491976.86048017995</v>
      </c>
      <c r="I38" s="156">
        <f t="shared" si="0"/>
        <v>0</v>
      </c>
      <c r="J38" s="156"/>
      <c r="K38" s="334"/>
      <c r="L38" s="158">
        <f t="shared" si="5"/>
        <v>0</v>
      </c>
      <c r="M38" s="334"/>
      <c r="N38" s="158">
        <f t="shared" si="6"/>
        <v>0</v>
      </c>
      <c r="O38" s="158">
        <f t="shared" si="7"/>
        <v>0</v>
      </c>
      <c r="P38" s="4"/>
    </row>
    <row r="39" spans="2:16">
      <c r="B39" s="9" t="str">
        <f t="shared" si="1"/>
        <v/>
      </c>
      <c r="C39" s="153">
        <f>IF(D11="","-",+C38+1)</f>
        <v>2039</v>
      </c>
      <c r="D39" s="159">
        <f>IF(F38+SUM(E$17:E38)=D$10,F38,D$10-SUM(E$17:E38))</f>
        <v>3177558.7804878042</v>
      </c>
      <c r="E39" s="160">
        <f>IF(+I14&lt;F38,I14,D39)</f>
        <v>158680.60975609755</v>
      </c>
      <c r="F39" s="159">
        <f t="shared" si="2"/>
        <v>3018878.1707317065</v>
      </c>
      <c r="G39" s="161">
        <f t="shared" si="3"/>
        <v>475738.20803560235</v>
      </c>
      <c r="H39" s="142">
        <f t="shared" si="4"/>
        <v>475738.20803560235</v>
      </c>
      <c r="I39" s="156">
        <f t="shared" si="0"/>
        <v>0</v>
      </c>
      <c r="J39" s="156"/>
      <c r="K39" s="334"/>
      <c r="L39" s="158">
        <f t="shared" si="5"/>
        <v>0</v>
      </c>
      <c r="M39" s="334"/>
      <c r="N39" s="158">
        <f t="shared" si="6"/>
        <v>0</v>
      </c>
      <c r="O39" s="158">
        <f t="shared" si="7"/>
        <v>0</v>
      </c>
      <c r="P39" s="4"/>
    </row>
    <row r="40" spans="2:16">
      <c r="B40" s="9" t="str">
        <f t="shared" si="1"/>
        <v/>
      </c>
      <c r="C40" s="153">
        <f>IF(D11="","-",+C39+1)</f>
        <v>2040</v>
      </c>
      <c r="D40" s="159">
        <f>IF(F39+SUM(E$17:E39)=D$10,F39,D$10-SUM(E$17:E39))</f>
        <v>3018878.1707317065</v>
      </c>
      <c r="E40" s="160">
        <f>IF(+I14&lt;F39,I14,D40)</f>
        <v>158680.60975609755</v>
      </c>
      <c r="F40" s="159">
        <f t="shared" si="2"/>
        <v>2860197.5609756089</v>
      </c>
      <c r="G40" s="161">
        <f t="shared" si="3"/>
        <v>459499.55559102487</v>
      </c>
      <c r="H40" s="142">
        <f t="shared" si="4"/>
        <v>459499.55559102487</v>
      </c>
      <c r="I40" s="156">
        <f t="shared" si="0"/>
        <v>0</v>
      </c>
      <c r="J40" s="156"/>
      <c r="K40" s="334"/>
      <c r="L40" s="158">
        <f t="shared" si="5"/>
        <v>0</v>
      </c>
      <c r="M40" s="334"/>
      <c r="N40" s="158">
        <f t="shared" si="6"/>
        <v>0</v>
      </c>
      <c r="O40" s="158">
        <f t="shared" si="7"/>
        <v>0</v>
      </c>
      <c r="P40" s="4"/>
    </row>
    <row r="41" spans="2:16">
      <c r="B41" s="9" t="str">
        <f t="shared" si="1"/>
        <v/>
      </c>
      <c r="C41" s="153">
        <f>IF(D11="","-",+C40+1)</f>
        <v>2041</v>
      </c>
      <c r="D41" s="159">
        <f>IF(F40+SUM(E$17:E40)=D$10,F40,D$10-SUM(E$17:E40))</f>
        <v>2860197.5609756089</v>
      </c>
      <c r="E41" s="160">
        <f>IF(+I14&lt;F40,I14,D41)</f>
        <v>158680.60975609755</v>
      </c>
      <c r="F41" s="159">
        <f t="shared" si="2"/>
        <v>2701516.9512195112</v>
      </c>
      <c r="G41" s="161">
        <f t="shared" si="3"/>
        <v>443260.90314644726</v>
      </c>
      <c r="H41" s="142">
        <f t="shared" si="4"/>
        <v>443260.90314644726</v>
      </c>
      <c r="I41" s="156">
        <f t="shared" si="0"/>
        <v>0</v>
      </c>
      <c r="J41" s="156"/>
      <c r="K41" s="334"/>
      <c r="L41" s="158">
        <f t="shared" si="5"/>
        <v>0</v>
      </c>
      <c r="M41" s="334"/>
      <c r="N41" s="158">
        <f t="shared" si="6"/>
        <v>0</v>
      </c>
      <c r="O41" s="158">
        <f t="shared" si="7"/>
        <v>0</v>
      </c>
      <c r="P41" s="4"/>
    </row>
    <row r="42" spans="2:16">
      <c r="B42" s="9" t="str">
        <f t="shared" si="1"/>
        <v/>
      </c>
      <c r="C42" s="153">
        <f>IF(D11="","-",+C41+1)</f>
        <v>2042</v>
      </c>
      <c r="D42" s="159">
        <f>IF(F41+SUM(E$17:E41)=D$10,F41,D$10-SUM(E$17:E41))</f>
        <v>2701516.9512195112</v>
      </c>
      <c r="E42" s="160">
        <f>IF(+I14&lt;F41,I14,D42)</f>
        <v>158680.60975609755</v>
      </c>
      <c r="F42" s="159">
        <f t="shared" si="2"/>
        <v>2542836.3414634136</v>
      </c>
      <c r="G42" s="161">
        <f t="shared" si="3"/>
        <v>427022.25070186972</v>
      </c>
      <c r="H42" s="142">
        <f t="shared" si="4"/>
        <v>427022.25070186972</v>
      </c>
      <c r="I42" s="156">
        <f t="shared" si="0"/>
        <v>0</v>
      </c>
      <c r="J42" s="156"/>
      <c r="K42" s="334"/>
      <c r="L42" s="158">
        <f t="shared" si="5"/>
        <v>0</v>
      </c>
      <c r="M42" s="334"/>
      <c r="N42" s="158">
        <f t="shared" si="6"/>
        <v>0</v>
      </c>
      <c r="O42" s="158">
        <f t="shared" si="7"/>
        <v>0</v>
      </c>
      <c r="P42" s="4"/>
    </row>
    <row r="43" spans="2:16">
      <c r="B43" s="9" t="str">
        <f t="shared" si="1"/>
        <v/>
      </c>
      <c r="C43" s="153">
        <f>IF(D11="","-",+C42+1)</f>
        <v>2043</v>
      </c>
      <c r="D43" s="159">
        <f>IF(F42+SUM(E$17:E42)=D$10,F42,D$10-SUM(E$17:E42))</f>
        <v>2542836.3414634136</v>
      </c>
      <c r="E43" s="160">
        <f>IF(+I14&lt;F42,I14,D43)</f>
        <v>158680.60975609755</v>
      </c>
      <c r="F43" s="159">
        <f t="shared" si="2"/>
        <v>2384155.7317073159</v>
      </c>
      <c r="G43" s="161">
        <f t="shared" si="3"/>
        <v>410783.59825729218</v>
      </c>
      <c r="H43" s="142">
        <f t="shared" si="4"/>
        <v>410783.59825729218</v>
      </c>
      <c r="I43" s="156">
        <f t="shared" si="0"/>
        <v>0</v>
      </c>
      <c r="J43" s="156"/>
      <c r="K43" s="334"/>
      <c r="L43" s="158">
        <f t="shared" si="5"/>
        <v>0</v>
      </c>
      <c r="M43" s="334"/>
      <c r="N43" s="158">
        <f t="shared" si="6"/>
        <v>0</v>
      </c>
      <c r="O43" s="158">
        <f t="shared" si="7"/>
        <v>0</v>
      </c>
      <c r="P43" s="4"/>
    </row>
    <row r="44" spans="2:16">
      <c r="B44" s="9" t="str">
        <f t="shared" si="1"/>
        <v/>
      </c>
      <c r="C44" s="153">
        <f>IF(D11="","-",+C43+1)</f>
        <v>2044</v>
      </c>
      <c r="D44" s="159">
        <f>IF(F43+SUM(E$17:E43)=D$10,F43,D$10-SUM(E$17:E43))</f>
        <v>2384155.7317073159</v>
      </c>
      <c r="E44" s="160">
        <f>IF(+I14&lt;F43,I14,D44)</f>
        <v>158680.60975609755</v>
      </c>
      <c r="F44" s="159">
        <f t="shared" si="2"/>
        <v>2225475.1219512182</v>
      </c>
      <c r="G44" s="161">
        <f t="shared" si="3"/>
        <v>394544.94581271464</v>
      </c>
      <c r="H44" s="142">
        <f t="shared" si="4"/>
        <v>394544.94581271464</v>
      </c>
      <c r="I44" s="156">
        <f t="shared" si="0"/>
        <v>0</v>
      </c>
      <c r="J44" s="156"/>
      <c r="K44" s="334"/>
      <c r="L44" s="158">
        <f t="shared" si="5"/>
        <v>0</v>
      </c>
      <c r="M44" s="334"/>
      <c r="N44" s="158">
        <f t="shared" si="6"/>
        <v>0</v>
      </c>
      <c r="O44" s="158">
        <f t="shared" si="7"/>
        <v>0</v>
      </c>
      <c r="P44" s="4"/>
    </row>
    <row r="45" spans="2:16">
      <c r="B45" s="9" t="str">
        <f t="shared" si="1"/>
        <v/>
      </c>
      <c r="C45" s="153">
        <f>IF(D11="","-",+C44+1)</f>
        <v>2045</v>
      </c>
      <c r="D45" s="159">
        <f>IF(F44+SUM(E$17:E44)=D$10,F44,D$10-SUM(E$17:E44))</f>
        <v>2225475.1219512182</v>
      </c>
      <c r="E45" s="160">
        <f>IF(+I14&lt;F44,I14,D45)</f>
        <v>158680.60975609755</v>
      </c>
      <c r="F45" s="159">
        <f t="shared" si="2"/>
        <v>2066794.5121951206</v>
      </c>
      <c r="G45" s="161">
        <f t="shared" si="3"/>
        <v>378306.29336813703</v>
      </c>
      <c r="H45" s="142">
        <f t="shared" si="4"/>
        <v>378306.29336813703</v>
      </c>
      <c r="I45" s="156">
        <f t="shared" si="0"/>
        <v>0</v>
      </c>
      <c r="J45" s="156"/>
      <c r="K45" s="334"/>
      <c r="L45" s="158">
        <f t="shared" si="5"/>
        <v>0</v>
      </c>
      <c r="M45" s="334"/>
      <c r="N45" s="158">
        <f t="shared" si="6"/>
        <v>0</v>
      </c>
      <c r="O45" s="158">
        <f t="shared" si="7"/>
        <v>0</v>
      </c>
      <c r="P45" s="4"/>
    </row>
    <row r="46" spans="2:16">
      <c r="B46" s="9" t="str">
        <f t="shared" si="1"/>
        <v/>
      </c>
      <c r="C46" s="153">
        <f>IF(D11="","-",+C45+1)</f>
        <v>2046</v>
      </c>
      <c r="D46" s="159">
        <f>IF(F45+SUM(E$17:E45)=D$10,F45,D$10-SUM(E$17:E45))</f>
        <v>2066794.5121951206</v>
      </c>
      <c r="E46" s="160">
        <f>IF(+I14&lt;F45,I14,D46)</f>
        <v>158680.60975609755</v>
      </c>
      <c r="F46" s="159">
        <f t="shared" si="2"/>
        <v>1908113.9024390229</v>
      </c>
      <c r="G46" s="161">
        <f t="shared" si="3"/>
        <v>362067.64092355955</v>
      </c>
      <c r="H46" s="142">
        <f t="shared" si="4"/>
        <v>362067.64092355955</v>
      </c>
      <c r="I46" s="156">
        <f t="shared" si="0"/>
        <v>0</v>
      </c>
      <c r="J46" s="156"/>
      <c r="K46" s="334"/>
      <c r="L46" s="158">
        <f t="shared" si="5"/>
        <v>0</v>
      </c>
      <c r="M46" s="334"/>
      <c r="N46" s="158">
        <f t="shared" si="6"/>
        <v>0</v>
      </c>
      <c r="O46" s="158">
        <f t="shared" si="7"/>
        <v>0</v>
      </c>
      <c r="P46" s="4"/>
    </row>
    <row r="47" spans="2:16">
      <c r="B47" s="9" t="str">
        <f t="shared" si="1"/>
        <v/>
      </c>
      <c r="C47" s="153">
        <f>IF(D11="","-",+C46+1)</f>
        <v>2047</v>
      </c>
      <c r="D47" s="159">
        <f>IF(F46+SUM(E$17:E46)=D$10,F46,D$10-SUM(E$17:E46))</f>
        <v>1908113.9024390229</v>
      </c>
      <c r="E47" s="160">
        <f>IF(+I14&lt;F46,I14,D47)</f>
        <v>158680.60975609755</v>
      </c>
      <c r="F47" s="159">
        <f t="shared" si="2"/>
        <v>1749433.2926829252</v>
      </c>
      <c r="G47" s="161">
        <f t="shared" si="3"/>
        <v>345828.98847898201</v>
      </c>
      <c r="H47" s="142">
        <f t="shared" si="4"/>
        <v>345828.98847898201</v>
      </c>
      <c r="I47" s="156">
        <f t="shared" si="0"/>
        <v>0</v>
      </c>
      <c r="J47" s="156"/>
      <c r="K47" s="334"/>
      <c r="L47" s="158">
        <f t="shared" si="5"/>
        <v>0</v>
      </c>
      <c r="M47" s="334"/>
      <c r="N47" s="158">
        <f t="shared" si="6"/>
        <v>0</v>
      </c>
      <c r="O47" s="158">
        <f t="shared" si="7"/>
        <v>0</v>
      </c>
      <c r="P47" s="4"/>
    </row>
    <row r="48" spans="2:16">
      <c r="B48" s="9" t="str">
        <f t="shared" si="1"/>
        <v/>
      </c>
      <c r="C48" s="153">
        <f>IF(D11="","-",+C47+1)</f>
        <v>2048</v>
      </c>
      <c r="D48" s="159">
        <f>IF(F47+SUM(E$17:E47)=D$10,F47,D$10-SUM(E$17:E47))</f>
        <v>1749433.2926829252</v>
      </c>
      <c r="E48" s="160">
        <f>IF(+I14&lt;F47,I14,D48)</f>
        <v>158680.60975609755</v>
      </c>
      <c r="F48" s="159">
        <f t="shared" si="2"/>
        <v>1590752.6829268276</v>
      </c>
      <c r="G48" s="161">
        <f t="shared" si="3"/>
        <v>329590.3360344044</v>
      </c>
      <c r="H48" s="142">
        <f t="shared" si="4"/>
        <v>329590.3360344044</v>
      </c>
      <c r="I48" s="156">
        <f t="shared" si="0"/>
        <v>0</v>
      </c>
      <c r="J48" s="156"/>
      <c r="K48" s="334"/>
      <c r="L48" s="158">
        <f t="shared" si="5"/>
        <v>0</v>
      </c>
      <c r="M48" s="334"/>
      <c r="N48" s="158">
        <f t="shared" si="6"/>
        <v>0</v>
      </c>
      <c r="O48" s="158">
        <f t="shared" si="7"/>
        <v>0</v>
      </c>
      <c r="P48" s="4"/>
    </row>
    <row r="49" spans="2:16">
      <c r="B49" s="9" t="str">
        <f t="shared" si="1"/>
        <v/>
      </c>
      <c r="C49" s="153">
        <f>IF(D11="","-",+C48+1)</f>
        <v>2049</v>
      </c>
      <c r="D49" s="159">
        <f>IF(F48+SUM(E$17:E48)=D$10,F48,D$10-SUM(E$17:E48))</f>
        <v>1590752.6829268276</v>
      </c>
      <c r="E49" s="160">
        <f>IF(+I14&lt;F48,I14,D49)</f>
        <v>158680.60975609755</v>
      </c>
      <c r="F49" s="159">
        <f t="shared" si="2"/>
        <v>1432072.0731707299</v>
      </c>
      <c r="G49" s="161">
        <f t="shared" ref="G49:G72" si="8">+I$12*((D49+F49)/2)+E49</f>
        <v>313351.68358982686</v>
      </c>
      <c r="H49" s="142">
        <f t="shared" ref="H49:H72" si="9">+I$13*((D49+F49)/2)+E49</f>
        <v>313351.68358982686</v>
      </c>
      <c r="I49" s="156">
        <f t="shared" si="0"/>
        <v>0</v>
      </c>
      <c r="J49" s="156"/>
      <c r="K49" s="334"/>
      <c r="L49" s="158">
        <f t="shared" si="5"/>
        <v>0</v>
      </c>
      <c r="M49" s="334"/>
      <c r="N49" s="158">
        <f t="shared" si="6"/>
        <v>0</v>
      </c>
      <c r="O49" s="158">
        <f t="shared" si="7"/>
        <v>0</v>
      </c>
      <c r="P49" s="4"/>
    </row>
    <row r="50" spans="2:16">
      <c r="B50" s="9" t="str">
        <f t="shared" si="1"/>
        <v/>
      </c>
      <c r="C50" s="153">
        <f>IF(D11="","-",+C49+1)</f>
        <v>2050</v>
      </c>
      <c r="D50" s="159">
        <f>IF(F49+SUM(E$17:E49)=D$10,F49,D$10-SUM(E$17:E49))</f>
        <v>1432072.0731707299</v>
      </c>
      <c r="E50" s="160">
        <f>IF(+I14&lt;F49,I14,D50)</f>
        <v>158680.60975609755</v>
      </c>
      <c r="F50" s="159">
        <f t="shared" si="2"/>
        <v>1273391.4634146322</v>
      </c>
      <c r="G50" s="161">
        <f t="shared" si="8"/>
        <v>297113.03114524932</v>
      </c>
      <c r="H50" s="142">
        <f t="shared" si="9"/>
        <v>297113.03114524932</v>
      </c>
      <c r="I50" s="156">
        <f t="shared" si="0"/>
        <v>0</v>
      </c>
      <c r="J50" s="156"/>
      <c r="K50" s="334"/>
      <c r="L50" s="158">
        <f t="shared" si="5"/>
        <v>0</v>
      </c>
      <c r="M50" s="334"/>
      <c r="N50" s="158">
        <f t="shared" si="6"/>
        <v>0</v>
      </c>
      <c r="O50" s="158">
        <f t="shared" si="7"/>
        <v>0</v>
      </c>
      <c r="P50" s="4"/>
    </row>
    <row r="51" spans="2:16">
      <c r="B51" s="9" t="str">
        <f t="shared" si="1"/>
        <v/>
      </c>
      <c r="C51" s="153">
        <f>IF(D11="","-",+C50+1)</f>
        <v>2051</v>
      </c>
      <c r="D51" s="159">
        <f>IF(F50+SUM(E$17:E50)=D$10,F50,D$10-SUM(E$17:E50))</f>
        <v>1273391.4634146322</v>
      </c>
      <c r="E51" s="160">
        <f>IF(+I14&lt;F50,I14,D51)</f>
        <v>158680.60975609755</v>
      </c>
      <c r="F51" s="159">
        <f t="shared" si="2"/>
        <v>1114710.8536585346</v>
      </c>
      <c r="G51" s="161">
        <f t="shared" si="8"/>
        <v>280874.37870067178</v>
      </c>
      <c r="H51" s="142">
        <f t="shared" si="9"/>
        <v>280874.37870067178</v>
      </c>
      <c r="I51" s="156">
        <f t="shared" si="0"/>
        <v>0</v>
      </c>
      <c r="J51" s="156"/>
      <c r="K51" s="334"/>
      <c r="L51" s="158">
        <f t="shared" si="5"/>
        <v>0</v>
      </c>
      <c r="M51" s="334"/>
      <c r="N51" s="158">
        <f t="shared" si="6"/>
        <v>0</v>
      </c>
      <c r="O51" s="158">
        <f t="shared" si="7"/>
        <v>0</v>
      </c>
      <c r="P51" s="4"/>
    </row>
    <row r="52" spans="2:16">
      <c r="B52" s="9" t="str">
        <f t="shared" si="1"/>
        <v/>
      </c>
      <c r="C52" s="153">
        <f>IF(D11="","-",+C51+1)</f>
        <v>2052</v>
      </c>
      <c r="D52" s="159">
        <f>IF(F51+SUM(E$17:E51)=D$10,F51,D$10-SUM(E$17:E51))</f>
        <v>1114710.8536585346</v>
      </c>
      <c r="E52" s="160">
        <f>IF(+I14&lt;F51,I14,D52)</f>
        <v>158680.60975609755</v>
      </c>
      <c r="F52" s="159">
        <f t="shared" si="2"/>
        <v>956030.24390243704</v>
      </c>
      <c r="G52" s="161">
        <f t="shared" si="8"/>
        <v>264635.72625609423</v>
      </c>
      <c r="H52" s="142">
        <f t="shared" si="9"/>
        <v>264635.72625609423</v>
      </c>
      <c r="I52" s="156">
        <f t="shared" si="0"/>
        <v>0</v>
      </c>
      <c r="J52" s="156"/>
      <c r="K52" s="334"/>
      <c r="L52" s="158">
        <f t="shared" si="5"/>
        <v>0</v>
      </c>
      <c r="M52" s="334"/>
      <c r="N52" s="158">
        <f t="shared" si="6"/>
        <v>0</v>
      </c>
      <c r="O52" s="158">
        <f t="shared" si="7"/>
        <v>0</v>
      </c>
      <c r="P52" s="4"/>
    </row>
    <row r="53" spans="2:16">
      <c r="B53" s="9" t="str">
        <f t="shared" si="1"/>
        <v/>
      </c>
      <c r="C53" s="153">
        <f>IF(D11="","-",+C52+1)</f>
        <v>2053</v>
      </c>
      <c r="D53" s="159">
        <f>IF(F52+SUM(E$17:E52)=D$10,F52,D$10-SUM(E$17:E52))</f>
        <v>956030.24390243704</v>
      </c>
      <c r="E53" s="160">
        <f>IF(+I14&lt;F52,I14,D53)</f>
        <v>158680.60975609755</v>
      </c>
      <c r="F53" s="159">
        <f t="shared" si="2"/>
        <v>797349.63414633949</v>
      </c>
      <c r="G53" s="161">
        <f t="shared" si="8"/>
        <v>248397.07381151669</v>
      </c>
      <c r="H53" s="142">
        <f t="shared" si="9"/>
        <v>248397.07381151669</v>
      </c>
      <c r="I53" s="156">
        <f t="shared" si="0"/>
        <v>0</v>
      </c>
      <c r="J53" s="156"/>
      <c r="K53" s="334"/>
      <c r="L53" s="158">
        <f t="shared" si="5"/>
        <v>0</v>
      </c>
      <c r="M53" s="334"/>
      <c r="N53" s="158">
        <f t="shared" si="6"/>
        <v>0</v>
      </c>
      <c r="O53" s="158">
        <f t="shared" si="7"/>
        <v>0</v>
      </c>
      <c r="P53" s="4"/>
    </row>
    <row r="54" spans="2:16">
      <c r="B54" s="9" t="str">
        <f t="shared" si="1"/>
        <v/>
      </c>
      <c r="C54" s="153">
        <f>IF(D11="","-",+C53+1)</f>
        <v>2054</v>
      </c>
      <c r="D54" s="159">
        <f>IF(F53+SUM(E$17:E53)=D$10,F53,D$10-SUM(E$17:E53))</f>
        <v>797349.63414633949</v>
      </c>
      <c r="E54" s="160">
        <f>IF(+I14&lt;F53,I14,D54)</f>
        <v>158680.60975609755</v>
      </c>
      <c r="F54" s="159">
        <f t="shared" si="2"/>
        <v>638669.02439024195</v>
      </c>
      <c r="G54" s="161">
        <f t="shared" si="8"/>
        <v>232158.42136693915</v>
      </c>
      <c r="H54" s="142">
        <f t="shared" si="9"/>
        <v>232158.42136693915</v>
      </c>
      <c r="I54" s="156">
        <f t="shared" si="0"/>
        <v>0</v>
      </c>
      <c r="J54" s="156"/>
      <c r="K54" s="334"/>
      <c r="L54" s="158">
        <f t="shared" si="5"/>
        <v>0</v>
      </c>
      <c r="M54" s="334"/>
      <c r="N54" s="158">
        <f t="shared" si="6"/>
        <v>0</v>
      </c>
      <c r="O54" s="158">
        <f t="shared" si="7"/>
        <v>0</v>
      </c>
      <c r="P54" s="4"/>
    </row>
    <row r="55" spans="2:16">
      <c r="B55" s="9" t="str">
        <f t="shared" si="1"/>
        <v/>
      </c>
      <c r="C55" s="153">
        <f>IF(D11="","-",+C54+1)</f>
        <v>2055</v>
      </c>
      <c r="D55" s="159">
        <f>IF(F54+SUM(E$17:E54)=D$10,F54,D$10-SUM(E$17:E54))</f>
        <v>638669.02439024195</v>
      </c>
      <c r="E55" s="160">
        <f>IF(+I14&lt;F54,I14,D55)</f>
        <v>158680.60975609755</v>
      </c>
      <c r="F55" s="159">
        <f t="shared" si="2"/>
        <v>479988.4146341444</v>
      </c>
      <c r="G55" s="161">
        <f t="shared" si="8"/>
        <v>215919.7689223616</v>
      </c>
      <c r="H55" s="142">
        <f t="shared" si="9"/>
        <v>215919.7689223616</v>
      </c>
      <c r="I55" s="156">
        <f t="shared" si="0"/>
        <v>0</v>
      </c>
      <c r="J55" s="156"/>
      <c r="K55" s="334"/>
      <c r="L55" s="158">
        <f t="shared" si="5"/>
        <v>0</v>
      </c>
      <c r="M55" s="334"/>
      <c r="N55" s="158">
        <f t="shared" si="6"/>
        <v>0</v>
      </c>
      <c r="O55" s="158">
        <f t="shared" si="7"/>
        <v>0</v>
      </c>
      <c r="P55" s="4"/>
    </row>
    <row r="56" spans="2:16">
      <c r="B56" s="9" t="str">
        <f t="shared" si="1"/>
        <v/>
      </c>
      <c r="C56" s="153">
        <f>IF(D11="","-",+C55+1)</f>
        <v>2056</v>
      </c>
      <c r="D56" s="159">
        <f>IF(F55+SUM(E$17:E55)=D$10,F55,D$10-SUM(E$17:E55))</f>
        <v>479988.4146341444</v>
      </c>
      <c r="E56" s="160">
        <f>IF(+I14&lt;F55,I14,D56)</f>
        <v>158680.60975609755</v>
      </c>
      <c r="F56" s="159">
        <f t="shared" si="2"/>
        <v>321307.80487804685</v>
      </c>
      <c r="G56" s="161">
        <f t="shared" si="8"/>
        <v>199681.11647778406</v>
      </c>
      <c r="H56" s="142">
        <f t="shared" si="9"/>
        <v>199681.11647778406</v>
      </c>
      <c r="I56" s="156">
        <f t="shared" si="0"/>
        <v>0</v>
      </c>
      <c r="J56" s="156"/>
      <c r="K56" s="334"/>
      <c r="L56" s="158">
        <f t="shared" si="5"/>
        <v>0</v>
      </c>
      <c r="M56" s="334"/>
      <c r="N56" s="158">
        <f t="shared" si="6"/>
        <v>0</v>
      </c>
      <c r="O56" s="158">
        <f t="shared" si="7"/>
        <v>0</v>
      </c>
      <c r="P56" s="4"/>
    </row>
    <row r="57" spans="2:16">
      <c r="B57" s="9" t="str">
        <f t="shared" si="1"/>
        <v/>
      </c>
      <c r="C57" s="153">
        <f>IF(D11="","-",+C56+1)</f>
        <v>2057</v>
      </c>
      <c r="D57" s="159">
        <f>IF(F56+SUM(E$17:E56)=D$10,F56,D$10-SUM(E$17:E56))</f>
        <v>321307.80487804685</v>
      </c>
      <c r="E57" s="160">
        <f>IF(+I14&lt;F56,I14,D57)</f>
        <v>158680.60975609755</v>
      </c>
      <c r="F57" s="159">
        <f t="shared" si="2"/>
        <v>162627.19512194931</v>
      </c>
      <c r="G57" s="161">
        <f t="shared" si="8"/>
        <v>183442.46403320652</v>
      </c>
      <c r="H57" s="142">
        <f t="shared" si="9"/>
        <v>183442.46403320652</v>
      </c>
      <c r="I57" s="156">
        <f t="shared" si="0"/>
        <v>0</v>
      </c>
      <c r="J57" s="156"/>
      <c r="K57" s="334"/>
      <c r="L57" s="158">
        <f t="shared" si="5"/>
        <v>0</v>
      </c>
      <c r="M57" s="334"/>
      <c r="N57" s="158">
        <f t="shared" si="6"/>
        <v>0</v>
      </c>
      <c r="O57" s="158">
        <f t="shared" si="7"/>
        <v>0</v>
      </c>
      <c r="P57" s="4"/>
    </row>
    <row r="58" spans="2:16">
      <c r="B58" s="9" t="str">
        <f t="shared" si="1"/>
        <v/>
      </c>
      <c r="C58" s="153">
        <f>IF(D11="","-",+C57+1)</f>
        <v>2058</v>
      </c>
      <c r="D58" s="159">
        <f>IF(F57+SUM(E$17:E57)=D$10,F57,D$10-SUM(E$17:E57))</f>
        <v>162627.19512194931</v>
      </c>
      <c r="E58" s="160">
        <f>IF(+I14&lt;F57,I14,D58)</f>
        <v>158680.60975609755</v>
      </c>
      <c r="F58" s="159">
        <f t="shared" si="2"/>
        <v>3946.585365851759</v>
      </c>
      <c r="G58" s="161">
        <f t="shared" si="8"/>
        <v>167203.81158862897</v>
      </c>
      <c r="H58" s="142">
        <f t="shared" si="9"/>
        <v>167203.81158862897</v>
      </c>
      <c r="I58" s="156">
        <f t="shared" si="0"/>
        <v>0</v>
      </c>
      <c r="J58" s="156"/>
      <c r="K58" s="334"/>
      <c r="L58" s="158">
        <f t="shared" si="5"/>
        <v>0</v>
      </c>
      <c r="M58" s="334"/>
      <c r="N58" s="158">
        <f t="shared" si="6"/>
        <v>0</v>
      </c>
      <c r="O58" s="158">
        <f t="shared" si="7"/>
        <v>0</v>
      </c>
      <c r="P58" s="4"/>
    </row>
    <row r="59" spans="2:16">
      <c r="B59" s="9" t="str">
        <f t="shared" si="1"/>
        <v>IU</v>
      </c>
      <c r="C59" s="153">
        <f>IF(D11="","-",+C58+1)</f>
        <v>2059</v>
      </c>
      <c r="D59" s="159">
        <f>IF(F58+SUM(E$17:E58)=D$10,F58,D$10-SUM(E$17:E58))</f>
        <v>3946.5853658569977</v>
      </c>
      <c r="E59" s="160">
        <f>IF(+I14&lt;F58,I14,D59)</f>
        <v>3946.5853658569977</v>
      </c>
      <c r="F59" s="159">
        <f t="shared" si="2"/>
        <v>0</v>
      </c>
      <c r="G59" s="161">
        <f t="shared" si="8"/>
        <v>4148.5231709786003</v>
      </c>
      <c r="H59" s="142">
        <f t="shared" si="9"/>
        <v>4148.5231709786003</v>
      </c>
      <c r="I59" s="156">
        <f t="shared" si="0"/>
        <v>0</v>
      </c>
      <c r="J59" s="156"/>
      <c r="K59" s="334"/>
      <c r="L59" s="158">
        <f t="shared" si="5"/>
        <v>0</v>
      </c>
      <c r="M59" s="334"/>
      <c r="N59" s="158">
        <f t="shared" si="6"/>
        <v>0</v>
      </c>
      <c r="O59" s="158">
        <f t="shared" si="7"/>
        <v>0</v>
      </c>
      <c r="P59" s="4"/>
    </row>
    <row r="60" spans="2:16">
      <c r="B60" s="9" t="str">
        <f t="shared" si="1"/>
        <v/>
      </c>
      <c r="C60" s="153">
        <f>IF(D11="","-",+C59+1)</f>
        <v>2060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2"/>
        <v>0</v>
      </c>
      <c r="G60" s="161">
        <f t="shared" si="8"/>
        <v>0</v>
      </c>
      <c r="H60" s="142">
        <f t="shared" si="9"/>
        <v>0</v>
      </c>
      <c r="I60" s="156">
        <f t="shared" si="0"/>
        <v>0</v>
      </c>
      <c r="J60" s="156"/>
      <c r="K60" s="334"/>
      <c r="L60" s="158">
        <f t="shared" si="5"/>
        <v>0</v>
      </c>
      <c r="M60" s="334"/>
      <c r="N60" s="158">
        <f t="shared" si="6"/>
        <v>0</v>
      </c>
      <c r="O60" s="158">
        <f t="shared" si="7"/>
        <v>0</v>
      </c>
      <c r="P60" s="4"/>
    </row>
    <row r="61" spans="2:16">
      <c r="B61" s="9" t="str">
        <f t="shared" si="1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5"/>
        <v>0</v>
      </c>
      <c r="M61" s="334"/>
      <c r="N61" s="158">
        <f t="shared" si="6"/>
        <v>0</v>
      </c>
      <c r="O61" s="158">
        <f t="shared" si="7"/>
        <v>0</v>
      </c>
      <c r="P61" s="4"/>
    </row>
    <row r="62" spans="2:16">
      <c r="B62" s="9" t="str">
        <f t="shared" si="1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5"/>
        <v>0</v>
      </c>
      <c r="M62" s="334"/>
      <c r="N62" s="158">
        <f t="shared" si="6"/>
        <v>0</v>
      </c>
      <c r="O62" s="158">
        <f t="shared" si="7"/>
        <v>0</v>
      </c>
      <c r="P62" s="4"/>
    </row>
    <row r="63" spans="2:16">
      <c r="B63" s="9" t="str">
        <f t="shared" si="1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5"/>
        <v>0</v>
      </c>
      <c r="M63" s="334"/>
      <c r="N63" s="158">
        <f t="shared" si="6"/>
        <v>0</v>
      </c>
      <c r="O63" s="158">
        <f t="shared" si="7"/>
        <v>0</v>
      </c>
      <c r="P63" s="4"/>
    </row>
    <row r="64" spans="2:16">
      <c r="B64" s="9" t="str">
        <f t="shared" si="1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5"/>
        <v>0</v>
      </c>
      <c r="M64" s="334"/>
      <c r="N64" s="158">
        <f t="shared" si="6"/>
        <v>0</v>
      </c>
      <c r="O64" s="158">
        <f t="shared" si="7"/>
        <v>0</v>
      </c>
      <c r="P64" s="4"/>
    </row>
    <row r="65" spans="2:16">
      <c r="B65" s="9" t="str">
        <f t="shared" si="1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5"/>
        <v>0</v>
      </c>
      <c r="M65" s="334"/>
      <c r="N65" s="158">
        <f t="shared" si="6"/>
        <v>0</v>
      </c>
      <c r="O65" s="158">
        <f t="shared" si="7"/>
        <v>0</v>
      </c>
      <c r="P65" s="4"/>
    </row>
    <row r="66" spans="2:16">
      <c r="B66" s="9" t="str">
        <f t="shared" si="1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5"/>
        <v>0</v>
      </c>
      <c r="M66" s="334"/>
      <c r="N66" s="158">
        <f t="shared" si="6"/>
        <v>0</v>
      </c>
      <c r="O66" s="158">
        <f t="shared" si="7"/>
        <v>0</v>
      </c>
      <c r="P66" s="4"/>
    </row>
    <row r="67" spans="2:16">
      <c r="B67" s="9" t="str">
        <f t="shared" si="1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5"/>
        <v>0</v>
      </c>
      <c r="M67" s="334"/>
      <c r="N67" s="158">
        <f t="shared" si="6"/>
        <v>0</v>
      </c>
      <c r="O67" s="158">
        <f t="shared" si="7"/>
        <v>0</v>
      </c>
      <c r="P67" s="4"/>
    </row>
    <row r="68" spans="2:16">
      <c r="B68" s="9" t="str">
        <f t="shared" si="1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5"/>
        <v>0</v>
      </c>
      <c r="M68" s="334"/>
      <c r="N68" s="158">
        <f t="shared" si="6"/>
        <v>0</v>
      </c>
      <c r="O68" s="158">
        <f t="shared" si="7"/>
        <v>0</v>
      </c>
      <c r="P68" s="4"/>
    </row>
    <row r="69" spans="2:16">
      <c r="B69" s="9" t="str">
        <f t="shared" si="1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5"/>
        <v>0</v>
      </c>
      <c r="M69" s="334"/>
      <c r="N69" s="158">
        <f t="shared" si="6"/>
        <v>0</v>
      </c>
      <c r="O69" s="158">
        <f t="shared" si="7"/>
        <v>0</v>
      </c>
      <c r="P69" s="4"/>
    </row>
    <row r="70" spans="2:16">
      <c r="B70" s="9" t="str">
        <f t="shared" si="1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5"/>
        <v>0</v>
      </c>
      <c r="M70" s="334"/>
      <c r="N70" s="158">
        <f t="shared" si="6"/>
        <v>0</v>
      </c>
      <c r="O70" s="158">
        <f t="shared" si="7"/>
        <v>0</v>
      </c>
      <c r="P70" s="4"/>
    </row>
    <row r="71" spans="2:16">
      <c r="B71" s="9" t="str">
        <f t="shared" si="1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5"/>
        <v>0</v>
      </c>
      <c r="M71" s="334"/>
      <c r="N71" s="158">
        <f t="shared" si="6"/>
        <v>0</v>
      </c>
      <c r="O71" s="158">
        <f t="shared" si="7"/>
        <v>0</v>
      </c>
      <c r="P71" s="4"/>
    </row>
    <row r="72" spans="2:16" ht="13.5" thickBot="1">
      <c r="B72" s="9" t="str">
        <f t="shared" si="1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5"/>
        <v>0</v>
      </c>
      <c r="M72" s="335"/>
      <c r="N72" s="169">
        <f t="shared" si="6"/>
        <v>0</v>
      </c>
      <c r="O72" s="169">
        <f t="shared" si="7"/>
        <v>0</v>
      </c>
      <c r="P72" s="4"/>
    </row>
    <row r="73" spans="2:16">
      <c r="C73" s="154" t="s">
        <v>73</v>
      </c>
      <c r="D73" s="111"/>
      <c r="E73" s="111">
        <f>SUM(E17:E72)</f>
        <v>6505905</v>
      </c>
      <c r="F73" s="111"/>
      <c r="G73" s="111">
        <f>SUM(G17:G72)</f>
        <v>20862684.291416191</v>
      </c>
      <c r="H73" s="111">
        <f>SUM(H17:H72)</f>
        <v>20862684.291416191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66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963328.6150577974</v>
      </c>
      <c r="N87" s="198">
        <f>IF(J92&lt;D11,0,VLOOKUP(J92,C17:O72,11))</f>
        <v>963328.6150577974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825629.55463111226</v>
      </c>
      <c r="N88" s="200">
        <f>IF(J92&lt;D11,0,VLOOKUP(J92,C99:P154,7))</f>
        <v>825629.55463111226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Broadmoor - Fort Humbug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-137699.06042668514</v>
      </c>
      <c r="N89" s="203">
        <f>+N88-N87</f>
        <v>-137699.06042668514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6505905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154902.5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409">
        <v>0</v>
      </c>
      <c r="E99" s="410">
        <v>77147.607142857145</v>
      </c>
      <c r="F99" s="411">
        <v>6403251.3928571427</v>
      </c>
      <c r="G99" s="412">
        <v>3201625.6964285714</v>
      </c>
      <c r="H99" s="413">
        <v>466053.74744652997</v>
      </c>
      <c r="I99" s="414">
        <v>466053.74744652997</v>
      </c>
      <c r="J99" s="158">
        <f t="shared" ref="J99:J130" si="10">+I99-H99</f>
        <v>0</v>
      </c>
      <c r="K99" s="158"/>
      <c r="L99" s="256">
        <f>+H99</f>
        <v>466053.74744652997</v>
      </c>
      <c r="M99" s="157">
        <f t="shared" ref="M99" si="11">IF(L99&lt;&gt;0,+H99-L99,0)</f>
        <v>0</v>
      </c>
      <c r="N99" s="256">
        <f>+I99</f>
        <v>466053.74744652997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2018</v>
      </c>
      <c r="D100" s="154">
        <f>IF(F99+SUM(E$99:E99)=D$92,F99,D$92-SUM(E$99:E99))</f>
        <v>6428757.3928571427</v>
      </c>
      <c r="E100" s="160">
        <f>IF(+J96&lt;F99,J96,D100)</f>
        <v>154902.5</v>
      </c>
      <c r="F100" s="159">
        <f t="shared" ref="F100:F130" si="14">+D100-E100</f>
        <v>6273854.8928571427</v>
      </c>
      <c r="G100" s="159">
        <f t="shared" ref="G100:G130" si="15">+(F100+D100)/2</f>
        <v>6351306.1428571427</v>
      </c>
      <c r="H100" s="163">
        <f t="shared" ref="H100:H154" si="16">+J$94*G100+E100</f>
        <v>825629.55463111226</v>
      </c>
      <c r="I100" s="253">
        <f t="shared" ref="I100:I154" si="17">+J$95*G100+E100</f>
        <v>825629.55463111226</v>
      </c>
      <c r="J100" s="158">
        <f t="shared" si="10"/>
        <v>0</v>
      </c>
      <c r="K100" s="158"/>
      <c r="L100" s="334"/>
      <c r="M100" s="158">
        <f t="shared" ref="M100:M130" si="18">IF(L100&lt;&gt;0,+H100-L100,0)</f>
        <v>0</v>
      </c>
      <c r="N100" s="334"/>
      <c r="O100" s="158">
        <f t="shared" ref="O100:O130" si="19">IF(N100&lt;&gt;0,+I100-N100,0)</f>
        <v>0</v>
      </c>
      <c r="P100" s="158">
        <f t="shared" ref="P100:P130" si="20">+O100-M100</f>
        <v>0</v>
      </c>
    </row>
    <row r="101" spans="1:16">
      <c r="B101" s="9" t="str">
        <f t="shared" ref="B101:B154" si="21">IF(D101=F100,"","IU")</f>
        <v/>
      </c>
      <c r="C101" s="153">
        <f>IF(D93="","-",+C100+1)</f>
        <v>2019</v>
      </c>
      <c r="D101" s="154">
        <f>IF(F100+SUM(E$99:E100)=D$92,F100,D$92-SUM(E$99:E100))</f>
        <v>6273854.8928571427</v>
      </c>
      <c r="E101" s="160">
        <f>IF(+J96&lt;F100,J96,D101)</f>
        <v>154902.5</v>
      </c>
      <c r="F101" s="159">
        <f t="shared" si="14"/>
        <v>6118952.3928571427</v>
      </c>
      <c r="G101" s="159">
        <f t="shared" si="15"/>
        <v>6196403.6428571427</v>
      </c>
      <c r="H101" s="163">
        <f t="shared" si="16"/>
        <v>809271.1402761623</v>
      </c>
      <c r="I101" s="253">
        <f t="shared" si="17"/>
        <v>809271.1402761623</v>
      </c>
      <c r="J101" s="158">
        <f t="shared" si="10"/>
        <v>0</v>
      </c>
      <c r="K101" s="158"/>
      <c r="L101" s="334"/>
      <c r="M101" s="158">
        <f t="shared" si="18"/>
        <v>0</v>
      </c>
      <c r="N101" s="334"/>
      <c r="O101" s="158">
        <f t="shared" si="19"/>
        <v>0</v>
      </c>
      <c r="P101" s="158">
        <f t="shared" si="20"/>
        <v>0</v>
      </c>
    </row>
    <row r="102" spans="1:16">
      <c r="B102" s="9" t="str">
        <f t="shared" si="21"/>
        <v/>
      </c>
      <c r="C102" s="153">
        <f>IF(D93="","-",+C101+1)</f>
        <v>2020</v>
      </c>
      <c r="D102" s="154">
        <f>IF(F101+SUM(E$99:E101)=D$92,F101,D$92-SUM(E$99:E101))</f>
        <v>6118952.3928571427</v>
      </c>
      <c r="E102" s="160">
        <f>IF(+J96&lt;F101,J96,D102)</f>
        <v>154902.5</v>
      </c>
      <c r="F102" s="159">
        <f t="shared" si="14"/>
        <v>5964049.8928571427</v>
      </c>
      <c r="G102" s="159">
        <f t="shared" si="15"/>
        <v>6041501.1428571427</v>
      </c>
      <c r="H102" s="163">
        <f t="shared" si="16"/>
        <v>792912.72592121235</v>
      </c>
      <c r="I102" s="253">
        <f t="shared" si="17"/>
        <v>792912.72592121235</v>
      </c>
      <c r="J102" s="158">
        <f t="shared" si="10"/>
        <v>0</v>
      </c>
      <c r="K102" s="158"/>
      <c r="L102" s="334"/>
      <c r="M102" s="158">
        <f t="shared" si="18"/>
        <v>0</v>
      </c>
      <c r="N102" s="334"/>
      <c r="O102" s="158">
        <f t="shared" si="19"/>
        <v>0</v>
      </c>
      <c r="P102" s="158">
        <f t="shared" si="20"/>
        <v>0</v>
      </c>
    </row>
    <row r="103" spans="1:16">
      <c r="B103" s="9" t="str">
        <f t="shared" si="21"/>
        <v/>
      </c>
      <c r="C103" s="153">
        <f>IF(D93="","-",+C102+1)</f>
        <v>2021</v>
      </c>
      <c r="D103" s="154">
        <f>IF(F102+SUM(E$99:E102)=D$92,F102,D$92-SUM(E$99:E102))</f>
        <v>5964049.8928571427</v>
      </c>
      <c r="E103" s="160">
        <f>IF(+J96&lt;F102,J96,D103)</f>
        <v>154902.5</v>
      </c>
      <c r="F103" s="159">
        <f t="shared" si="14"/>
        <v>5809147.3928571427</v>
      </c>
      <c r="G103" s="159">
        <f t="shared" si="15"/>
        <v>5886598.6428571427</v>
      </c>
      <c r="H103" s="163">
        <f t="shared" si="16"/>
        <v>776554.31156626251</v>
      </c>
      <c r="I103" s="253">
        <f t="shared" si="17"/>
        <v>776554.31156626251</v>
      </c>
      <c r="J103" s="158">
        <f t="shared" si="10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21"/>
        <v/>
      </c>
      <c r="C104" s="153">
        <f>IF(D93="","-",+C103+1)</f>
        <v>2022</v>
      </c>
      <c r="D104" s="154">
        <f>IF(F103+SUM(E$99:E103)=D$92,F103,D$92-SUM(E$99:E103))</f>
        <v>5809147.3928571427</v>
      </c>
      <c r="E104" s="160">
        <f>IF(+J96&lt;F103,J96,D104)</f>
        <v>154902.5</v>
      </c>
      <c r="F104" s="159">
        <f t="shared" si="14"/>
        <v>5654244.8928571427</v>
      </c>
      <c r="G104" s="159">
        <f t="shared" si="15"/>
        <v>5731696.1428571427</v>
      </c>
      <c r="H104" s="163">
        <f t="shared" si="16"/>
        <v>760195.89721131255</v>
      </c>
      <c r="I104" s="253">
        <f t="shared" si="17"/>
        <v>760195.89721131255</v>
      </c>
      <c r="J104" s="158">
        <f t="shared" si="10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21"/>
        <v/>
      </c>
      <c r="C105" s="153">
        <f>IF(D93="","-",+C104+1)</f>
        <v>2023</v>
      </c>
      <c r="D105" s="154">
        <f>IF(F104+SUM(E$99:E104)=D$92,F104,D$92-SUM(E$99:E104))</f>
        <v>5654244.8928571427</v>
      </c>
      <c r="E105" s="160">
        <f>IF(+J96&lt;F104,J96,D105)</f>
        <v>154902.5</v>
      </c>
      <c r="F105" s="159">
        <f t="shared" si="14"/>
        <v>5499342.3928571427</v>
      </c>
      <c r="G105" s="159">
        <f t="shared" si="15"/>
        <v>5576793.6428571427</v>
      </c>
      <c r="H105" s="163">
        <f t="shared" si="16"/>
        <v>743837.48285636259</v>
      </c>
      <c r="I105" s="253">
        <f t="shared" si="17"/>
        <v>743837.48285636259</v>
      </c>
      <c r="J105" s="158">
        <f t="shared" si="10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21"/>
        <v/>
      </c>
      <c r="C106" s="153">
        <f>IF(D93="","-",+C105+1)</f>
        <v>2024</v>
      </c>
      <c r="D106" s="154">
        <f>IF(F105+SUM(E$99:E105)=D$92,F105,D$92-SUM(E$99:E105))</f>
        <v>5499342.3928571427</v>
      </c>
      <c r="E106" s="160">
        <f>IF(+J96&lt;F105,J96,D106)</f>
        <v>154902.5</v>
      </c>
      <c r="F106" s="159">
        <f t="shared" si="14"/>
        <v>5344439.8928571427</v>
      </c>
      <c r="G106" s="159">
        <f t="shared" si="15"/>
        <v>5421891.1428571427</v>
      </c>
      <c r="H106" s="163">
        <f t="shared" si="16"/>
        <v>727479.06850141275</v>
      </c>
      <c r="I106" s="253">
        <f t="shared" si="17"/>
        <v>727479.06850141275</v>
      </c>
      <c r="J106" s="158">
        <f t="shared" si="10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21"/>
        <v/>
      </c>
      <c r="C107" s="153">
        <f>IF(D93="","-",+C106+1)</f>
        <v>2025</v>
      </c>
      <c r="D107" s="154">
        <f>IF(F106+SUM(E$99:E106)=D$92,F106,D$92-SUM(E$99:E106))</f>
        <v>5344439.8928571427</v>
      </c>
      <c r="E107" s="160">
        <f>IF(+J96&lt;F106,J96,D107)</f>
        <v>154902.5</v>
      </c>
      <c r="F107" s="159">
        <f t="shared" si="14"/>
        <v>5189537.3928571427</v>
      </c>
      <c r="G107" s="159">
        <f t="shared" si="15"/>
        <v>5266988.6428571427</v>
      </c>
      <c r="H107" s="163">
        <f t="shared" si="16"/>
        <v>711120.6541464628</v>
      </c>
      <c r="I107" s="253">
        <f t="shared" si="17"/>
        <v>711120.6541464628</v>
      </c>
      <c r="J107" s="158">
        <f t="shared" si="10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21"/>
        <v/>
      </c>
      <c r="C108" s="153">
        <f>IF(D93="","-",+C107+1)</f>
        <v>2026</v>
      </c>
      <c r="D108" s="154">
        <f>IF(F107+SUM(E$99:E107)=D$92,F107,D$92-SUM(E$99:E107))</f>
        <v>5189537.3928571427</v>
      </c>
      <c r="E108" s="160">
        <f>IF(+J96&lt;F107,J96,D108)</f>
        <v>154902.5</v>
      </c>
      <c r="F108" s="159">
        <f t="shared" si="14"/>
        <v>5034634.8928571427</v>
      </c>
      <c r="G108" s="159">
        <f t="shared" si="15"/>
        <v>5112086.1428571427</v>
      </c>
      <c r="H108" s="163">
        <f t="shared" si="16"/>
        <v>694762.23979151295</v>
      </c>
      <c r="I108" s="253">
        <f t="shared" si="17"/>
        <v>694762.23979151295</v>
      </c>
      <c r="J108" s="158">
        <f t="shared" si="10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21"/>
        <v/>
      </c>
      <c r="C109" s="153">
        <f>IF(D93="","-",+C108+1)</f>
        <v>2027</v>
      </c>
      <c r="D109" s="154">
        <f>IF(F108+SUM(E$99:E108)=D$92,F108,D$92-SUM(E$99:E108))</f>
        <v>5034634.8928571427</v>
      </c>
      <c r="E109" s="160">
        <f>IF(+J96&lt;F108,J96,D109)</f>
        <v>154902.5</v>
      </c>
      <c r="F109" s="159">
        <f t="shared" si="14"/>
        <v>4879732.3928571427</v>
      </c>
      <c r="G109" s="159">
        <f t="shared" si="15"/>
        <v>4957183.6428571427</v>
      </c>
      <c r="H109" s="163">
        <f t="shared" si="16"/>
        <v>678403.825436563</v>
      </c>
      <c r="I109" s="253">
        <f t="shared" si="17"/>
        <v>678403.825436563</v>
      </c>
      <c r="J109" s="158">
        <f t="shared" si="10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21"/>
        <v/>
      </c>
      <c r="C110" s="153">
        <f>IF(D93="","-",+C109+1)</f>
        <v>2028</v>
      </c>
      <c r="D110" s="154">
        <f>IF(F109+SUM(E$99:E109)=D$92,F109,D$92-SUM(E$99:E109))</f>
        <v>4879732.3928571427</v>
      </c>
      <c r="E110" s="160">
        <f>IF(+J96&lt;F109,J96,D110)</f>
        <v>154902.5</v>
      </c>
      <c r="F110" s="159">
        <f t="shared" si="14"/>
        <v>4724829.8928571427</v>
      </c>
      <c r="G110" s="159">
        <f t="shared" si="15"/>
        <v>4802281.1428571427</v>
      </c>
      <c r="H110" s="163">
        <f t="shared" si="16"/>
        <v>662045.41108161304</v>
      </c>
      <c r="I110" s="253">
        <f t="shared" si="17"/>
        <v>662045.41108161304</v>
      </c>
      <c r="J110" s="158">
        <f t="shared" si="10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21"/>
        <v/>
      </c>
      <c r="C111" s="153">
        <f>IF(D93="","-",+C110+1)</f>
        <v>2029</v>
      </c>
      <c r="D111" s="154">
        <f>IF(F110+SUM(E$99:E110)=D$92,F110,D$92-SUM(E$99:E110))</f>
        <v>4724829.8928571427</v>
      </c>
      <c r="E111" s="160">
        <f>IF(+J96&lt;F110,J96,D111)</f>
        <v>154902.5</v>
      </c>
      <c r="F111" s="159">
        <f t="shared" si="14"/>
        <v>4569927.3928571427</v>
      </c>
      <c r="G111" s="159">
        <f t="shared" si="15"/>
        <v>4647378.6428571427</v>
      </c>
      <c r="H111" s="163">
        <f t="shared" si="16"/>
        <v>645686.99672666308</v>
      </c>
      <c r="I111" s="253">
        <f t="shared" si="17"/>
        <v>645686.99672666308</v>
      </c>
      <c r="J111" s="158">
        <f t="shared" si="10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21"/>
        <v/>
      </c>
      <c r="C112" s="153">
        <f>IF(D93="","-",+C111+1)</f>
        <v>2030</v>
      </c>
      <c r="D112" s="154">
        <f>IF(F111+SUM(E$99:E111)=D$92,F111,D$92-SUM(E$99:E111))</f>
        <v>4569927.3928571427</v>
      </c>
      <c r="E112" s="160">
        <f>IF(+J96&lt;F111,J96,D112)</f>
        <v>154902.5</v>
      </c>
      <c r="F112" s="159">
        <f t="shared" si="14"/>
        <v>4415024.8928571427</v>
      </c>
      <c r="G112" s="159">
        <f t="shared" si="15"/>
        <v>4492476.1428571427</v>
      </c>
      <c r="H112" s="163">
        <f t="shared" si="16"/>
        <v>629328.58237171324</v>
      </c>
      <c r="I112" s="253">
        <f t="shared" si="17"/>
        <v>629328.58237171324</v>
      </c>
      <c r="J112" s="158">
        <f t="shared" si="10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21"/>
        <v/>
      </c>
      <c r="C113" s="153">
        <f>IF(D93="","-",+C112+1)</f>
        <v>2031</v>
      </c>
      <c r="D113" s="154">
        <f>IF(F112+SUM(E$99:E112)=D$92,F112,D$92-SUM(E$99:E112))</f>
        <v>4415024.8928571427</v>
      </c>
      <c r="E113" s="160">
        <f>IF(+J96&lt;F112,J96,D113)</f>
        <v>154902.5</v>
      </c>
      <c r="F113" s="159">
        <f t="shared" si="14"/>
        <v>4260122.3928571427</v>
      </c>
      <c r="G113" s="159">
        <f t="shared" si="15"/>
        <v>4337573.6428571427</v>
      </c>
      <c r="H113" s="163">
        <f t="shared" si="16"/>
        <v>612970.1680167634</v>
      </c>
      <c r="I113" s="253">
        <f t="shared" si="17"/>
        <v>612970.1680167634</v>
      </c>
      <c r="J113" s="158">
        <f t="shared" si="10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21"/>
        <v/>
      </c>
      <c r="C114" s="153">
        <f>IF(D93="","-",+C113+1)</f>
        <v>2032</v>
      </c>
      <c r="D114" s="154">
        <f>IF(F113+SUM(E$99:E113)=D$92,F113,D$92-SUM(E$99:E113))</f>
        <v>4260122.3928571427</v>
      </c>
      <c r="E114" s="160">
        <f>IF(+J96&lt;F113,J96,D114)</f>
        <v>154902.5</v>
      </c>
      <c r="F114" s="159">
        <f t="shared" si="14"/>
        <v>4105219.8928571427</v>
      </c>
      <c r="G114" s="159">
        <f t="shared" si="15"/>
        <v>4182671.1428571427</v>
      </c>
      <c r="H114" s="163">
        <f t="shared" si="16"/>
        <v>596611.75366181345</v>
      </c>
      <c r="I114" s="253">
        <f t="shared" si="17"/>
        <v>596611.75366181345</v>
      </c>
      <c r="J114" s="158">
        <f t="shared" si="10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21"/>
        <v/>
      </c>
      <c r="C115" s="153">
        <f>IF(D93="","-",+C114+1)</f>
        <v>2033</v>
      </c>
      <c r="D115" s="154">
        <f>IF(F114+SUM(E$99:E114)=D$92,F114,D$92-SUM(E$99:E114))</f>
        <v>4105219.8928571427</v>
      </c>
      <c r="E115" s="160">
        <f>IF(+J96&lt;F114,J96,D115)</f>
        <v>154902.5</v>
      </c>
      <c r="F115" s="159">
        <f t="shared" si="14"/>
        <v>3950317.3928571427</v>
      </c>
      <c r="G115" s="159">
        <f t="shared" si="15"/>
        <v>4027768.6428571427</v>
      </c>
      <c r="H115" s="163">
        <f t="shared" si="16"/>
        <v>580253.33930686349</v>
      </c>
      <c r="I115" s="253">
        <f t="shared" si="17"/>
        <v>580253.33930686349</v>
      </c>
      <c r="J115" s="158">
        <f t="shared" si="10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21"/>
        <v/>
      </c>
      <c r="C116" s="153">
        <f>IF(D93="","-",+C115+1)</f>
        <v>2034</v>
      </c>
      <c r="D116" s="154">
        <f>IF(F115+SUM(E$99:E115)=D$92,F115,D$92-SUM(E$99:E115))</f>
        <v>3950317.3928571427</v>
      </c>
      <c r="E116" s="160">
        <f>IF(+J96&lt;F115,J96,D116)</f>
        <v>154902.5</v>
      </c>
      <c r="F116" s="159">
        <f t="shared" si="14"/>
        <v>3795414.8928571427</v>
      </c>
      <c r="G116" s="159">
        <f t="shared" si="15"/>
        <v>3872866.1428571427</v>
      </c>
      <c r="H116" s="163">
        <f t="shared" si="16"/>
        <v>563894.92495191353</v>
      </c>
      <c r="I116" s="253">
        <f t="shared" si="17"/>
        <v>563894.92495191353</v>
      </c>
      <c r="J116" s="158">
        <f t="shared" si="10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21"/>
        <v/>
      </c>
      <c r="C117" s="153">
        <f>IF(D93="","-",+C116+1)</f>
        <v>2035</v>
      </c>
      <c r="D117" s="154">
        <f>IF(F116+SUM(E$99:E116)=D$92,F116,D$92-SUM(E$99:E116))</f>
        <v>3795414.8928571427</v>
      </c>
      <c r="E117" s="160">
        <f>IF(+J96&lt;F116,J96,D117)</f>
        <v>154902.5</v>
      </c>
      <c r="F117" s="159">
        <f t="shared" si="14"/>
        <v>3640512.3928571427</v>
      </c>
      <c r="G117" s="159">
        <f t="shared" si="15"/>
        <v>3717963.6428571427</v>
      </c>
      <c r="H117" s="163">
        <f t="shared" si="16"/>
        <v>547536.51059696358</v>
      </c>
      <c r="I117" s="253">
        <f t="shared" si="17"/>
        <v>547536.51059696358</v>
      </c>
      <c r="J117" s="158">
        <f t="shared" si="10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21"/>
        <v/>
      </c>
      <c r="C118" s="153">
        <f>IF(D93="","-",+C117+1)</f>
        <v>2036</v>
      </c>
      <c r="D118" s="154">
        <f>IF(F117+SUM(E$99:E117)=D$92,F117,D$92-SUM(E$99:E117))</f>
        <v>3640512.3928571427</v>
      </c>
      <c r="E118" s="160">
        <f>IF(+J96&lt;F117,J96,D118)</f>
        <v>154902.5</v>
      </c>
      <c r="F118" s="159">
        <f t="shared" si="14"/>
        <v>3485609.8928571427</v>
      </c>
      <c r="G118" s="159">
        <f t="shared" si="15"/>
        <v>3563061.1428571427</v>
      </c>
      <c r="H118" s="163">
        <f t="shared" si="16"/>
        <v>531178.09624201374</v>
      </c>
      <c r="I118" s="253">
        <f t="shared" si="17"/>
        <v>531178.09624201374</v>
      </c>
      <c r="J118" s="158">
        <f t="shared" si="10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21"/>
        <v/>
      </c>
      <c r="C119" s="153">
        <f>IF(D93="","-",+C118+1)</f>
        <v>2037</v>
      </c>
      <c r="D119" s="154">
        <f>IF(F118+SUM(E$99:E118)=D$92,F118,D$92-SUM(E$99:E118))</f>
        <v>3485609.8928571427</v>
      </c>
      <c r="E119" s="160">
        <f>IF(+J96&lt;F118,J96,D119)</f>
        <v>154902.5</v>
      </c>
      <c r="F119" s="159">
        <f t="shared" si="14"/>
        <v>3330707.3928571427</v>
      </c>
      <c r="G119" s="159">
        <f t="shared" si="15"/>
        <v>3408158.6428571427</v>
      </c>
      <c r="H119" s="163">
        <f t="shared" si="16"/>
        <v>514819.68188706384</v>
      </c>
      <c r="I119" s="253">
        <f t="shared" si="17"/>
        <v>514819.68188706384</v>
      </c>
      <c r="J119" s="158">
        <f t="shared" si="10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21"/>
        <v/>
      </c>
      <c r="C120" s="153">
        <f>IF(D93="","-",+C119+1)</f>
        <v>2038</v>
      </c>
      <c r="D120" s="154">
        <f>IF(F119+SUM(E$99:E119)=D$92,F119,D$92-SUM(E$99:E119))</f>
        <v>3330707.3928571427</v>
      </c>
      <c r="E120" s="160">
        <f>IF(+J96&lt;F119,J96,D120)</f>
        <v>154902.5</v>
      </c>
      <c r="F120" s="159">
        <f t="shared" si="14"/>
        <v>3175804.8928571427</v>
      </c>
      <c r="G120" s="159">
        <f t="shared" si="15"/>
        <v>3253256.1428571427</v>
      </c>
      <c r="H120" s="163">
        <f t="shared" si="16"/>
        <v>498461.26753211394</v>
      </c>
      <c r="I120" s="253">
        <f t="shared" si="17"/>
        <v>498461.26753211394</v>
      </c>
      <c r="J120" s="158">
        <f t="shared" si="10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21"/>
        <v/>
      </c>
      <c r="C121" s="153">
        <f>IF(D93="","-",+C120+1)</f>
        <v>2039</v>
      </c>
      <c r="D121" s="154">
        <f>IF(F120+SUM(E$99:E120)=D$92,F120,D$92-SUM(E$99:E120))</f>
        <v>3175804.8928571427</v>
      </c>
      <c r="E121" s="160">
        <f>IF(+J96&lt;F120,J96,D121)</f>
        <v>154902.5</v>
      </c>
      <c r="F121" s="159">
        <f t="shared" si="14"/>
        <v>3020902.3928571427</v>
      </c>
      <c r="G121" s="159">
        <f t="shared" si="15"/>
        <v>3098353.6428571427</v>
      </c>
      <c r="H121" s="163">
        <f t="shared" si="16"/>
        <v>482102.85317716398</v>
      </c>
      <c r="I121" s="253">
        <f t="shared" si="17"/>
        <v>482102.85317716398</v>
      </c>
      <c r="J121" s="158">
        <f t="shared" si="10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21"/>
        <v/>
      </c>
      <c r="C122" s="153">
        <f>IF(D93="","-",+C121+1)</f>
        <v>2040</v>
      </c>
      <c r="D122" s="154">
        <f>IF(F121+SUM(E$99:E121)=D$92,F121,D$92-SUM(E$99:E121))</f>
        <v>3020902.3928571427</v>
      </c>
      <c r="E122" s="160">
        <f>IF(+J96&lt;F121,J96,D122)</f>
        <v>154902.5</v>
      </c>
      <c r="F122" s="159">
        <f t="shared" si="14"/>
        <v>2865999.8928571427</v>
      </c>
      <c r="G122" s="159">
        <f t="shared" si="15"/>
        <v>2943451.1428571427</v>
      </c>
      <c r="H122" s="163">
        <f t="shared" si="16"/>
        <v>465744.43882221408</v>
      </c>
      <c r="I122" s="253">
        <f t="shared" si="17"/>
        <v>465744.43882221408</v>
      </c>
      <c r="J122" s="158">
        <f t="shared" si="10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21"/>
        <v/>
      </c>
      <c r="C123" s="153">
        <f>IF(D93="","-",+C122+1)</f>
        <v>2041</v>
      </c>
      <c r="D123" s="154">
        <f>IF(F122+SUM(E$99:E122)=D$92,F122,D$92-SUM(E$99:E122))</f>
        <v>2865999.8928571427</v>
      </c>
      <c r="E123" s="160">
        <f>IF(+J96&lt;F122,J96,D123)</f>
        <v>154902.5</v>
      </c>
      <c r="F123" s="159">
        <f t="shared" si="14"/>
        <v>2711097.3928571427</v>
      </c>
      <c r="G123" s="159">
        <f t="shared" si="15"/>
        <v>2788548.6428571427</v>
      </c>
      <c r="H123" s="163">
        <f t="shared" si="16"/>
        <v>449386.02446726419</v>
      </c>
      <c r="I123" s="253">
        <f t="shared" si="17"/>
        <v>449386.02446726419</v>
      </c>
      <c r="J123" s="158">
        <f t="shared" si="10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21"/>
        <v/>
      </c>
      <c r="C124" s="153">
        <f>IF(D93="","-",+C123+1)</f>
        <v>2042</v>
      </c>
      <c r="D124" s="154">
        <f>IF(F123+SUM(E$99:E123)=D$92,F123,D$92-SUM(E$99:E123))</f>
        <v>2711097.3928571427</v>
      </c>
      <c r="E124" s="160">
        <f>IF(+J96&lt;F123,J96,D124)</f>
        <v>154902.5</v>
      </c>
      <c r="F124" s="159">
        <f t="shared" si="14"/>
        <v>2556194.8928571427</v>
      </c>
      <c r="G124" s="159">
        <f t="shared" si="15"/>
        <v>2633646.1428571427</v>
      </c>
      <c r="H124" s="163">
        <f t="shared" si="16"/>
        <v>433027.61011231423</v>
      </c>
      <c r="I124" s="253">
        <f t="shared" si="17"/>
        <v>433027.61011231423</v>
      </c>
      <c r="J124" s="158">
        <f t="shared" si="10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21"/>
        <v/>
      </c>
      <c r="C125" s="153">
        <f>IF(D93="","-",+C124+1)</f>
        <v>2043</v>
      </c>
      <c r="D125" s="154">
        <f>IF(F124+SUM(E$99:E124)=D$92,F124,D$92-SUM(E$99:E124))</f>
        <v>2556194.8928571427</v>
      </c>
      <c r="E125" s="160">
        <f>IF(+J96&lt;F124,J96,D125)</f>
        <v>154902.5</v>
      </c>
      <c r="F125" s="159">
        <f t="shared" si="14"/>
        <v>2401292.3928571427</v>
      </c>
      <c r="G125" s="159">
        <f t="shared" si="15"/>
        <v>2478743.6428571427</v>
      </c>
      <c r="H125" s="163">
        <f t="shared" si="16"/>
        <v>416669.19575736433</v>
      </c>
      <c r="I125" s="253">
        <f t="shared" si="17"/>
        <v>416669.19575736433</v>
      </c>
      <c r="J125" s="158">
        <f t="shared" si="10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21"/>
        <v/>
      </c>
      <c r="C126" s="153">
        <f>IF(D93="","-",+C125+1)</f>
        <v>2044</v>
      </c>
      <c r="D126" s="154">
        <f>IF(F125+SUM(E$99:E125)=D$92,F125,D$92-SUM(E$99:E125))</f>
        <v>2401292.3928571427</v>
      </c>
      <c r="E126" s="160">
        <f>IF(+J96&lt;F125,J96,D126)</f>
        <v>154902.5</v>
      </c>
      <c r="F126" s="159">
        <f t="shared" si="14"/>
        <v>2246389.8928571427</v>
      </c>
      <c r="G126" s="159">
        <f t="shared" si="15"/>
        <v>2323841.1428571427</v>
      </c>
      <c r="H126" s="163">
        <f t="shared" si="16"/>
        <v>400310.78140241443</v>
      </c>
      <c r="I126" s="253">
        <f t="shared" si="17"/>
        <v>400310.78140241443</v>
      </c>
      <c r="J126" s="158">
        <f t="shared" si="10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21"/>
        <v/>
      </c>
      <c r="C127" s="153">
        <f>IF(D93="","-",+C126+1)</f>
        <v>2045</v>
      </c>
      <c r="D127" s="154">
        <f>IF(F126+SUM(E$99:E126)=D$92,F126,D$92-SUM(E$99:E126))</f>
        <v>2246389.8928571427</v>
      </c>
      <c r="E127" s="160">
        <f>IF(+J96&lt;F126,J96,D127)</f>
        <v>154902.5</v>
      </c>
      <c r="F127" s="159">
        <f t="shared" si="14"/>
        <v>2091487.3928571427</v>
      </c>
      <c r="G127" s="159">
        <f t="shared" si="15"/>
        <v>2168938.6428571427</v>
      </c>
      <c r="H127" s="163">
        <f t="shared" si="16"/>
        <v>383952.36704746448</v>
      </c>
      <c r="I127" s="253">
        <f t="shared" si="17"/>
        <v>383952.36704746448</v>
      </c>
      <c r="J127" s="158">
        <f t="shared" si="10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21"/>
        <v/>
      </c>
      <c r="C128" s="153">
        <f>IF(D93="","-",+C127+1)</f>
        <v>2046</v>
      </c>
      <c r="D128" s="154">
        <f>IF(F127+SUM(E$99:E127)=D$92,F127,D$92-SUM(E$99:E127))</f>
        <v>2091487.3928571427</v>
      </c>
      <c r="E128" s="160">
        <f>IF(+J96&lt;F127,J96,D128)</f>
        <v>154902.5</v>
      </c>
      <c r="F128" s="159">
        <f t="shared" si="14"/>
        <v>1936584.8928571427</v>
      </c>
      <c r="G128" s="159">
        <f t="shared" si="15"/>
        <v>2014036.1428571427</v>
      </c>
      <c r="H128" s="163">
        <f t="shared" si="16"/>
        <v>367593.95269251463</v>
      </c>
      <c r="I128" s="253">
        <f t="shared" si="17"/>
        <v>367593.95269251463</v>
      </c>
      <c r="J128" s="158">
        <f t="shared" si="10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21"/>
        <v/>
      </c>
      <c r="C129" s="153">
        <f>IF(D93="","-",+C128+1)</f>
        <v>2047</v>
      </c>
      <c r="D129" s="154">
        <f>IF(F128+SUM(E$99:E128)=D$92,F128,D$92-SUM(E$99:E128))</f>
        <v>1936584.8928571427</v>
      </c>
      <c r="E129" s="160">
        <f>IF(+J96&lt;F128,J96,D129)</f>
        <v>154902.5</v>
      </c>
      <c r="F129" s="159">
        <f t="shared" si="14"/>
        <v>1781682.3928571427</v>
      </c>
      <c r="G129" s="159">
        <f t="shared" si="15"/>
        <v>1859133.6428571427</v>
      </c>
      <c r="H129" s="163">
        <f t="shared" si="16"/>
        <v>351235.53833756468</v>
      </c>
      <c r="I129" s="253">
        <f t="shared" si="17"/>
        <v>351235.53833756468</v>
      </c>
      <c r="J129" s="158">
        <f t="shared" si="10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21"/>
        <v/>
      </c>
      <c r="C130" s="153">
        <f>IF(D93="","-",+C129+1)</f>
        <v>2048</v>
      </c>
      <c r="D130" s="154">
        <f>IF(F129+SUM(E$99:E129)=D$92,F129,D$92-SUM(E$99:E129))</f>
        <v>1781682.3928571427</v>
      </c>
      <c r="E130" s="160">
        <f>IF(+J96&lt;F129,J96,D130)</f>
        <v>154902.5</v>
      </c>
      <c r="F130" s="159">
        <f t="shared" si="14"/>
        <v>1626779.8928571427</v>
      </c>
      <c r="G130" s="159">
        <f t="shared" si="15"/>
        <v>1704231.1428571427</v>
      </c>
      <c r="H130" s="163">
        <f t="shared" si="16"/>
        <v>334877.12398261472</v>
      </c>
      <c r="I130" s="253">
        <f t="shared" si="17"/>
        <v>334877.12398261472</v>
      </c>
      <c r="J130" s="158">
        <f t="shared" si="10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21"/>
        <v/>
      </c>
      <c r="C131" s="153">
        <f>IF(D93="","-",+C130+1)</f>
        <v>2049</v>
      </c>
      <c r="D131" s="154">
        <f>IF(F130+SUM(E$99:E130)=D$92,F130,D$92-SUM(E$99:E130))</f>
        <v>1626779.8928571427</v>
      </c>
      <c r="E131" s="160">
        <f>IF(+J96&lt;F130,J96,D131)</f>
        <v>154902.5</v>
      </c>
      <c r="F131" s="159">
        <f t="shared" ref="F131:F154" si="22">+D131-E131</f>
        <v>1471877.3928571427</v>
      </c>
      <c r="G131" s="159">
        <f t="shared" ref="G131:G154" si="23">+(F131+D131)/2</f>
        <v>1549328.6428571427</v>
      </c>
      <c r="H131" s="163">
        <f t="shared" si="16"/>
        <v>318518.70962766488</v>
      </c>
      <c r="I131" s="253">
        <f t="shared" si="17"/>
        <v>318518.70962766488</v>
      </c>
      <c r="J131" s="158">
        <f t="shared" ref="J131:J154" si="24">+I541-H541</f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21"/>
        <v/>
      </c>
      <c r="C132" s="153">
        <f>IF(D93="","-",+C131+1)</f>
        <v>2050</v>
      </c>
      <c r="D132" s="154">
        <f>IF(F131+SUM(E$99:E131)=D$92,F131,D$92-SUM(E$99:E131))</f>
        <v>1471877.3928571427</v>
      </c>
      <c r="E132" s="160">
        <f>IF(+J96&lt;F131,J96,D132)</f>
        <v>154902.5</v>
      </c>
      <c r="F132" s="159">
        <f t="shared" si="22"/>
        <v>1316974.8928571427</v>
      </c>
      <c r="G132" s="159">
        <f t="shared" si="23"/>
        <v>1394426.1428571427</v>
      </c>
      <c r="H132" s="163">
        <f t="shared" si="16"/>
        <v>302160.29527271492</v>
      </c>
      <c r="I132" s="253">
        <f t="shared" si="17"/>
        <v>302160.29527271492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21"/>
        <v/>
      </c>
      <c r="C133" s="153">
        <f>IF(D93="","-",+C132+1)</f>
        <v>2051</v>
      </c>
      <c r="D133" s="154">
        <f>IF(F132+SUM(E$99:E132)=D$92,F132,D$92-SUM(E$99:E132))</f>
        <v>1316974.8928571427</v>
      </c>
      <c r="E133" s="160">
        <f>IF(+J96&lt;F132,J96,D133)</f>
        <v>154902.5</v>
      </c>
      <c r="F133" s="159">
        <f t="shared" si="22"/>
        <v>1162072.3928571427</v>
      </c>
      <c r="G133" s="159">
        <f t="shared" si="23"/>
        <v>1239523.6428571427</v>
      </c>
      <c r="H133" s="163">
        <f t="shared" si="16"/>
        <v>285801.88091776503</v>
      </c>
      <c r="I133" s="253">
        <f t="shared" si="17"/>
        <v>285801.88091776503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21"/>
        <v/>
      </c>
      <c r="C134" s="153">
        <f>IF(D93="","-",+C133+1)</f>
        <v>2052</v>
      </c>
      <c r="D134" s="154">
        <f>IF(F133+SUM(E$99:E133)=D$92,F133,D$92-SUM(E$99:E133))</f>
        <v>1162072.3928571427</v>
      </c>
      <c r="E134" s="160">
        <f>IF(+J96&lt;F133,J96,D134)</f>
        <v>154902.5</v>
      </c>
      <c r="F134" s="159">
        <f t="shared" si="22"/>
        <v>1007169.8928571427</v>
      </c>
      <c r="G134" s="159">
        <f t="shared" si="23"/>
        <v>1084621.1428571427</v>
      </c>
      <c r="H134" s="163">
        <f t="shared" si="16"/>
        <v>269443.46656281513</v>
      </c>
      <c r="I134" s="253">
        <f t="shared" si="17"/>
        <v>269443.46656281513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21"/>
        <v/>
      </c>
      <c r="C135" s="153">
        <f>IF(D93="","-",+C134+1)</f>
        <v>2053</v>
      </c>
      <c r="D135" s="154">
        <f>IF(F134+SUM(E$99:E134)=D$92,F134,D$92-SUM(E$99:E134))</f>
        <v>1007169.8928571427</v>
      </c>
      <c r="E135" s="160">
        <f>IF(+J96&lt;F134,J96,D135)</f>
        <v>154902.5</v>
      </c>
      <c r="F135" s="159">
        <f t="shared" si="22"/>
        <v>852267.39285714272</v>
      </c>
      <c r="G135" s="159">
        <f t="shared" si="23"/>
        <v>929718.64285714272</v>
      </c>
      <c r="H135" s="163">
        <f t="shared" si="16"/>
        <v>253085.05220786517</v>
      </c>
      <c r="I135" s="253">
        <f t="shared" si="17"/>
        <v>253085.05220786517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21"/>
        <v/>
      </c>
      <c r="C136" s="153">
        <f>IF(D93="","-",+C135+1)</f>
        <v>2054</v>
      </c>
      <c r="D136" s="154">
        <f>IF(F135+SUM(E$99:E135)=D$92,F135,D$92-SUM(E$99:E135))</f>
        <v>852267.39285714272</v>
      </c>
      <c r="E136" s="160">
        <f>IF(+J96&lt;F135,J96,D136)</f>
        <v>154902.5</v>
      </c>
      <c r="F136" s="159">
        <f t="shared" si="22"/>
        <v>697364.89285714272</v>
      </c>
      <c r="G136" s="159">
        <f t="shared" si="23"/>
        <v>774816.14285714272</v>
      </c>
      <c r="H136" s="163">
        <f t="shared" si="16"/>
        <v>236726.63785291527</v>
      </c>
      <c r="I136" s="253">
        <f t="shared" si="17"/>
        <v>236726.63785291527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21"/>
        <v/>
      </c>
      <c r="C137" s="153">
        <f>IF(D93="","-",+C136+1)</f>
        <v>2055</v>
      </c>
      <c r="D137" s="154">
        <f>IF(F136+SUM(E$99:E136)=D$92,F136,D$92-SUM(E$99:E136))</f>
        <v>697364.89285714272</v>
      </c>
      <c r="E137" s="160">
        <f>IF(+J96&lt;F136,J96,D137)</f>
        <v>154902.5</v>
      </c>
      <c r="F137" s="159">
        <f t="shared" si="22"/>
        <v>542462.39285714272</v>
      </c>
      <c r="G137" s="159">
        <f t="shared" si="23"/>
        <v>619913.64285714272</v>
      </c>
      <c r="H137" s="163">
        <f t="shared" si="16"/>
        <v>220368.22349796537</v>
      </c>
      <c r="I137" s="253">
        <f t="shared" si="17"/>
        <v>220368.22349796537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21"/>
        <v/>
      </c>
      <c r="C138" s="153">
        <f>IF(D93="","-",+C137+1)</f>
        <v>2056</v>
      </c>
      <c r="D138" s="154">
        <f>IF(F137+SUM(E$99:E137)=D$92,F137,D$92-SUM(E$99:E137))</f>
        <v>542462.39285714272</v>
      </c>
      <c r="E138" s="160">
        <f>IF(+J96&lt;F137,J96,D138)</f>
        <v>154902.5</v>
      </c>
      <c r="F138" s="159">
        <f t="shared" si="22"/>
        <v>387559.89285714272</v>
      </c>
      <c r="G138" s="159">
        <f t="shared" si="23"/>
        <v>465011.14285714272</v>
      </c>
      <c r="H138" s="163">
        <f t="shared" si="16"/>
        <v>204009.80914301545</v>
      </c>
      <c r="I138" s="253">
        <f t="shared" si="17"/>
        <v>204009.80914301545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21"/>
        <v/>
      </c>
      <c r="C139" s="153">
        <f>IF(D93="","-",+C138+1)</f>
        <v>2057</v>
      </c>
      <c r="D139" s="154">
        <f>IF(F138+SUM(E$99:E138)=D$92,F138,D$92-SUM(E$99:E138))</f>
        <v>387559.89285714272</v>
      </c>
      <c r="E139" s="160">
        <f>IF(+J96&lt;F138,J96,D139)</f>
        <v>154902.5</v>
      </c>
      <c r="F139" s="159">
        <f t="shared" si="22"/>
        <v>232657.39285714272</v>
      </c>
      <c r="G139" s="159">
        <f t="shared" si="23"/>
        <v>310108.64285714272</v>
      </c>
      <c r="H139" s="163">
        <f t="shared" si="16"/>
        <v>187651.39478806552</v>
      </c>
      <c r="I139" s="253">
        <f t="shared" si="17"/>
        <v>187651.39478806552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21"/>
        <v/>
      </c>
      <c r="C140" s="153">
        <f>IF(D93="","-",+C139+1)</f>
        <v>2058</v>
      </c>
      <c r="D140" s="154">
        <f>IF(F139+SUM(E$99:E139)=D$92,F139,D$92-SUM(E$99:E139))</f>
        <v>232657.39285714272</v>
      </c>
      <c r="E140" s="160">
        <f>IF(+J96&lt;F139,J96,D140)</f>
        <v>154902.5</v>
      </c>
      <c r="F140" s="159">
        <f t="shared" si="22"/>
        <v>77754.892857142724</v>
      </c>
      <c r="G140" s="159">
        <f t="shared" si="23"/>
        <v>155206.14285714272</v>
      </c>
      <c r="H140" s="163">
        <f t="shared" si="16"/>
        <v>171292.98043311562</v>
      </c>
      <c r="I140" s="253">
        <f t="shared" si="17"/>
        <v>171292.98043311562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21"/>
        <v/>
      </c>
      <c r="C141" s="153">
        <f>IF(D93="","-",+C140+1)</f>
        <v>2059</v>
      </c>
      <c r="D141" s="154">
        <f>IF(F140+SUM(E$99:E140)=D$92,F140,D$92-SUM(E$99:E140))</f>
        <v>77754.892857142724</v>
      </c>
      <c r="E141" s="160">
        <f>IF(+J96&lt;F140,J96,D141)</f>
        <v>77754.892857142724</v>
      </c>
      <c r="F141" s="159">
        <f t="shared" si="22"/>
        <v>0</v>
      </c>
      <c r="G141" s="159">
        <f t="shared" si="23"/>
        <v>38877.446428571362</v>
      </c>
      <c r="H141" s="163">
        <f t="shared" si="16"/>
        <v>81860.529484963045</v>
      </c>
      <c r="I141" s="253">
        <f t="shared" si="17"/>
        <v>81860.529484963045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21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2"/>
        <v>0</v>
      </c>
      <c r="G142" s="159">
        <f t="shared" si="23"/>
        <v>0</v>
      </c>
      <c r="H142" s="163">
        <f t="shared" si="16"/>
        <v>0</v>
      </c>
      <c r="I142" s="253">
        <f t="shared" si="17"/>
        <v>0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21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2"/>
        <v>0</v>
      </c>
      <c r="G143" s="159">
        <f t="shared" si="23"/>
        <v>0</v>
      </c>
      <c r="H143" s="163">
        <f t="shared" si="16"/>
        <v>0</v>
      </c>
      <c r="I143" s="253">
        <f t="shared" si="17"/>
        <v>0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21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2"/>
        <v>0</v>
      </c>
      <c r="G144" s="159">
        <f t="shared" si="23"/>
        <v>0</v>
      </c>
      <c r="H144" s="163">
        <f t="shared" si="16"/>
        <v>0</v>
      </c>
      <c r="I144" s="253">
        <f t="shared" si="17"/>
        <v>0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21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2"/>
        <v>0</v>
      </c>
      <c r="G145" s="159">
        <f t="shared" si="23"/>
        <v>0</v>
      </c>
      <c r="H145" s="163">
        <f t="shared" si="16"/>
        <v>0</v>
      </c>
      <c r="I145" s="253">
        <f t="shared" si="17"/>
        <v>0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21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2"/>
        <v>0</v>
      </c>
      <c r="G146" s="159">
        <f t="shared" si="23"/>
        <v>0</v>
      </c>
      <c r="H146" s="163">
        <f t="shared" si="16"/>
        <v>0</v>
      </c>
      <c r="I146" s="253">
        <f t="shared" si="17"/>
        <v>0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21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2"/>
        <v>0</v>
      </c>
      <c r="G147" s="159">
        <f t="shared" si="23"/>
        <v>0</v>
      </c>
      <c r="H147" s="163">
        <f t="shared" si="16"/>
        <v>0</v>
      </c>
      <c r="I147" s="253">
        <f t="shared" si="17"/>
        <v>0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21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2"/>
        <v>0</v>
      </c>
      <c r="G148" s="159">
        <f t="shared" si="23"/>
        <v>0</v>
      </c>
      <c r="H148" s="163">
        <f t="shared" si="16"/>
        <v>0</v>
      </c>
      <c r="I148" s="253">
        <f t="shared" si="17"/>
        <v>0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21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2"/>
        <v>0</v>
      </c>
      <c r="G149" s="159">
        <f t="shared" si="23"/>
        <v>0</v>
      </c>
      <c r="H149" s="163">
        <f t="shared" si="16"/>
        <v>0</v>
      </c>
      <c r="I149" s="253">
        <f t="shared" si="17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21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2"/>
        <v>0</v>
      </c>
      <c r="G150" s="159">
        <f t="shared" si="23"/>
        <v>0</v>
      </c>
      <c r="H150" s="163">
        <f t="shared" si="16"/>
        <v>0</v>
      </c>
      <c r="I150" s="253">
        <f t="shared" si="17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21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2"/>
        <v>0</v>
      </c>
      <c r="G151" s="159">
        <f t="shared" si="23"/>
        <v>0</v>
      </c>
      <c r="H151" s="163">
        <f t="shared" si="16"/>
        <v>0</v>
      </c>
      <c r="I151" s="253">
        <f t="shared" si="17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21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2"/>
        <v>0</v>
      </c>
      <c r="G152" s="159">
        <f t="shared" si="23"/>
        <v>0</v>
      </c>
      <c r="H152" s="163">
        <f t="shared" si="16"/>
        <v>0</v>
      </c>
      <c r="I152" s="253">
        <f t="shared" si="17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21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2"/>
        <v>0</v>
      </c>
      <c r="G153" s="159">
        <f t="shared" si="23"/>
        <v>0</v>
      </c>
      <c r="H153" s="163">
        <f t="shared" si="16"/>
        <v>0</v>
      </c>
      <c r="I153" s="253">
        <f t="shared" si="17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21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2"/>
        <v>0</v>
      </c>
      <c r="G154" s="165">
        <f t="shared" si="23"/>
        <v>0</v>
      </c>
      <c r="H154" s="167">
        <f t="shared" si="16"/>
        <v>0</v>
      </c>
      <c r="I154" s="254">
        <f t="shared" si="17"/>
        <v>0</v>
      </c>
      <c r="J154" s="169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6505905</v>
      </c>
      <c r="F155" s="111"/>
      <c r="G155" s="111"/>
      <c r="H155" s="111">
        <f>SUM(H99:H154)</f>
        <v>20984826.245748162</v>
      </c>
      <c r="I155" s="111">
        <f>SUM(I99:I154)</f>
        <v>20984826.245748162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28" priority="2" stopIfTrue="1" operator="equal">
      <formula>$I$10</formula>
    </cfRule>
  </conditionalFormatting>
  <conditionalFormatting sqref="C99:C154">
    <cfRule type="cellIs" dxfId="27" priority="3" stopIfTrue="1" operator="equal">
      <formula>$J$92</formula>
    </cfRule>
  </conditionalFormatting>
  <conditionalFormatting sqref="C17">
    <cfRule type="cellIs" dxfId="2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Q162"/>
  <sheetViews>
    <sheetView view="pageBreakPreview" topLeftCell="A70" zoomScale="88" zoomScaleNormal="100" zoomScaleSheetLayoutView="88" workbookViewId="0">
      <selection activeCell="D17" sqref="D1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4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1159599.7805450819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1159599.7805450819</v>
      </c>
      <c r="O6" s="1"/>
      <c r="P6" s="1"/>
    </row>
    <row r="7" spans="1:17" ht="13.5" thickBot="1">
      <c r="C7" s="121" t="s">
        <v>44</v>
      </c>
      <c r="D7" s="273" t="s">
        <v>221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138</v>
      </c>
      <c r="E9" s="401" t="s">
        <v>397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11580311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282446.60975609755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5012222</v>
      </c>
      <c r="E17" s="358">
        <v>67733</v>
      </c>
      <c r="F17" s="357">
        <v>4944489</v>
      </c>
      <c r="G17" s="358">
        <v>509785</v>
      </c>
      <c r="H17" s="359">
        <v>509785</v>
      </c>
      <c r="I17" s="156">
        <f t="shared" ref="I17:I48" si="0">H17-G17</f>
        <v>0</v>
      </c>
      <c r="J17" s="156"/>
      <c r="K17" s="256">
        <v>509785</v>
      </c>
      <c r="L17" s="157">
        <f t="shared" ref="L17:L48" si="1">IF(K17&lt;&gt;0,+G17-K17,0)</f>
        <v>0</v>
      </c>
      <c r="M17" s="256">
        <v>509785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11512579</v>
      </c>
      <c r="E18" s="360">
        <v>304745</v>
      </c>
      <c r="F18" s="361">
        <v>11207834</v>
      </c>
      <c r="G18" s="360">
        <v>1916039</v>
      </c>
      <c r="H18" s="359">
        <v>1916039</v>
      </c>
      <c r="I18" s="368">
        <v>0</v>
      </c>
      <c r="J18" s="156"/>
      <c r="K18" s="258">
        <f t="shared" ref="K18:K23" si="4">G18</f>
        <v>1916039</v>
      </c>
      <c r="L18" s="257">
        <f t="shared" si="1"/>
        <v>0</v>
      </c>
      <c r="M18" s="258">
        <f t="shared" ref="M18:M23" si="5">H18</f>
        <v>1916039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11207834.940000001</v>
      </c>
      <c r="E19" s="360">
        <v>282446.65707317076</v>
      </c>
      <c r="F19" s="361">
        <v>10925388.282926831</v>
      </c>
      <c r="G19" s="360">
        <v>1988906.9183231383</v>
      </c>
      <c r="H19" s="359">
        <v>1988906.9183231383</v>
      </c>
      <c r="I19" s="368">
        <v>0</v>
      </c>
      <c r="J19" s="156"/>
      <c r="K19" s="258">
        <f t="shared" si="4"/>
        <v>1988906.9183231383</v>
      </c>
      <c r="L19" s="257">
        <f t="shared" si="1"/>
        <v>0</v>
      </c>
      <c r="M19" s="258">
        <f t="shared" si="5"/>
        <v>1988906.9183231383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10925388.282926831</v>
      </c>
      <c r="E20" s="377">
        <v>275721.73666666669</v>
      </c>
      <c r="F20" s="361">
        <v>10649666.546260165</v>
      </c>
      <c r="G20" s="360">
        <v>1859541.6370973894</v>
      </c>
      <c r="H20" s="359">
        <v>1859541.6370973894</v>
      </c>
      <c r="I20" s="368">
        <v>0</v>
      </c>
      <c r="J20" s="156"/>
      <c r="K20" s="258">
        <f t="shared" si="4"/>
        <v>1859541.6370973894</v>
      </c>
      <c r="L20" s="257">
        <f t="shared" si="1"/>
        <v>0</v>
      </c>
      <c r="M20" s="258">
        <f t="shared" si="5"/>
        <v>1859541.6370973894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10649666.546260165</v>
      </c>
      <c r="E21" s="377">
        <v>275721.73666666669</v>
      </c>
      <c r="F21" s="361">
        <v>10373944.809593499</v>
      </c>
      <c r="G21" s="360">
        <v>1727940.0001770738</v>
      </c>
      <c r="H21" s="359">
        <v>1727940.0001770738</v>
      </c>
      <c r="I21" s="156">
        <v>0</v>
      </c>
      <c r="J21" s="156"/>
      <c r="K21" s="258">
        <f t="shared" si="4"/>
        <v>1727940.0001770738</v>
      </c>
      <c r="L21" s="257">
        <f t="shared" ref="L21:L26" si="7">IF(K21&lt;&gt;0,+G21-K21,0)</f>
        <v>0</v>
      </c>
      <c r="M21" s="258">
        <f t="shared" si="5"/>
        <v>1727940.0001770738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10373944.809593499</v>
      </c>
      <c r="E22" s="377">
        <v>275721.73666666669</v>
      </c>
      <c r="F22" s="361">
        <v>10098223.072926832</v>
      </c>
      <c r="G22" s="360">
        <v>1638078.1438570484</v>
      </c>
      <c r="H22" s="359">
        <v>1638078.1438570484</v>
      </c>
      <c r="I22" s="156">
        <v>0</v>
      </c>
      <c r="J22" s="156"/>
      <c r="K22" s="258">
        <f t="shared" si="4"/>
        <v>1638078.1438570484</v>
      </c>
      <c r="L22" s="257">
        <f t="shared" si="7"/>
        <v>0</v>
      </c>
      <c r="M22" s="258">
        <f t="shared" si="5"/>
        <v>1638078.1438570484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10098223.072926832</v>
      </c>
      <c r="E23" s="377">
        <v>275721.73666666669</v>
      </c>
      <c r="F23" s="361">
        <v>9822501.336260166</v>
      </c>
      <c r="G23" s="360">
        <v>1569392.3202365767</v>
      </c>
      <c r="H23" s="359">
        <v>1569392.3202365767</v>
      </c>
      <c r="I23" s="156">
        <v>0</v>
      </c>
      <c r="J23" s="156"/>
      <c r="K23" s="258">
        <f t="shared" si="4"/>
        <v>1569392.3202365767</v>
      </c>
      <c r="L23" s="257">
        <f t="shared" si="7"/>
        <v>0</v>
      </c>
      <c r="M23" s="258">
        <f t="shared" si="5"/>
        <v>1569392.3202365767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>IU</v>
      </c>
      <c r="C24" s="153">
        <f>IF(D11="","-",+C23+1)</f>
        <v>2016</v>
      </c>
      <c r="D24" s="361">
        <v>9822499.3962601628</v>
      </c>
      <c r="E24" s="377">
        <v>275721.69047619047</v>
      </c>
      <c r="F24" s="361">
        <v>9546777.7057839725</v>
      </c>
      <c r="G24" s="360">
        <v>1517566.2959557369</v>
      </c>
      <c r="H24" s="359">
        <v>1517566.2959557369</v>
      </c>
      <c r="I24" s="156">
        <f t="shared" si="0"/>
        <v>0</v>
      </c>
      <c r="J24" s="156"/>
      <c r="K24" s="258">
        <f>G24</f>
        <v>1517566.2959557369</v>
      </c>
      <c r="L24" s="257">
        <f t="shared" si="7"/>
        <v>0</v>
      </c>
      <c r="M24" s="258">
        <f>H24</f>
        <v>1517566.2959557369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9546777.7057839725</v>
      </c>
      <c r="E25" s="377">
        <v>269309.5581395349</v>
      </c>
      <c r="F25" s="361">
        <v>9277468.1476444378</v>
      </c>
      <c r="G25" s="360">
        <v>1435401.3142393038</v>
      </c>
      <c r="H25" s="359">
        <v>1435401.3142393038</v>
      </c>
      <c r="I25" s="156">
        <v>0</v>
      </c>
      <c r="J25" s="156"/>
      <c r="K25" s="258">
        <f>G25</f>
        <v>1435401.3142393038</v>
      </c>
      <c r="L25" s="257">
        <f t="shared" si="7"/>
        <v>0</v>
      </c>
      <c r="M25" s="258">
        <f>H25</f>
        <v>1435401.3142393038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9277468.1476444378</v>
      </c>
      <c r="E26" s="377">
        <v>282446.60975609755</v>
      </c>
      <c r="F26" s="361">
        <v>8995021.5378883407</v>
      </c>
      <c r="G26" s="360">
        <v>1443609.4156354484</v>
      </c>
      <c r="H26" s="359">
        <v>1443609.4156354484</v>
      </c>
      <c r="I26" s="156">
        <f t="shared" si="0"/>
        <v>0</v>
      </c>
      <c r="J26" s="156"/>
      <c r="K26" s="258">
        <f>G26</f>
        <v>1443609.4156354484</v>
      </c>
      <c r="L26" s="257">
        <f t="shared" si="7"/>
        <v>0</v>
      </c>
      <c r="M26" s="258">
        <f>H26</f>
        <v>1443609.4156354484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361">
        <v>8995021.5378883407</v>
      </c>
      <c r="E27" s="377">
        <v>282446.60975609755</v>
      </c>
      <c r="F27" s="361">
        <v>8712574.9281322435</v>
      </c>
      <c r="G27" s="360">
        <v>1407712.1182731558</v>
      </c>
      <c r="H27" s="359">
        <v>1407712.1182731558</v>
      </c>
      <c r="I27" s="156">
        <f t="shared" si="0"/>
        <v>0</v>
      </c>
      <c r="J27" s="156"/>
      <c r="K27" s="258">
        <f>G27</f>
        <v>1407712.1182731558</v>
      </c>
      <c r="L27" s="257">
        <f t="shared" ref="L27" si="10">IF(K27&lt;&gt;0,+G27-K27,0)</f>
        <v>0</v>
      </c>
      <c r="M27" s="258">
        <f>H27</f>
        <v>1407712.1182731558</v>
      </c>
      <c r="N27" s="158">
        <f t="shared" ref="N27" si="11">IF(M27&lt;&gt;0,+H27-M27,0)</f>
        <v>0</v>
      </c>
      <c r="O27" s="158">
        <f t="shared" ref="O27" si="12">+N27-L27</f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8712574.9281322435</v>
      </c>
      <c r="E28" s="160">
        <f>IF(+I14&lt;F27,I14,D28)</f>
        <v>282446.60975609755</v>
      </c>
      <c r="F28" s="159">
        <f t="shared" ref="F28:F48" si="13">+D28-E28</f>
        <v>8430128.3183761463</v>
      </c>
      <c r="G28" s="161">
        <f t="shared" ref="G28:G72" si="14">+I$12*((D28+F28)/2)+E28</f>
        <v>1159599.7805450819</v>
      </c>
      <c r="H28" s="142">
        <f t="shared" ref="H28:H72" si="15">+I$13*((D28+F28)/2)+E28</f>
        <v>1159599.7805450819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8430128.3183761463</v>
      </c>
      <c r="E29" s="160">
        <f>IF(+I14&lt;F28,I14,D29)</f>
        <v>282446.60975609755</v>
      </c>
      <c r="F29" s="159">
        <f t="shared" si="13"/>
        <v>8147681.7086200491</v>
      </c>
      <c r="G29" s="161">
        <f t="shared" si="14"/>
        <v>1130695.478141478</v>
      </c>
      <c r="H29" s="142">
        <f t="shared" si="15"/>
        <v>1130695.478141478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8147681.7086200491</v>
      </c>
      <c r="E30" s="160">
        <f>IF(+I14&lt;F29,I14,D30)</f>
        <v>282446.60975609755</v>
      </c>
      <c r="F30" s="159">
        <f t="shared" si="13"/>
        <v>7865235.0988639519</v>
      </c>
      <c r="G30" s="161">
        <f t="shared" si="14"/>
        <v>1101791.1757378741</v>
      </c>
      <c r="H30" s="142">
        <f t="shared" si="15"/>
        <v>1101791.1757378741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7865235.0988639519</v>
      </c>
      <c r="E31" s="160">
        <f>IF(+I14&lt;F30,I14,D31)</f>
        <v>282446.60975609755</v>
      </c>
      <c r="F31" s="159">
        <f t="shared" si="13"/>
        <v>7582788.4891078547</v>
      </c>
      <c r="G31" s="161">
        <f t="shared" si="14"/>
        <v>1072886.8733342704</v>
      </c>
      <c r="H31" s="142">
        <f t="shared" si="15"/>
        <v>1072886.8733342704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7582788.4891078547</v>
      </c>
      <c r="E32" s="160">
        <f>IF(+I14&lt;F31,I14,D32)</f>
        <v>282446.60975609755</v>
      </c>
      <c r="F32" s="159">
        <f t="shared" si="13"/>
        <v>7300341.8793517575</v>
      </c>
      <c r="G32" s="161">
        <f t="shared" si="14"/>
        <v>1043982.5709306666</v>
      </c>
      <c r="H32" s="142">
        <f t="shared" si="15"/>
        <v>1043982.5709306666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7300341.8793517575</v>
      </c>
      <c r="E33" s="160">
        <f>IF(+I14&lt;F32,I14,D33)</f>
        <v>282446.60975609755</v>
      </c>
      <c r="F33" s="159">
        <f t="shared" si="13"/>
        <v>7017895.2695956603</v>
      </c>
      <c r="G33" s="161">
        <f t="shared" si="14"/>
        <v>1015078.2685270628</v>
      </c>
      <c r="H33" s="142">
        <f t="shared" si="15"/>
        <v>1015078.2685270628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7017895.2695956603</v>
      </c>
      <c r="E34" s="160">
        <f>IF(+I14&lt;F33,I14,D34)</f>
        <v>282446.60975609755</v>
      </c>
      <c r="F34" s="159">
        <f t="shared" si="13"/>
        <v>6735448.6598395631</v>
      </c>
      <c r="G34" s="161">
        <f t="shared" si="14"/>
        <v>986173.96612345905</v>
      </c>
      <c r="H34" s="142">
        <f t="shared" si="15"/>
        <v>986173.96612345905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6735448.6598395631</v>
      </c>
      <c r="E35" s="160">
        <f>IF(+I14&lt;F34,I14,D35)</f>
        <v>282446.60975609755</v>
      </c>
      <c r="F35" s="159">
        <f t="shared" si="13"/>
        <v>6453002.0500834659</v>
      </c>
      <c r="G35" s="161">
        <f t="shared" si="14"/>
        <v>957269.66371985525</v>
      </c>
      <c r="H35" s="142">
        <f t="shared" si="15"/>
        <v>957269.66371985525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6453002.0500834659</v>
      </c>
      <c r="E36" s="160">
        <f>IF(+I14&lt;F35,I14,D36)</f>
        <v>282446.60975609755</v>
      </c>
      <c r="F36" s="159">
        <f t="shared" si="13"/>
        <v>6170555.4403273687</v>
      </c>
      <c r="G36" s="161">
        <f t="shared" si="14"/>
        <v>928365.36131625145</v>
      </c>
      <c r="H36" s="142">
        <f t="shared" si="15"/>
        <v>928365.36131625145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6170555.4403273687</v>
      </c>
      <c r="E37" s="160">
        <f>IF(+I14&lt;F36,I14,D37)</f>
        <v>282446.60975609755</v>
      </c>
      <c r="F37" s="159">
        <f t="shared" si="13"/>
        <v>5888108.8305712715</v>
      </c>
      <c r="G37" s="161">
        <f t="shared" si="14"/>
        <v>899461.05891264766</v>
      </c>
      <c r="H37" s="142">
        <f t="shared" si="15"/>
        <v>899461.05891264766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5888108.8305712715</v>
      </c>
      <c r="E38" s="160">
        <f>IF(+I14&lt;F37,I14,D38)</f>
        <v>282446.60975609755</v>
      </c>
      <c r="F38" s="159">
        <f t="shared" si="13"/>
        <v>5605662.2208151743</v>
      </c>
      <c r="G38" s="161">
        <f t="shared" si="14"/>
        <v>870556.75650904386</v>
      </c>
      <c r="H38" s="142">
        <f t="shared" si="15"/>
        <v>870556.75650904386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5605662.2208151743</v>
      </c>
      <c r="E39" s="160">
        <f>IF(+I14&lt;F38,I14,D39)</f>
        <v>282446.60975609755</v>
      </c>
      <c r="F39" s="159">
        <f t="shared" si="13"/>
        <v>5323215.6110590771</v>
      </c>
      <c r="G39" s="161">
        <f t="shared" si="14"/>
        <v>841652.45410544006</v>
      </c>
      <c r="H39" s="142">
        <f t="shared" si="15"/>
        <v>841652.45410544006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5323215.6110590771</v>
      </c>
      <c r="E40" s="160">
        <f>IF(+I14&lt;F39,I14,D40)</f>
        <v>282446.60975609755</v>
      </c>
      <c r="F40" s="159">
        <f t="shared" si="13"/>
        <v>5040769.0013029799</v>
      </c>
      <c r="G40" s="161">
        <f t="shared" si="14"/>
        <v>812748.15170183626</v>
      </c>
      <c r="H40" s="142">
        <f t="shared" si="15"/>
        <v>812748.15170183626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5040769.0013029799</v>
      </c>
      <c r="E41" s="160">
        <f>IF(+I14&lt;F40,I14,D41)</f>
        <v>282446.60975609755</v>
      </c>
      <c r="F41" s="159">
        <f t="shared" si="13"/>
        <v>4758322.3915468827</v>
      </c>
      <c r="G41" s="161">
        <f t="shared" si="14"/>
        <v>783843.84929823247</v>
      </c>
      <c r="H41" s="142">
        <f t="shared" si="15"/>
        <v>783843.84929823247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4758322.3915468827</v>
      </c>
      <c r="E42" s="160">
        <f>IF(+I14&lt;F41,I14,D42)</f>
        <v>282446.60975609755</v>
      </c>
      <c r="F42" s="159">
        <f t="shared" si="13"/>
        <v>4475875.7817907855</v>
      </c>
      <c r="G42" s="161">
        <f t="shared" si="14"/>
        <v>754939.54689462867</v>
      </c>
      <c r="H42" s="142">
        <f t="shared" si="15"/>
        <v>754939.54689462867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4475875.7817907855</v>
      </c>
      <c r="E43" s="160">
        <f>IF(+I14&lt;F42,I14,D43)</f>
        <v>282446.60975609755</v>
      </c>
      <c r="F43" s="159">
        <f t="shared" si="13"/>
        <v>4193429.1720346878</v>
      </c>
      <c r="G43" s="161">
        <f t="shared" si="14"/>
        <v>726035.24449102487</v>
      </c>
      <c r="H43" s="142">
        <f t="shared" si="15"/>
        <v>726035.24449102487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4193429.1720346878</v>
      </c>
      <c r="E44" s="160">
        <f>IF(+I14&lt;F43,I14,D44)</f>
        <v>282446.60975609755</v>
      </c>
      <c r="F44" s="159">
        <f t="shared" si="13"/>
        <v>3910982.5622785902</v>
      </c>
      <c r="G44" s="161">
        <f t="shared" si="14"/>
        <v>697130.94208742096</v>
      </c>
      <c r="H44" s="142">
        <f t="shared" si="15"/>
        <v>697130.94208742096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3910982.5622785902</v>
      </c>
      <c r="E45" s="160">
        <f>IF(+I14&lt;F44,I14,D45)</f>
        <v>282446.60975609755</v>
      </c>
      <c r="F45" s="159">
        <f t="shared" si="13"/>
        <v>3628535.9525224925</v>
      </c>
      <c r="G45" s="161">
        <f t="shared" si="14"/>
        <v>668226.63968381716</v>
      </c>
      <c r="H45" s="142">
        <f t="shared" si="15"/>
        <v>668226.63968381716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3628535.9525224925</v>
      </c>
      <c r="E46" s="160">
        <f>IF(+I14&lt;F45,I14,D46)</f>
        <v>282446.60975609755</v>
      </c>
      <c r="F46" s="159">
        <f t="shared" si="13"/>
        <v>3346089.3427663948</v>
      </c>
      <c r="G46" s="161">
        <f t="shared" si="14"/>
        <v>639322.33728021337</v>
      </c>
      <c r="H46" s="142">
        <f t="shared" si="15"/>
        <v>639322.33728021337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3346089.3427663948</v>
      </c>
      <c r="E47" s="160">
        <f>IF(+I14&lt;F46,I14,D47)</f>
        <v>282446.60975609755</v>
      </c>
      <c r="F47" s="159">
        <f t="shared" si="13"/>
        <v>3063642.7330102972</v>
      </c>
      <c r="G47" s="161">
        <f t="shared" si="14"/>
        <v>610418.03487660945</v>
      </c>
      <c r="H47" s="142">
        <f t="shared" si="15"/>
        <v>610418.03487660945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3063642.7330102972</v>
      </c>
      <c r="E48" s="160">
        <f>IF(+I14&lt;F47,I14,D48)</f>
        <v>282446.60975609755</v>
      </c>
      <c r="F48" s="159">
        <f t="shared" si="13"/>
        <v>2781196.1232541995</v>
      </c>
      <c r="G48" s="161">
        <f t="shared" si="14"/>
        <v>581513.73247300554</v>
      </c>
      <c r="H48" s="142">
        <f t="shared" si="15"/>
        <v>581513.73247300554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2781196.1232541995</v>
      </c>
      <c r="E49" s="160">
        <f>IF(+I14&lt;F48,I14,D49)</f>
        <v>282446.60975609755</v>
      </c>
      <c r="F49" s="159">
        <f t="shared" ref="F49:F72" si="16">+D49-E49</f>
        <v>2498749.5134981018</v>
      </c>
      <c r="G49" s="161">
        <f t="shared" si="14"/>
        <v>552609.43006940186</v>
      </c>
      <c r="H49" s="142">
        <f t="shared" si="15"/>
        <v>552609.43006940186</v>
      </c>
      <c r="I49" s="156">
        <f t="shared" ref="I49:I72" si="17">H49-G49</f>
        <v>0</v>
      </c>
      <c r="J49" s="156"/>
      <c r="K49" s="334"/>
      <c r="L49" s="158">
        <f t="shared" ref="L49:L72" si="18">IF(K49&lt;&gt;0,+G49-K49,0)</f>
        <v>0</v>
      </c>
      <c r="M49" s="334"/>
      <c r="N49" s="158">
        <f t="shared" ref="N49:N72" si="19">IF(M49&lt;&gt;0,+H49-M49,0)</f>
        <v>0</v>
      </c>
      <c r="O49" s="158">
        <f t="shared" ref="O49:O72" si="20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2498749.5134981018</v>
      </c>
      <c r="E50" s="160">
        <f>IF(+I14&lt;F49,I14,D50)</f>
        <v>282446.60975609755</v>
      </c>
      <c r="F50" s="159">
        <f t="shared" si="16"/>
        <v>2216302.9037420042</v>
      </c>
      <c r="G50" s="161">
        <f t="shared" si="14"/>
        <v>523705.12766579795</v>
      </c>
      <c r="H50" s="142">
        <f t="shared" si="15"/>
        <v>523705.12766579795</v>
      </c>
      <c r="I50" s="156">
        <f t="shared" si="17"/>
        <v>0</v>
      </c>
      <c r="J50" s="156"/>
      <c r="K50" s="334"/>
      <c r="L50" s="158">
        <f t="shared" si="18"/>
        <v>0</v>
      </c>
      <c r="M50" s="334"/>
      <c r="N50" s="158">
        <f t="shared" si="19"/>
        <v>0</v>
      </c>
      <c r="O50" s="158">
        <f t="shared" si="20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2216302.9037420042</v>
      </c>
      <c r="E51" s="160">
        <f>IF(+I14&lt;F50,I14,D51)</f>
        <v>282446.60975609755</v>
      </c>
      <c r="F51" s="159">
        <f t="shared" si="16"/>
        <v>1933856.2939859065</v>
      </c>
      <c r="G51" s="161">
        <f t="shared" si="14"/>
        <v>494800.82526219415</v>
      </c>
      <c r="H51" s="142">
        <f t="shared" si="15"/>
        <v>494800.82526219415</v>
      </c>
      <c r="I51" s="156">
        <f t="shared" si="17"/>
        <v>0</v>
      </c>
      <c r="J51" s="156"/>
      <c r="K51" s="334"/>
      <c r="L51" s="158">
        <f t="shared" si="18"/>
        <v>0</v>
      </c>
      <c r="M51" s="334"/>
      <c r="N51" s="158">
        <f t="shared" si="19"/>
        <v>0</v>
      </c>
      <c r="O51" s="158">
        <f t="shared" si="20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1933856.2939859065</v>
      </c>
      <c r="E52" s="160">
        <f>IF(+I14&lt;F51,I14,D52)</f>
        <v>282446.60975609755</v>
      </c>
      <c r="F52" s="159">
        <f t="shared" si="16"/>
        <v>1651409.6842298089</v>
      </c>
      <c r="G52" s="161">
        <f t="shared" si="14"/>
        <v>465896.52285859024</v>
      </c>
      <c r="H52" s="142">
        <f t="shared" si="15"/>
        <v>465896.52285859024</v>
      </c>
      <c r="I52" s="156">
        <f t="shared" si="17"/>
        <v>0</v>
      </c>
      <c r="J52" s="156"/>
      <c r="K52" s="334"/>
      <c r="L52" s="158">
        <f t="shared" si="18"/>
        <v>0</v>
      </c>
      <c r="M52" s="334"/>
      <c r="N52" s="158">
        <f t="shared" si="19"/>
        <v>0</v>
      </c>
      <c r="O52" s="158">
        <f t="shared" si="20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1651409.6842298089</v>
      </c>
      <c r="E53" s="160">
        <f>IF(+I14&lt;F52,I14,D53)</f>
        <v>282446.60975609755</v>
      </c>
      <c r="F53" s="159">
        <f t="shared" si="16"/>
        <v>1368963.0744737112</v>
      </c>
      <c r="G53" s="161">
        <f t="shared" si="14"/>
        <v>436992.22045498644</v>
      </c>
      <c r="H53" s="142">
        <f t="shared" si="15"/>
        <v>436992.22045498644</v>
      </c>
      <c r="I53" s="156">
        <f t="shared" si="17"/>
        <v>0</v>
      </c>
      <c r="J53" s="156"/>
      <c r="K53" s="334"/>
      <c r="L53" s="158">
        <f t="shared" si="18"/>
        <v>0</v>
      </c>
      <c r="M53" s="334"/>
      <c r="N53" s="158">
        <f t="shared" si="19"/>
        <v>0</v>
      </c>
      <c r="O53" s="158">
        <f t="shared" si="20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1368963.0744737112</v>
      </c>
      <c r="E54" s="160">
        <f>IF(+I14&lt;F53,I14,D54)</f>
        <v>282446.60975609755</v>
      </c>
      <c r="F54" s="159">
        <f t="shared" si="16"/>
        <v>1086516.4647176135</v>
      </c>
      <c r="G54" s="161">
        <f t="shared" si="14"/>
        <v>408087.91805138258</v>
      </c>
      <c r="H54" s="142">
        <f t="shared" si="15"/>
        <v>408087.91805138258</v>
      </c>
      <c r="I54" s="156">
        <f t="shared" si="17"/>
        <v>0</v>
      </c>
      <c r="J54" s="156"/>
      <c r="K54" s="334"/>
      <c r="L54" s="158">
        <f t="shared" si="18"/>
        <v>0</v>
      </c>
      <c r="M54" s="334"/>
      <c r="N54" s="158">
        <f t="shared" si="19"/>
        <v>0</v>
      </c>
      <c r="O54" s="158">
        <f t="shared" si="20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1086516.4647176135</v>
      </c>
      <c r="E55" s="160">
        <f>IF(+I14&lt;F54,I14,D55)</f>
        <v>282446.60975609755</v>
      </c>
      <c r="F55" s="159">
        <f t="shared" si="16"/>
        <v>804069.85496151599</v>
      </c>
      <c r="G55" s="161">
        <f t="shared" si="14"/>
        <v>379183.61564777873</v>
      </c>
      <c r="H55" s="142">
        <f t="shared" si="15"/>
        <v>379183.61564777873</v>
      </c>
      <c r="I55" s="156">
        <f t="shared" si="17"/>
        <v>0</v>
      </c>
      <c r="J55" s="156"/>
      <c r="K55" s="334"/>
      <c r="L55" s="158">
        <f t="shared" si="18"/>
        <v>0</v>
      </c>
      <c r="M55" s="334"/>
      <c r="N55" s="158">
        <f t="shared" si="19"/>
        <v>0</v>
      </c>
      <c r="O55" s="158">
        <f t="shared" si="20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804069.85496151599</v>
      </c>
      <c r="E56" s="160">
        <f>IF(+I14&lt;F55,I14,D56)</f>
        <v>282446.60975609755</v>
      </c>
      <c r="F56" s="159">
        <f t="shared" si="16"/>
        <v>521623.24520541844</v>
      </c>
      <c r="G56" s="161">
        <f t="shared" si="14"/>
        <v>350279.31324417493</v>
      </c>
      <c r="H56" s="142">
        <f t="shared" si="15"/>
        <v>350279.31324417493</v>
      </c>
      <c r="I56" s="156">
        <f t="shared" si="17"/>
        <v>0</v>
      </c>
      <c r="J56" s="156"/>
      <c r="K56" s="334"/>
      <c r="L56" s="158">
        <f t="shared" si="18"/>
        <v>0</v>
      </c>
      <c r="M56" s="334"/>
      <c r="N56" s="158">
        <f t="shared" si="19"/>
        <v>0</v>
      </c>
      <c r="O56" s="158">
        <f t="shared" si="20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521623.24520541844</v>
      </c>
      <c r="E57" s="160">
        <f>IF(+I14&lt;F56,I14,D57)</f>
        <v>282446.60975609755</v>
      </c>
      <c r="F57" s="159">
        <f t="shared" si="16"/>
        <v>239176.63544932089</v>
      </c>
      <c r="G57" s="161">
        <f t="shared" si="14"/>
        <v>321375.01084057108</v>
      </c>
      <c r="H57" s="142">
        <f t="shared" si="15"/>
        <v>321375.01084057108</v>
      </c>
      <c r="I57" s="156">
        <f t="shared" si="17"/>
        <v>0</v>
      </c>
      <c r="J57" s="156"/>
      <c r="K57" s="334"/>
      <c r="L57" s="158">
        <f t="shared" si="18"/>
        <v>0</v>
      </c>
      <c r="M57" s="334"/>
      <c r="N57" s="158">
        <f t="shared" si="19"/>
        <v>0</v>
      </c>
      <c r="O57" s="158">
        <f t="shared" si="20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239176.63544932089</v>
      </c>
      <c r="E58" s="160">
        <f>IF(+I14&lt;F57,I14,D58)</f>
        <v>239176.63544932089</v>
      </c>
      <c r="F58" s="159">
        <f t="shared" si="16"/>
        <v>0</v>
      </c>
      <c r="G58" s="161">
        <f t="shared" si="14"/>
        <v>251414.76039065671</v>
      </c>
      <c r="H58" s="142">
        <f t="shared" si="15"/>
        <v>251414.76039065671</v>
      </c>
      <c r="I58" s="156">
        <f t="shared" si="17"/>
        <v>0</v>
      </c>
      <c r="J58" s="156"/>
      <c r="K58" s="334"/>
      <c r="L58" s="158">
        <f t="shared" si="18"/>
        <v>0</v>
      </c>
      <c r="M58" s="334"/>
      <c r="N58" s="158">
        <f t="shared" si="19"/>
        <v>0</v>
      </c>
      <c r="O58" s="158">
        <f t="shared" si="20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16"/>
        <v>0</v>
      </c>
      <c r="G59" s="161">
        <f t="shared" si="14"/>
        <v>0</v>
      </c>
      <c r="H59" s="142">
        <f t="shared" si="15"/>
        <v>0</v>
      </c>
      <c r="I59" s="156">
        <f t="shared" si="17"/>
        <v>0</v>
      </c>
      <c r="J59" s="156"/>
      <c r="K59" s="334"/>
      <c r="L59" s="158">
        <f t="shared" si="18"/>
        <v>0</v>
      </c>
      <c r="M59" s="334"/>
      <c r="N59" s="158">
        <f t="shared" si="19"/>
        <v>0</v>
      </c>
      <c r="O59" s="158">
        <f t="shared" si="20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6"/>
        <v>0</v>
      </c>
      <c r="G60" s="161">
        <f t="shared" si="14"/>
        <v>0</v>
      </c>
      <c r="H60" s="142">
        <f t="shared" si="15"/>
        <v>0</v>
      </c>
      <c r="I60" s="156">
        <f t="shared" si="17"/>
        <v>0</v>
      </c>
      <c r="J60" s="156"/>
      <c r="K60" s="334"/>
      <c r="L60" s="158">
        <f t="shared" si="18"/>
        <v>0</v>
      </c>
      <c r="M60" s="334"/>
      <c r="N60" s="158">
        <f t="shared" si="19"/>
        <v>0</v>
      </c>
      <c r="O60" s="158">
        <f t="shared" si="20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1">
        <f t="shared" si="14"/>
        <v>0</v>
      </c>
      <c r="H61" s="142">
        <f t="shared" si="15"/>
        <v>0</v>
      </c>
      <c r="I61" s="156">
        <f t="shared" si="17"/>
        <v>0</v>
      </c>
      <c r="J61" s="156"/>
      <c r="K61" s="334"/>
      <c r="L61" s="158">
        <f t="shared" si="18"/>
        <v>0</v>
      </c>
      <c r="M61" s="334"/>
      <c r="N61" s="158">
        <f t="shared" si="19"/>
        <v>0</v>
      </c>
      <c r="O61" s="158">
        <f t="shared" si="20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1">
        <f t="shared" si="14"/>
        <v>0</v>
      </c>
      <c r="H62" s="142">
        <f t="shared" si="15"/>
        <v>0</v>
      </c>
      <c r="I62" s="156">
        <f t="shared" si="17"/>
        <v>0</v>
      </c>
      <c r="J62" s="156"/>
      <c r="K62" s="334"/>
      <c r="L62" s="158">
        <f t="shared" si="18"/>
        <v>0</v>
      </c>
      <c r="M62" s="334"/>
      <c r="N62" s="158">
        <f t="shared" si="19"/>
        <v>0</v>
      </c>
      <c r="O62" s="158">
        <f t="shared" si="20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1">
        <f t="shared" si="14"/>
        <v>0</v>
      </c>
      <c r="H63" s="142">
        <f t="shared" si="15"/>
        <v>0</v>
      </c>
      <c r="I63" s="156">
        <f t="shared" si="17"/>
        <v>0</v>
      </c>
      <c r="J63" s="156"/>
      <c r="K63" s="334"/>
      <c r="L63" s="158">
        <f t="shared" si="18"/>
        <v>0</v>
      </c>
      <c r="M63" s="334"/>
      <c r="N63" s="158">
        <f t="shared" si="19"/>
        <v>0</v>
      </c>
      <c r="O63" s="158">
        <f t="shared" si="20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1">
        <f t="shared" si="14"/>
        <v>0</v>
      </c>
      <c r="H64" s="142">
        <f t="shared" si="15"/>
        <v>0</v>
      </c>
      <c r="I64" s="156">
        <f t="shared" si="17"/>
        <v>0</v>
      </c>
      <c r="J64" s="156"/>
      <c r="K64" s="334"/>
      <c r="L64" s="158">
        <f t="shared" si="18"/>
        <v>0</v>
      </c>
      <c r="M64" s="334"/>
      <c r="N64" s="158">
        <f t="shared" si="19"/>
        <v>0</v>
      </c>
      <c r="O64" s="158">
        <f t="shared" si="20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1">
        <f t="shared" si="14"/>
        <v>0</v>
      </c>
      <c r="H65" s="142">
        <f t="shared" si="15"/>
        <v>0</v>
      </c>
      <c r="I65" s="156">
        <f t="shared" si="17"/>
        <v>0</v>
      </c>
      <c r="J65" s="156"/>
      <c r="K65" s="334"/>
      <c r="L65" s="158">
        <f t="shared" si="18"/>
        <v>0</v>
      </c>
      <c r="M65" s="334"/>
      <c r="N65" s="158">
        <f t="shared" si="19"/>
        <v>0</v>
      </c>
      <c r="O65" s="158">
        <f t="shared" si="20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1">
        <f t="shared" si="14"/>
        <v>0</v>
      </c>
      <c r="H66" s="142">
        <f t="shared" si="15"/>
        <v>0</v>
      </c>
      <c r="I66" s="156">
        <f t="shared" si="17"/>
        <v>0</v>
      </c>
      <c r="J66" s="156"/>
      <c r="K66" s="334"/>
      <c r="L66" s="158">
        <f t="shared" si="18"/>
        <v>0</v>
      </c>
      <c r="M66" s="334"/>
      <c r="N66" s="158">
        <f t="shared" si="19"/>
        <v>0</v>
      </c>
      <c r="O66" s="158">
        <f t="shared" si="20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1">
        <f t="shared" si="14"/>
        <v>0</v>
      </c>
      <c r="H67" s="142">
        <f t="shared" si="15"/>
        <v>0</v>
      </c>
      <c r="I67" s="156">
        <f t="shared" si="17"/>
        <v>0</v>
      </c>
      <c r="J67" s="156"/>
      <c r="K67" s="334"/>
      <c r="L67" s="158">
        <f t="shared" si="18"/>
        <v>0</v>
      </c>
      <c r="M67" s="334"/>
      <c r="N67" s="158">
        <f t="shared" si="19"/>
        <v>0</v>
      </c>
      <c r="O67" s="158">
        <f t="shared" si="20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1">
        <f t="shared" si="14"/>
        <v>0</v>
      </c>
      <c r="H68" s="142">
        <f t="shared" si="15"/>
        <v>0</v>
      </c>
      <c r="I68" s="156">
        <f t="shared" si="17"/>
        <v>0</v>
      </c>
      <c r="J68" s="156"/>
      <c r="K68" s="334"/>
      <c r="L68" s="158">
        <f t="shared" si="18"/>
        <v>0</v>
      </c>
      <c r="M68" s="334"/>
      <c r="N68" s="158">
        <f t="shared" si="19"/>
        <v>0</v>
      </c>
      <c r="O68" s="158">
        <f t="shared" si="20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1">
        <f t="shared" si="14"/>
        <v>0</v>
      </c>
      <c r="H69" s="142">
        <f t="shared" si="15"/>
        <v>0</v>
      </c>
      <c r="I69" s="156">
        <f t="shared" si="17"/>
        <v>0</v>
      </c>
      <c r="J69" s="156"/>
      <c r="K69" s="334"/>
      <c r="L69" s="158">
        <f t="shared" si="18"/>
        <v>0</v>
      </c>
      <c r="M69" s="334"/>
      <c r="N69" s="158">
        <f t="shared" si="19"/>
        <v>0</v>
      </c>
      <c r="O69" s="158">
        <f t="shared" si="20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1">
        <f t="shared" si="14"/>
        <v>0</v>
      </c>
      <c r="H70" s="142">
        <f t="shared" si="15"/>
        <v>0</v>
      </c>
      <c r="I70" s="156">
        <f t="shared" si="17"/>
        <v>0</v>
      </c>
      <c r="J70" s="156"/>
      <c r="K70" s="334"/>
      <c r="L70" s="158">
        <f t="shared" si="18"/>
        <v>0</v>
      </c>
      <c r="M70" s="334"/>
      <c r="N70" s="158">
        <f t="shared" si="19"/>
        <v>0</v>
      </c>
      <c r="O70" s="158">
        <f t="shared" si="20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1">
        <f t="shared" si="14"/>
        <v>0</v>
      </c>
      <c r="H71" s="142">
        <f t="shared" si="15"/>
        <v>0</v>
      </c>
      <c r="I71" s="156">
        <f t="shared" si="17"/>
        <v>0</v>
      </c>
      <c r="J71" s="156"/>
      <c r="K71" s="334"/>
      <c r="L71" s="158">
        <f t="shared" si="18"/>
        <v>0</v>
      </c>
      <c r="M71" s="334"/>
      <c r="N71" s="158">
        <f t="shared" si="19"/>
        <v>0</v>
      </c>
      <c r="O71" s="158">
        <f t="shared" si="20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1">
        <f t="shared" si="14"/>
        <v>0</v>
      </c>
      <c r="H72" s="142">
        <f t="shared" si="15"/>
        <v>0</v>
      </c>
      <c r="I72" s="168">
        <f t="shared" si="17"/>
        <v>0</v>
      </c>
      <c r="J72" s="156"/>
      <c r="K72" s="335"/>
      <c r="L72" s="169">
        <f t="shared" si="18"/>
        <v>0</v>
      </c>
      <c r="M72" s="335"/>
      <c r="N72" s="169">
        <f t="shared" si="19"/>
        <v>0</v>
      </c>
      <c r="O72" s="169">
        <f t="shared" si="20"/>
        <v>0</v>
      </c>
      <c r="P72" s="4"/>
    </row>
    <row r="73" spans="1:16">
      <c r="C73" s="154" t="s">
        <v>73</v>
      </c>
      <c r="D73" s="111"/>
      <c r="E73" s="111">
        <f>SUM(E17:E72)</f>
        <v>11580310.999999996</v>
      </c>
      <c r="F73" s="111"/>
      <c r="G73" s="111">
        <f>SUM(G17:G72)</f>
        <v>39480008.794970319</v>
      </c>
      <c r="H73" s="111">
        <f>SUM(H17:H72)</f>
        <v>39480008.794970319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4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1443609.4156354484</v>
      </c>
      <c r="N87" s="198">
        <f>IF(J92&lt;D11,0,VLOOKUP(J92,C17:O72,11))</f>
        <v>1443609.4156354484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1235032.8622445145</v>
      </c>
      <c r="N88" s="200">
        <f>IF(J92&lt;D11,0,VLOOKUP(J92,C99:P154,7))</f>
        <v>1235032.8622445145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Rebuild N. Magazine - Danville 161 kV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-208576.5533909339</v>
      </c>
      <c r="N89" s="203">
        <f>+N88-N87</f>
        <v>-208576.5533909339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TP2007114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11580311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275721.69047619047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152372</v>
      </c>
      <c r="F99" s="361">
        <v>11427940</v>
      </c>
      <c r="G99" s="365">
        <v>5713970</v>
      </c>
      <c r="H99" s="362">
        <v>979399</v>
      </c>
      <c r="I99" s="363">
        <v>979399</v>
      </c>
      <c r="J99" s="158">
        <f t="shared" ref="J99:J130" si="21">+I99-H99</f>
        <v>0</v>
      </c>
      <c r="K99" s="158"/>
      <c r="L99" s="256">
        <f t="shared" ref="L99:L104" si="22">H99</f>
        <v>979399</v>
      </c>
      <c r="M99" s="157">
        <f t="shared" ref="M99:M130" si="23">IF(L99&lt;&gt;0,+H99-L99,0)</f>
        <v>0</v>
      </c>
      <c r="N99" s="256">
        <f t="shared" ref="N99:N104" si="24">I99</f>
        <v>979399</v>
      </c>
      <c r="O99" s="157">
        <f t="shared" ref="O99:O130" si="25">IF(N99&lt;&gt;0,+I99-N99,0)</f>
        <v>0</v>
      </c>
      <c r="P99" s="157">
        <f t="shared" ref="P99:P130" si="26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11427940.940000001</v>
      </c>
      <c r="E100" s="360">
        <v>282446.65707317076</v>
      </c>
      <c r="F100" s="361">
        <v>11145494.282926831</v>
      </c>
      <c r="G100" s="361">
        <v>11286717.611463416</v>
      </c>
      <c r="H100" s="360">
        <v>2145726.6474616765</v>
      </c>
      <c r="I100" s="359">
        <v>2145726.6474616765</v>
      </c>
      <c r="J100" s="158">
        <f t="shared" si="21"/>
        <v>0</v>
      </c>
      <c r="K100" s="158"/>
      <c r="L100" s="258">
        <f t="shared" si="22"/>
        <v>2145726.6474616765</v>
      </c>
      <c r="M100" s="257">
        <f t="shared" si="23"/>
        <v>0</v>
      </c>
      <c r="N100" s="258">
        <f t="shared" si="24"/>
        <v>2145726.6474616765</v>
      </c>
      <c r="O100" s="158">
        <f t="shared" si="25"/>
        <v>0</v>
      </c>
      <c r="P100" s="158">
        <f t="shared" si="26"/>
        <v>0</v>
      </c>
      <c r="Q100" s="1"/>
    </row>
    <row r="101" spans="1:17">
      <c r="B101" s="9" t="str">
        <f t="shared" ref="B101:B154" si="27">IF(D101=F100,"","IU")</f>
        <v/>
      </c>
      <c r="C101" s="153">
        <f>IF(D93="","-",+C100+1)</f>
        <v>2011</v>
      </c>
      <c r="D101" s="357">
        <v>11145494.282926831</v>
      </c>
      <c r="E101" s="377">
        <v>275721.73666666669</v>
      </c>
      <c r="F101" s="361">
        <v>10869772.546260165</v>
      </c>
      <c r="G101" s="361">
        <v>11007633.414593499</v>
      </c>
      <c r="H101" s="360">
        <v>1931048.5627447576</v>
      </c>
      <c r="I101" s="359">
        <v>1931048.5627447576</v>
      </c>
      <c r="J101" s="158">
        <f t="shared" si="21"/>
        <v>0</v>
      </c>
      <c r="K101" s="158"/>
      <c r="L101" s="258">
        <f t="shared" si="22"/>
        <v>1931048.5627447576</v>
      </c>
      <c r="M101" s="257">
        <f t="shared" si="23"/>
        <v>0</v>
      </c>
      <c r="N101" s="258">
        <f t="shared" si="24"/>
        <v>1931048.5627447576</v>
      </c>
      <c r="O101" s="158">
        <f t="shared" si="25"/>
        <v>0</v>
      </c>
      <c r="P101" s="158">
        <f t="shared" si="26"/>
        <v>0</v>
      </c>
      <c r="Q101" s="1"/>
    </row>
    <row r="102" spans="1:17">
      <c r="B102" s="9" t="str">
        <f t="shared" si="27"/>
        <v/>
      </c>
      <c r="C102" s="153">
        <f>IF(D93="","-",+C101+1)</f>
        <v>2012</v>
      </c>
      <c r="D102" s="357">
        <v>10869772.546260165</v>
      </c>
      <c r="E102" s="360">
        <v>275721.73666666669</v>
      </c>
      <c r="F102" s="361">
        <v>10594050.809593499</v>
      </c>
      <c r="G102" s="361">
        <v>10731911.677926831</v>
      </c>
      <c r="H102" s="360">
        <v>1854964.7357626334</v>
      </c>
      <c r="I102" s="359">
        <v>1854964.7357626334</v>
      </c>
      <c r="J102" s="158">
        <f t="shared" si="21"/>
        <v>0</v>
      </c>
      <c r="K102" s="158"/>
      <c r="L102" s="258">
        <f t="shared" si="22"/>
        <v>1854964.7357626334</v>
      </c>
      <c r="M102" s="257">
        <f t="shared" si="23"/>
        <v>0</v>
      </c>
      <c r="N102" s="258">
        <f t="shared" si="24"/>
        <v>1854964.7357626334</v>
      </c>
      <c r="O102" s="158">
        <f t="shared" si="25"/>
        <v>0</v>
      </c>
      <c r="P102" s="158">
        <f t="shared" si="26"/>
        <v>0</v>
      </c>
      <c r="Q102" s="1"/>
    </row>
    <row r="103" spans="1:17">
      <c r="B103" s="9" t="str">
        <f t="shared" si="27"/>
        <v/>
      </c>
      <c r="C103" s="153">
        <f>IF(D93="","-",+C102+1)</f>
        <v>2013</v>
      </c>
      <c r="D103" s="357">
        <v>10594050.809593499</v>
      </c>
      <c r="E103" s="360">
        <v>275721.73666666669</v>
      </c>
      <c r="F103" s="361">
        <v>10318329.072926832</v>
      </c>
      <c r="G103" s="361">
        <v>10456189.941260166</v>
      </c>
      <c r="H103" s="360">
        <v>1690357.4734906773</v>
      </c>
      <c r="I103" s="359">
        <v>1690357.4734906773</v>
      </c>
      <c r="J103" s="158">
        <v>0</v>
      </c>
      <c r="K103" s="158"/>
      <c r="L103" s="258">
        <f t="shared" si="22"/>
        <v>1690357.4734906773</v>
      </c>
      <c r="M103" s="257">
        <f>IF(L103&lt;&gt;0,+H103-L103,0)</f>
        <v>0</v>
      </c>
      <c r="N103" s="258">
        <f t="shared" si="24"/>
        <v>1690357.4734906773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7"/>
        <v/>
      </c>
      <c r="C104" s="153">
        <f>IF(D93="","-",+C103+1)</f>
        <v>2014</v>
      </c>
      <c r="D104" s="357">
        <v>10318329.072926832</v>
      </c>
      <c r="E104" s="360">
        <v>275721.73666666669</v>
      </c>
      <c r="F104" s="361">
        <v>10042607.336260166</v>
      </c>
      <c r="G104" s="361">
        <v>10180468.204593498</v>
      </c>
      <c r="H104" s="360">
        <v>1659486.1970572667</v>
      </c>
      <c r="I104" s="359">
        <v>1659486.1970572667</v>
      </c>
      <c r="J104" s="158">
        <v>0</v>
      </c>
      <c r="K104" s="158"/>
      <c r="L104" s="258">
        <f t="shared" si="22"/>
        <v>1659486.1970572667</v>
      </c>
      <c r="M104" s="257">
        <f>IF(L104&lt;&gt;0,+H104-L104,0)</f>
        <v>0</v>
      </c>
      <c r="N104" s="258">
        <f t="shared" si="24"/>
        <v>1659486.1970572667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7"/>
        <v>IU</v>
      </c>
      <c r="C105" s="153">
        <f>IF(D93="","-",+C104+1)</f>
        <v>2015</v>
      </c>
      <c r="D105" s="357">
        <v>10042605.396260163</v>
      </c>
      <c r="E105" s="360">
        <v>275721.69047619047</v>
      </c>
      <c r="F105" s="361">
        <v>9766883.7057839725</v>
      </c>
      <c r="G105" s="361">
        <v>9904744.5510220677</v>
      </c>
      <c r="H105" s="360">
        <v>1580858.7656028033</v>
      </c>
      <c r="I105" s="359">
        <v>1580858.7656028033</v>
      </c>
      <c r="J105" s="158">
        <f t="shared" si="21"/>
        <v>0</v>
      </c>
      <c r="K105" s="158"/>
      <c r="L105" s="258">
        <f>H105</f>
        <v>1580858.7656028033</v>
      </c>
      <c r="M105" s="257">
        <f>IF(L105&lt;&gt;0,+H105-L105,0)</f>
        <v>0</v>
      </c>
      <c r="N105" s="258">
        <f>I105</f>
        <v>1580858.7656028033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7"/>
        <v/>
      </c>
      <c r="C106" s="153">
        <f>IF(D93="","-",+C105+1)</f>
        <v>2016</v>
      </c>
      <c r="D106" s="357">
        <v>9766883.7057839725</v>
      </c>
      <c r="E106" s="360">
        <v>269309.5581395349</v>
      </c>
      <c r="F106" s="361">
        <v>9497574.1476444378</v>
      </c>
      <c r="G106" s="361">
        <v>9632228.9267142043</v>
      </c>
      <c r="H106" s="360">
        <v>1492120.9075767242</v>
      </c>
      <c r="I106" s="359">
        <v>1492120.9075767242</v>
      </c>
      <c r="J106" s="158">
        <v>0</v>
      </c>
      <c r="K106" s="158"/>
      <c r="L106" s="258">
        <f>H106</f>
        <v>1492120.9075767242</v>
      </c>
      <c r="M106" s="257">
        <f>IF(L106&lt;&gt;0,+H106-L106,0)</f>
        <v>0</v>
      </c>
      <c r="N106" s="258">
        <f>I106</f>
        <v>1492120.9075767242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7"/>
        <v/>
      </c>
      <c r="C107" s="153">
        <f>IF(D93="","-",+C106+1)</f>
        <v>2017</v>
      </c>
      <c r="D107" s="357">
        <v>9497574.1476444378</v>
      </c>
      <c r="E107" s="360">
        <v>275721.69047619047</v>
      </c>
      <c r="F107" s="361">
        <v>9221852.4571682476</v>
      </c>
      <c r="G107" s="361">
        <v>9359713.3024063427</v>
      </c>
      <c r="H107" s="360">
        <v>1412659.7088236467</v>
      </c>
      <c r="I107" s="359">
        <v>1412659.7088236467</v>
      </c>
      <c r="J107" s="158">
        <f t="shared" si="21"/>
        <v>0</v>
      </c>
      <c r="K107" s="158"/>
      <c r="L107" s="258">
        <f>H107</f>
        <v>1412659.7088236467</v>
      </c>
      <c r="M107" s="257">
        <f>IF(L107&lt;&gt;0,+H107-L107,0)</f>
        <v>0</v>
      </c>
      <c r="N107" s="258">
        <f>I107</f>
        <v>1412659.7088236467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7"/>
        <v/>
      </c>
      <c r="C108" s="153">
        <f>IF(D93="","-",+C107+1)</f>
        <v>2018</v>
      </c>
      <c r="D108" s="154">
        <f>IF(F107+SUM(E$99:E107)=D$92,F107,D$92-SUM(E$99:E107))</f>
        <v>9221852.4571682476</v>
      </c>
      <c r="E108" s="160">
        <f>IF(+J96&lt;F107,J96,D108)</f>
        <v>275721.69047619047</v>
      </c>
      <c r="F108" s="159">
        <f t="shared" ref="F108:F130" si="28">+D108-E108</f>
        <v>8946130.7666920573</v>
      </c>
      <c r="G108" s="159">
        <f t="shared" ref="G108:G130" si="29">+(F108+D108)/2</f>
        <v>9083991.6119301524</v>
      </c>
      <c r="H108" s="163">
        <f t="shared" ref="H108:H112" si="30">+J$94*G108+E108</f>
        <v>1235032.8622445145</v>
      </c>
      <c r="I108" s="253">
        <f t="shared" ref="I108:I112" si="31">+J$95*G108+E108</f>
        <v>1235032.8622445145</v>
      </c>
      <c r="J108" s="158">
        <f t="shared" si="21"/>
        <v>0</v>
      </c>
      <c r="K108" s="158"/>
      <c r="L108" s="334"/>
      <c r="M108" s="158">
        <f t="shared" si="23"/>
        <v>0</v>
      </c>
      <c r="N108" s="334"/>
      <c r="O108" s="158">
        <f t="shared" si="25"/>
        <v>0</v>
      </c>
      <c r="P108" s="158">
        <f t="shared" si="26"/>
        <v>0</v>
      </c>
      <c r="Q108" s="1"/>
    </row>
    <row r="109" spans="1:17">
      <c r="B109" s="9" t="str">
        <f t="shared" si="27"/>
        <v/>
      </c>
      <c r="C109" s="153">
        <f>IF(D93="","-",+C108+1)</f>
        <v>2019</v>
      </c>
      <c r="D109" s="154">
        <f>IF(F108+SUM(E$99:E108)=D$92,F108,D$92-SUM(E$99:E108))</f>
        <v>8946130.7666920573</v>
      </c>
      <c r="E109" s="160">
        <f>IF(+J96&lt;F108,J96,D109)</f>
        <v>275721.69047619047</v>
      </c>
      <c r="F109" s="159">
        <f t="shared" si="28"/>
        <v>8670409.076215867</v>
      </c>
      <c r="G109" s="159">
        <f t="shared" si="29"/>
        <v>8808269.9214539621</v>
      </c>
      <c r="H109" s="163">
        <f t="shared" si="30"/>
        <v>1205915.3873202445</v>
      </c>
      <c r="I109" s="253">
        <f t="shared" si="31"/>
        <v>1205915.3873202445</v>
      </c>
      <c r="J109" s="158">
        <f t="shared" si="21"/>
        <v>0</v>
      </c>
      <c r="K109" s="158"/>
      <c r="L109" s="334"/>
      <c r="M109" s="158">
        <f t="shared" si="23"/>
        <v>0</v>
      </c>
      <c r="N109" s="334"/>
      <c r="O109" s="158">
        <f t="shared" si="25"/>
        <v>0</v>
      </c>
      <c r="P109" s="158">
        <f t="shared" si="26"/>
        <v>0</v>
      </c>
      <c r="Q109" s="1"/>
    </row>
    <row r="110" spans="1:17">
      <c r="B110" s="9" t="str">
        <f t="shared" si="27"/>
        <v/>
      </c>
      <c r="C110" s="153">
        <f>IF(D93="","-",+C109+1)</f>
        <v>2020</v>
      </c>
      <c r="D110" s="154">
        <f>IF(F109+SUM(E$99:E109)=D$92,F109,D$92-SUM(E$99:E109))</f>
        <v>8670409.076215867</v>
      </c>
      <c r="E110" s="160">
        <f>IF(+J96&lt;F109,J96,D110)</f>
        <v>275721.69047619047</v>
      </c>
      <c r="F110" s="159">
        <f t="shared" si="28"/>
        <v>8394687.3857396767</v>
      </c>
      <c r="G110" s="159">
        <f t="shared" si="29"/>
        <v>8532548.2309777718</v>
      </c>
      <c r="H110" s="163">
        <f t="shared" si="30"/>
        <v>1176797.9123959742</v>
      </c>
      <c r="I110" s="253">
        <f t="shared" si="31"/>
        <v>1176797.9123959742</v>
      </c>
      <c r="J110" s="158">
        <f t="shared" si="21"/>
        <v>0</v>
      </c>
      <c r="K110" s="158"/>
      <c r="L110" s="334"/>
      <c r="M110" s="158">
        <f t="shared" si="23"/>
        <v>0</v>
      </c>
      <c r="N110" s="334"/>
      <c r="O110" s="158">
        <f t="shared" si="25"/>
        <v>0</v>
      </c>
      <c r="P110" s="158">
        <f t="shared" si="26"/>
        <v>0</v>
      </c>
      <c r="Q110" s="1"/>
    </row>
    <row r="111" spans="1:17">
      <c r="B111" s="9" t="str">
        <f t="shared" si="27"/>
        <v/>
      </c>
      <c r="C111" s="153">
        <f>IF(D93="","-",+C110+1)</f>
        <v>2021</v>
      </c>
      <c r="D111" s="154">
        <f>IF(F110+SUM(E$99:E110)=D$92,F110,D$92-SUM(E$99:E110))</f>
        <v>8394687.3857396767</v>
      </c>
      <c r="E111" s="160">
        <f>IF(+J96&lt;F110,J96,D111)</f>
        <v>275721.69047619047</v>
      </c>
      <c r="F111" s="159">
        <f t="shared" si="28"/>
        <v>8118965.6952634864</v>
      </c>
      <c r="G111" s="159">
        <f t="shared" si="29"/>
        <v>8256826.5405015815</v>
      </c>
      <c r="H111" s="163">
        <f t="shared" si="30"/>
        <v>1147680.4374717039</v>
      </c>
      <c r="I111" s="253">
        <f t="shared" si="31"/>
        <v>1147680.4374717039</v>
      </c>
      <c r="J111" s="158">
        <f t="shared" si="21"/>
        <v>0</v>
      </c>
      <c r="K111" s="158"/>
      <c r="L111" s="334"/>
      <c r="M111" s="158">
        <f t="shared" si="23"/>
        <v>0</v>
      </c>
      <c r="N111" s="334"/>
      <c r="O111" s="158">
        <f t="shared" si="25"/>
        <v>0</v>
      </c>
      <c r="P111" s="158">
        <f t="shared" si="26"/>
        <v>0</v>
      </c>
      <c r="Q111" s="1"/>
    </row>
    <row r="112" spans="1:17">
      <c r="B112" s="9" t="str">
        <f t="shared" si="27"/>
        <v/>
      </c>
      <c r="C112" s="153">
        <f>IF(D93="","-",+C111+1)</f>
        <v>2022</v>
      </c>
      <c r="D112" s="154">
        <f>IF(F111+SUM(E$99:E111)=D$92,F111,D$92-SUM(E$99:E111))</f>
        <v>8118965.6952634864</v>
      </c>
      <c r="E112" s="160">
        <f>IF(+J96&lt;F111,J96,D112)</f>
        <v>275721.69047619047</v>
      </c>
      <c r="F112" s="159">
        <f t="shared" si="28"/>
        <v>7843244.0047872961</v>
      </c>
      <c r="G112" s="159">
        <f t="shared" si="29"/>
        <v>7981104.8500253912</v>
      </c>
      <c r="H112" s="163">
        <f t="shared" si="30"/>
        <v>1118562.9625474336</v>
      </c>
      <c r="I112" s="253">
        <f t="shared" si="31"/>
        <v>1118562.9625474336</v>
      </c>
      <c r="J112" s="158">
        <f t="shared" si="21"/>
        <v>0</v>
      </c>
      <c r="K112" s="158"/>
      <c r="L112" s="334"/>
      <c r="M112" s="158">
        <f t="shared" si="23"/>
        <v>0</v>
      </c>
      <c r="N112" s="334"/>
      <c r="O112" s="158">
        <f t="shared" si="25"/>
        <v>0</v>
      </c>
      <c r="P112" s="158">
        <f t="shared" si="26"/>
        <v>0</v>
      </c>
      <c r="Q112" s="1"/>
    </row>
    <row r="113" spans="2:17">
      <c r="B113" s="9" t="str">
        <f t="shared" si="27"/>
        <v/>
      </c>
      <c r="C113" s="153">
        <f>IF(D93="","-",+C112+1)</f>
        <v>2023</v>
      </c>
      <c r="D113" s="154">
        <f>IF(F112+SUM(E$99:E112)=D$92,F112,D$92-SUM(E$99:E112))</f>
        <v>7843244.0047872961</v>
      </c>
      <c r="E113" s="160">
        <f>IF(+J96&lt;F112,J96,D113)</f>
        <v>275721.69047619047</v>
      </c>
      <c r="F113" s="159">
        <f t="shared" si="28"/>
        <v>7567522.3143111058</v>
      </c>
      <c r="G113" s="159">
        <f t="shared" si="29"/>
        <v>7705383.1595492009</v>
      </c>
      <c r="H113" s="163">
        <f t="shared" ref="H113:H154" si="32">+J$94*G113+E113</f>
        <v>1089445.4876231635</v>
      </c>
      <c r="I113" s="253">
        <f t="shared" ref="I113:I154" si="33">+J$95*G113+E113</f>
        <v>1089445.4876231635</v>
      </c>
      <c r="J113" s="158">
        <f t="shared" si="21"/>
        <v>0</v>
      </c>
      <c r="K113" s="158"/>
      <c r="L113" s="334"/>
      <c r="M113" s="158">
        <f t="shared" si="23"/>
        <v>0</v>
      </c>
      <c r="N113" s="334"/>
      <c r="O113" s="158">
        <f t="shared" si="25"/>
        <v>0</v>
      </c>
      <c r="P113" s="158">
        <f t="shared" si="26"/>
        <v>0</v>
      </c>
      <c r="Q113" s="1"/>
    </row>
    <row r="114" spans="2:17">
      <c r="B114" s="9" t="str">
        <f t="shared" si="27"/>
        <v/>
      </c>
      <c r="C114" s="153">
        <f>IF(D93="","-",+C113+1)</f>
        <v>2024</v>
      </c>
      <c r="D114" s="154">
        <f>IF(F113+SUM(E$99:E113)=D$92,F113,D$92-SUM(E$99:E113))</f>
        <v>7567522.3143111058</v>
      </c>
      <c r="E114" s="160">
        <f>IF(+J96&lt;F113,J96,D114)</f>
        <v>275721.69047619047</v>
      </c>
      <c r="F114" s="159">
        <f t="shared" si="28"/>
        <v>7291800.6238349155</v>
      </c>
      <c r="G114" s="159">
        <f t="shared" si="29"/>
        <v>7429661.4690730106</v>
      </c>
      <c r="H114" s="163">
        <f t="shared" si="32"/>
        <v>1060328.0126988932</v>
      </c>
      <c r="I114" s="253">
        <f t="shared" si="33"/>
        <v>1060328.0126988932</v>
      </c>
      <c r="J114" s="158">
        <f t="shared" si="21"/>
        <v>0</v>
      </c>
      <c r="K114" s="158"/>
      <c r="L114" s="334"/>
      <c r="M114" s="158">
        <f t="shared" si="23"/>
        <v>0</v>
      </c>
      <c r="N114" s="334"/>
      <c r="O114" s="158">
        <f t="shared" si="25"/>
        <v>0</v>
      </c>
      <c r="P114" s="158">
        <f t="shared" si="26"/>
        <v>0</v>
      </c>
      <c r="Q114" s="1"/>
    </row>
    <row r="115" spans="2:17">
      <c r="B115" s="9" t="str">
        <f t="shared" si="27"/>
        <v/>
      </c>
      <c r="C115" s="153">
        <f>IF(D93="","-",+C114+1)</f>
        <v>2025</v>
      </c>
      <c r="D115" s="154">
        <f>IF(F114+SUM(E$99:E114)=D$92,F114,D$92-SUM(E$99:E114))</f>
        <v>7291800.6238349155</v>
      </c>
      <c r="E115" s="160">
        <f>IF(+J96&lt;F114,J96,D115)</f>
        <v>275721.69047619047</v>
      </c>
      <c r="F115" s="159">
        <f t="shared" si="28"/>
        <v>7016078.9333587252</v>
      </c>
      <c r="G115" s="159">
        <f t="shared" si="29"/>
        <v>7153939.7785968203</v>
      </c>
      <c r="H115" s="163">
        <f t="shared" si="32"/>
        <v>1031210.5377746229</v>
      </c>
      <c r="I115" s="253">
        <f t="shared" si="33"/>
        <v>1031210.5377746229</v>
      </c>
      <c r="J115" s="158">
        <f t="shared" si="21"/>
        <v>0</v>
      </c>
      <c r="K115" s="158"/>
      <c r="L115" s="334"/>
      <c r="M115" s="158">
        <f t="shared" si="23"/>
        <v>0</v>
      </c>
      <c r="N115" s="334"/>
      <c r="O115" s="158">
        <f t="shared" si="25"/>
        <v>0</v>
      </c>
      <c r="P115" s="158">
        <f t="shared" si="26"/>
        <v>0</v>
      </c>
      <c r="Q115" s="1"/>
    </row>
    <row r="116" spans="2:17">
      <c r="B116" s="9" t="str">
        <f t="shared" si="27"/>
        <v/>
      </c>
      <c r="C116" s="153">
        <f>IF(D93="","-",+C115+1)</f>
        <v>2026</v>
      </c>
      <c r="D116" s="154">
        <f>IF(F115+SUM(E$99:E115)=D$92,F115,D$92-SUM(E$99:E115))</f>
        <v>7016078.9333587252</v>
      </c>
      <c r="E116" s="160">
        <f>IF(+J96&lt;F115,J96,D116)</f>
        <v>275721.69047619047</v>
      </c>
      <c r="F116" s="159">
        <f t="shared" si="28"/>
        <v>6740357.2428825349</v>
      </c>
      <c r="G116" s="159">
        <f t="shared" si="29"/>
        <v>6878218.08812063</v>
      </c>
      <c r="H116" s="163">
        <f t="shared" si="32"/>
        <v>1002093.0628503528</v>
      </c>
      <c r="I116" s="253">
        <f t="shared" si="33"/>
        <v>1002093.0628503528</v>
      </c>
      <c r="J116" s="158">
        <f t="shared" si="21"/>
        <v>0</v>
      </c>
      <c r="K116" s="158"/>
      <c r="L116" s="334"/>
      <c r="M116" s="158">
        <f t="shared" si="23"/>
        <v>0</v>
      </c>
      <c r="N116" s="334"/>
      <c r="O116" s="158">
        <f t="shared" si="25"/>
        <v>0</v>
      </c>
      <c r="P116" s="158">
        <f t="shared" si="26"/>
        <v>0</v>
      </c>
      <c r="Q116" s="1"/>
    </row>
    <row r="117" spans="2:17">
      <c r="B117" s="9" t="str">
        <f t="shared" si="27"/>
        <v/>
      </c>
      <c r="C117" s="153">
        <f>IF(D93="","-",+C116+1)</f>
        <v>2027</v>
      </c>
      <c r="D117" s="154">
        <f>IF(F116+SUM(E$99:E116)=D$92,F116,D$92-SUM(E$99:E116))</f>
        <v>6740357.2428825349</v>
      </c>
      <c r="E117" s="160">
        <f>IF(+J96&lt;F116,J96,D117)</f>
        <v>275721.69047619047</v>
      </c>
      <c r="F117" s="159">
        <f t="shared" si="28"/>
        <v>6464635.5524063446</v>
      </c>
      <c r="G117" s="159">
        <f t="shared" si="29"/>
        <v>6602496.3976444397</v>
      </c>
      <c r="H117" s="163">
        <f t="shared" si="32"/>
        <v>972975.58792608255</v>
      </c>
      <c r="I117" s="253">
        <f t="shared" si="33"/>
        <v>972975.58792608255</v>
      </c>
      <c r="J117" s="158">
        <f t="shared" si="21"/>
        <v>0</v>
      </c>
      <c r="K117" s="158"/>
      <c r="L117" s="334"/>
      <c r="M117" s="158">
        <f t="shared" si="23"/>
        <v>0</v>
      </c>
      <c r="N117" s="334"/>
      <c r="O117" s="158">
        <f t="shared" si="25"/>
        <v>0</v>
      </c>
      <c r="P117" s="158">
        <f t="shared" si="26"/>
        <v>0</v>
      </c>
      <c r="Q117" s="1"/>
    </row>
    <row r="118" spans="2:17">
      <c r="B118" s="9" t="str">
        <f t="shared" si="27"/>
        <v/>
      </c>
      <c r="C118" s="153">
        <f>IF(D93="","-",+C117+1)</f>
        <v>2028</v>
      </c>
      <c r="D118" s="154">
        <f>IF(F117+SUM(E$99:E117)=D$92,F117,D$92-SUM(E$99:E117))</f>
        <v>6464635.5524063446</v>
      </c>
      <c r="E118" s="160">
        <f>IF(+J96&lt;F117,J96,D118)</f>
        <v>275721.69047619047</v>
      </c>
      <c r="F118" s="159">
        <f t="shared" si="28"/>
        <v>6188913.8619301543</v>
      </c>
      <c r="G118" s="159">
        <f t="shared" si="29"/>
        <v>6326774.7071682494</v>
      </c>
      <c r="H118" s="163">
        <f t="shared" si="32"/>
        <v>943858.11300181225</v>
      </c>
      <c r="I118" s="253">
        <f t="shared" si="33"/>
        <v>943858.11300181225</v>
      </c>
      <c r="J118" s="158">
        <f t="shared" si="21"/>
        <v>0</v>
      </c>
      <c r="K118" s="158"/>
      <c r="L118" s="334"/>
      <c r="M118" s="158">
        <f t="shared" si="23"/>
        <v>0</v>
      </c>
      <c r="N118" s="334"/>
      <c r="O118" s="158">
        <f t="shared" si="25"/>
        <v>0</v>
      </c>
      <c r="P118" s="158">
        <f t="shared" si="26"/>
        <v>0</v>
      </c>
      <c r="Q118" s="1"/>
    </row>
    <row r="119" spans="2:17">
      <c r="B119" s="9" t="str">
        <f t="shared" si="27"/>
        <v/>
      </c>
      <c r="C119" s="153">
        <f>IF(D93="","-",+C118+1)</f>
        <v>2029</v>
      </c>
      <c r="D119" s="154">
        <f>IF(F118+SUM(E$99:E118)=D$92,F118,D$92-SUM(E$99:E118))</f>
        <v>6188913.8619301543</v>
      </c>
      <c r="E119" s="160">
        <f>IF(+J96&lt;F118,J96,D119)</f>
        <v>275721.69047619047</v>
      </c>
      <c r="F119" s="159">
        <f t="shared" si="28"/>
        <v>5913192.171453964</v>
      </c>
      <c r="G119" s="159">
        <f t="shared" si="29"/>
        <v>6051053.0166920591</v>
      </c>
      <c r="H119" s="163">
        <f t="shared" si="32"/>
        <v>914740.63807754219</v>
      </c>
      <c r="I119" s="253">
        <f t="shared" si="33"/>
        <v>914740.63807754219</v>
      </c>
      <c r="J119" s="158">
        <f t="shared" si="21"/>
        <v>0</v>
      </c>
      <c r="K119" s="158"/>
      <c r="L119" s="334"/>
      <c r="M119" s="158">
        <f t="shared" si="23"/>
        <v>0</v>
      </c>
      <c r="N119" s="334"/>
      <c r="O119" s="158">
        <f t="shared" si="25"/>
        <v>0</v>
      </c>
      <c r="P119" s="158">
        <f t="shared" si="26"/>
        <v>0</v>
      </c>
      <c r="Q119" s="1"/>
    </row>
    <row r="120" spans="2:17">
      <c r="B120" s="9" t="str">
        <f t="shared" si="27"/>
        <v/>
      </c>
      <c r="C120" s="153">
        <f>IF(D93="","-",+C119+1)</f>
        <v>2030</v>
      </c>
      <c r="D120" s="154">
        <f>IF(F119+SUM(E$99:E119)=D$92,F119,D$92-SUM(E$99:E119))</f>
        <v>5913192.171453964</v>
      </c>
      <c r="E120" s="160">
        <f>IF(+J96&lt;F119,J96,D120)</f>
        <v>275721.69047619047</v>
      </c>
      <c r="F120" s="159">
        <f t="shared" si="28"/>
        <v>5637470.4809777737</v>
      </c>
      <c r="G120" s="159">
        <f t="shared" si="29"/>
        <v>5775331.3262158688</v>
      </c>
      <c r="H120" s="163">
        <f t="shared" si="32"/>
        <v>885623.16315327189</v>
      </c>
      <c r="I120" s="253">
        <f t="shared" si="33"/>
        <v>885623.16315327189</v>
      </c>
      <c r="J120" s="158">
        <f t="shared" si="21"/>
        <v>0</v>
      </c>
      <c r="K120" s="158"/>
      <c r="L120" s="334"/>
      <c r="M120" s="158">
        <f t="shared" si="23"/>
        <v>0</v>
      </c>
      <c r="N120" s="334"/>
      <c r="O120" s="158">
        <f t="shared" si="25"/>
        <v>0</v>
      </c>
      <c r="P120" s="158">
        <f t="shared" si="26"/>
        <v>0</v>
      </c>
      <c r="Q120" s="1"/>
    </row>
    <row r="121" spans="2:17">
      <c r="B121" s="9" t="str">
        <f t="shared" si="27"/>
        <v/>
      </c>
      <c r="C121" s="153">
        <f>IF(D93="","-",+C120+1)</f>
        <v>2031</v>
      </c>
      <c r="D121" s="154">
        <f>IF(F120+SUM(E$99:E120)=D$92,F120,D$92-SUM(E$99:E120))</f>
        <v>5637470.4809777737</v>
      </c>
      <c r="E121" s="160">
        <f>IF(+J96&lt;F120,J96,D121)</f>
        <v>275721.69047619047</v>
      </c>
      <c r="F121" s="159">
        <f t="shared" si="28"/>
        <v>5361748.7905015834</v>
      </c>
      <c r="G121" s="159">
        <f t="shared" si="29"/>
        <v>5499609.6357396785</v>
      </c>
      <c r="H121" s="163">
        <f t="shared" si="32"/>
        <v>856505.68822900159</v>
      </c>
      <c r="I121" s="253">
        <f t="shared" si="33"/>
        <v>856505.68822900159</v>
      </c>
      <c r="J121" s="158">
        <f t="shared" si="21"/>
        <v>0</v>
      </c>
      <c r="K121" s="158"/>
      <c r="L121" s="334"/>
      <c r="M121" s="158">
        <f t="shared" si="23"/>
        <v>0</v>
      </c>
      <c r="N121" s="334"/>
      <c r="O121" s="158">
        <f t="shared" si="25"/>
        <v>0</v>
      </c>
      <c r="P121" s="158">
        <f t="shared" si="26"/>
        <v>0</v>
      </c>
      <c r="Q121" s="1"/>
    </row>
    <row r="122" spans="2:17">
      <c r="B122" s="9" t="str">
        <f t="shared" si="27"/>
        <v/>
      </c>
      <c r="C122" s="153">
        <f>IF(D93="","-",+C121+1)</f>
        <v>2032</v>
      </c>
      <c r="D122" s="154">
        <f>IF(F121+SUM(E$99:E121)=D$92,F121,D$92-SUM(E$99:E121))</f>
        <v>5361748.7905015834</v>
      </c>
      <c r="E122" s="160">
        <f>IF(+J96&lt;F121,J96,D122)</f>
        <v>275721.69047619047</v>
      </c>
      <c r="F122" s="159">
        <f t="shared" si="28"/>
        <v>5086027.1000253931</v>
      </c>
      <c r="G122" s="159">
        <f t="shared" si="29"/>
        <v>5223887.9452634882</v>
      </c>
      <c r="H122" s="163">
        <f t="shared" si="32"/>
        <v>827388.2133047313</v>
      </c>
      <c r="I122" s="253">
        <f t="shared" si="33"/>
        <v>827388.2133047313</v>
      </c>
      <c r="J122" s="158">
        <f t="shared" si="21"/>
        <v>0</v>
      </c>
      <c r="K122" s="158"/>
      <c r="L122" s="334"/>
      <c r="M122" s="158">
        <f t="shared" si="23"/>
        <v>0</v>
      </c>
      <c r="N122" s="334"/>
      <c r="O122" s="158">
        <f t="shared" si="25"/>
        <v>0</v>
      </c>
      <c r="P122" s="158">
        <f t="shared" si="26"/>
        <v>0</v>
      </c>
      <c r="Q122" s="1"/>
    </row>
    <row r="123" spans="2:17">
      <c r="B123" s="9" t="str">
        <f t="shared" si="27"/>
        <v/>
      </c>
      <c r="C123" s="153">
        <f>IF(D93="","-",+C122+1)</f>
        <v>2033</v>
      </c>
      <c r="D123" s="154">
        <f>IF(F122+SUM(E$99:E122)=D$92,F122,D$92-SUM(E$99:E122))</f>
        <v>5086027.1000253931</v>
      </c>
      <c r="E123" s="160">
        <f>IF(+J96&lt;F122,J96,D123)</f>
        <v>275721.69047619047</v>
      </c>
      <c r="F123" s="159">
        <f t="shared" si="28"/>
        <v>4810305.4095492028</v>
      </c>
      <c r="G123" s="159">
        <f t="shared" si="29"/>
        <v>4948166.2547872979</v>
      </c>
      <c r="H123" s="163">
        <f t="shared" si="32"/>
        <v>798270.73838046123</v>
      </c>
      <c r="I123" s="253">
        <f t="shared" si="33"/>
        <v>798270.73838046123</v>
      </c>
      <c r="J123" s="158">
        <f t="shared" si="21"/>
        <v>0</v>
      </c>
      <c r="K123" s="158"/>
      <c r="L123" s="334"/>
      <c r="M123" s="158">
        <f t="shared" si="23"/>
        <v>0</v>
      </c>
      <c r="N123" s="334"/>
      <c r="O123" s="158">
        <f t="shared" si="25"/>
        <v>0</v>
      </c>
      <c r="P123" s="158">
        <f t="shared" si="26"/>
        <v>0</v>
      </c>
      <c r="Q123" s="1"/>
    </row>
    <row r="124" spans="2:17">
      <c r="B124" s="9" t="str">
        <f t="shared" si="27"/>
        <v/>
      </c>
      <c r="C124" s="153">
        <f>IF(D93="","-",+C123+1)</f>
        <v>2034</v>
      </c>
      <c r="D124" s="154">
        <f>IF(F123+SUM(E$99:E123)=D$92,F123,D$92-SUM(E$99:E123))</f>
        <v>4810305.4095492028</v>
      </c>
      <c r="E124" s="160">
        <f>IF(+J96&lt;F123,J96,D124)</f>
        <v>275721.69047619047</v>
      </c>
      <c r="F124" s="159">
        <f t="shared" si="28"/>
        <v>4534583.7190730125</v>
      </c>
      <c r="G124" s="159">
        <f t="shared" si="29"/>
        <v>4672444.5643111076</v>
      </c>
      <c r="H124" s="163">
        <f t="shared" si="32"/>
        <v>769153.26345619094</v>
      </c>
      <c r="I124" s="253">
        <f t="shared" si="33"/>
        <v>769153.26345619094</v>
      </c>
      <c r="J124" s="158">
        <f t="shared" si="21"/>
        <v>0</v>
      </c>
      <c r="K124" s="158"/>
      <c r="L124" s="334"/>
      <c r="M124" s="158">
        <f t="shared" si="23"/>
        <v>0</v>
      </c>
      <c r="N124" s="334"/>
      <c r="O124" s="158">
        <f t="shared" si="25"/>
        <v>0</v>
      </c>
      <c r="P124" s="158">
        <f t="shared" si="26"/>
        <v>0</v>
      </c>
      <c r="Q124" s="1"/>
    </row>
    <row r="125" spans="2:17">
      <c r="B125" s="9" t="str">
        <f t="shared" si="27"/>
        <v/>
      </c>
      <c r="C125" s="153">
        <f>IF(D93="","-",+C124+1)</f>
        <v>2035</v>
      </c>
      <c r="D125" s="154">
        <f>IF(F124+SUM(E$99:E124)=D$92,F124,D$92-SUM(E$99:E124))</f>
        <v>4534583.7190730125</v>
      </c>
      <c r="E125" s="160">
        <f>IF(+J96&lt;F124,J96,D125)</f>
        <v>275721.69047619047</v>
      </c>
      <c r="F125" s="159">
        <f t="shared" si="28"/>
        <v>4258862.0285968222</v>
      </c>
      <c r="G125" s="159">
        <f t="shared" si="29"/>
        <v>4396722.8738349173</v>
      </c>
      <c r="H125" s="163">
        <f t="shared" si="32"/>
        <v>740035.78853192076</v>
      </c>
      <c r="I125" s="253">
        <f t="shared" si="33"/>
        <v>740035.78853192076</v>
      </c>
      <c r="J125" s="158">
        <f t="shared" si="21"/>
        <v>0</v>
      </c>
      <c r="K125" s="158"/>
      <c r="L125" s="334"/>
      <c r="M125" s="158">
        <f t="shared" si="23"/>
        <v>0</v>
      </c>
      <c r="N125" s="334"/>
      <c r="O125" s="158">
        <f t="shared" si="25"/>
        <v>0</v>
      </c>
      <c r="P125" s="158">
        <f t="shared" si="26"/>
        <v>0</v>
      </c>
      <c r="Q125" s="1"/>
    </row>
    <row r="126" spans="2:17">
      <c r="B126" s="9" t="str">
        <f t="shared" si="27"/>
        <v/>
      </c>
      <c r="C126" s="153">
        <f>IF(D93="","-",+C125+1)</f>
        <v>2036</v>
      </c>
      <c r="D126" s="154">
        <f>IF(F125+SUM(E$99:E125)=D$92,F125,D$92-SUM(E$99:E125))</f>
        <v>4258862.0285968222</v>
      </c>
      <c r="E126" s="160">
        <f>IF(+J96&lt;F125,J96,D126)</f>
        <v>275721.69047619047</v>
      </c>
      <c r="F126" s="159">
        <f t="shared" si="28"/>
        <v>3983140.3381206319</v>
      </c>
      <c r="G126" s="159">
        <f t="shared" si="29"/>
        <v>4121001.183358727</v>
      </c>
      <c r="H126" s="163">
        <f t="shared" si="32"/>
        <v>710918.31360765058</v>
      </c>
      <c r="I126" s="253">
        <f t="shared" si="33"/>
        <v>710918.31360765058</v>
      </c>
      <c r="J126" s="158">
        <f t="shared" si="21"/>
        <v>0</v>
      </c>
      <c r="K126" s="158"/>
      <c r="L126" s="334"/>
      <c r="M126" s="158">
        <f t="shared" si="23"/>
        <v>0</v>
      </c>
      <c r="N126" s="334"/>
      <c r="O126" s="158">
        <f t="shared" si="25"/>
        <v>0</v>
      </c>
      <c r="P126" s="158">
        <f t="shared" si="26"/>
        <v>0</v>
      </c>
      <c r="Q126" s="1"/>
    </row>
    <row r="127" spans="2:17">
      <c r="B127" s="9" t="str">
        <f t="shared" si="27"/>
        <v/>
      </c>
      <c r="C127" s="153">
        <f>IF(D93="","-",+C126+1)</f>
        <v>2037</v>
      </c>
      <c r="D127" s="154">
        <f>IF(F126+SUM(E$99:E126)=D$92,F126,D$92-SUM(E$99:E126))</f>
        <v>3983140.3381206319</v>
      </c>
      <c r="E127" s="160">
        <f>IF(+J96&lt;F126,J96,D127)</f>
        <v>275721.69047619047</v>
      </c>
      <c r="F127" s="159">
        <f t="shared" si="28"/>
        <v>3707418.6476444416</v>
      </c>
      <c r="G127" s="159">
        <f t="shared" si="29"/>
        <v>3845279.4928825367</v>
      </c>
      <c r="H127" s="163">
        <f t="shared" si="32"/>
        <v>681800.83868338028</v>
      </c>
      <c r="I127" s="253">
        <f t="shared" si="33"/>
        <v>681800.83868338028</v>
      </c>
      <c r="J127" s="158">
        <f t="shared" si="21"/>
        <v>0</v>
      </c>
      <c r="K127" s="158"/>
      <c r="L127" s="334"/>
      <c r="M127" s="158">
        <f t="shared" si="23"/>
        <v>0</v>
      </c>
      <c r="N127" s="334"/>
      <c r="O127" s="158">
        <f t="shared" si="25"/>
        <v>0</v>
      </c>
      <c r="P127" s="158">
        <f t="shared" si="26"/>
        <v>0</v>
      </c>
      <c r="Q127" s="1"/>
    </row>
    <row r="128" spans="2:17">
      <c r="B128" s="9" t="str">
        <f t="shared" si="27"/>
        <v/>
      </c>
      <c r="C128" s="153">
        <f>IF(D93="","-",+C127+1)</f>
        <v>2038</v>
      </c>
      <c r="D128" s="154">
        <f>IF(F127+SUM(E$99:E127)=D$92,F127,D$92-SUM(E$99:E127))</f>
        <v>3707418.6476444416</v>
      </c>
      <c r="E128" s="160">
        <f>IF(+J96&lt;F127,J96,D128)</f>
        <v>275721.69047619047</v>
      </c>
      <c r="F128" s="159">
        <f t="shared" si="28"/>
        <v>3431696.9571682513</v>
      </c>
      <c r="G128" s="159">
        <f t="shared" si="29"/>
        <v>3569557.8024063464</v>
      </c>
      <c r="H128" s="163">
        <f t="shared" si="32"/>
        <v>652683.36375910998</v>
      </c>
      <c r="I128" s="253">
        <f t="shared" si="33"/>
        <v>652683.36375910998</v>
      </c>
      <c r="J128" s="158">
        <f t="shared" si="21"/>
        <v>0</v>
      </c>
      <c r="K128" s="158"/>
      <c r="L128" s="334"/>
      <c r="M128" s="158">
        <f t="shared" si="23"/>
        <v>0</v>
      </c>
      <c r="N128" s="334"/>
      <c r="O128" s="158">
        <f t="shared" si="25"/>
        <v>0</v>
      </c>
      <c r="P128" s="158">
        <f t="shared" si="26"/>
        <v>0</v>
      </c>
      <c r="Q128" s="1"/>
    </row>
    <row r="129" spans="2:17">
      <c r="B129" s="9" t="str">
        <f t="shared" si="27"/>
        <v/>
      </c>
      <c r="C129" s="153">
        <f>IF(D93="","-",+C128+1)</f>
        <v>2039</v>
      </c>
      <c r="D129" s="154">
        <f>IF(F128+SUM(E$99:E128)=D$92,F128,D$92-SUM(E$99:E128))</f>
        <v>3431696.9571682513</v>
      </c>
      <c r="E129" s="160">
        <f>IF(+J96&lt;F128,J96,D129)</f>
        <v>275721.69047619047</v>
      </c>
      <c r="F129" s="159">
        <f t="shared" si="28"/>
        <v>3155975.266692061</v>
      </c>
      <c r="G129" s="159">
        <f t="shared" si="29"/>
        <v>3293836.1119301561</v>
      </c>
      <c r="H129" s="163">
        <f t="shared" si="32"/>
        <v>623565.8888348398</v>
      </c>
      <c r="I129" s="253">
        <f t="shared" si="33"/>
        <v>623565.8888348398</v>
      </c>
      <c r="J129" s="158">
        <f t="shared" si="21"/>
        <v>0</v>
      </c>
      <c r="K129" s="158"/>
      <c r="L129" s="334"/>
      <c r="M129" s="158">
        <f t="shared" si="23"/>
        <v>0</v>
      </c>
      <c r="N129" s="334"/>
      <c r="O129" s="158">
        <f t="shared" si="25"/>
        <v>0</v>
      </c>
      <c r="P129" s="158">
        <f t="shared" si="26"/>
        <v>0</v>
      </c>
      <c r="Q129" s="1"/>
    </row>
    <row r="130" spans="2:17">
      <c r="B130" s="9" t="str">
        <f t="shared" si="27"/>
        <v/>
      </c>
      <c r="C130" s="153">
        <f>IF(D93="","-",+C129+1)</f>
        <v>2040</v>
      </c>
      <c r="D130" s="154">
        <f>IF(F129+SUM(E$99:E129)=D$92,F129,D$92-SUM(E$99:E129))</f>
        <v>3155975.266692061</v>
      </c>
      <c r="E130" s="160">
        <f>IF(+J96&lt;F129,J96,D130)</f>
        <v>275721.69047619047</v>
      </c>
      <c r="F130" s="159">
        <f t="shared" si="28"/>
        <v>2880253.5762158707</v>
      </c>
      <c r="G130" s="159">
        <f t="shared" si="29"/>
        <v>3018114.4214539658</v>
      </c>
      <c r="H130" s="163">
        <f t="shared" si="32"/>
        <v>594448.41391056962</v>
      </c>
      <c r="I130" s="253">
        <f t="shared" si="33"/>
        <v>594448.41391056962</v>
      </c>
      <c r="J130" s="158">
        <f t="shared" si="21"/>
        <v>0</v>
      </c>
      <c r="K130" s="158"/>
      <c r="L130" s="334"/>
      <c r="M130" s="158">
        <f t="shared" si="23"/>
        <v>0</v>
      </c>
      <c r="N130" s="334"/>
      <c r="O130" s="158">
        <f t="shared" si="25"/>
        <v>0</v>
      </c>
      <c r="P130" s="158">
        <f t="shared" si="26"/>
        <v>0</v>
      </c>
      <c r="Q130" s="1"/>
    </row>
    <row r="131" spans="2:17">
      <c r="B131" s="9" t="str">
        <f t="shared" si="27"/>
        <v/>
      </c>
      <c r="C131" s="153">
        <f>IF(D93="","-",+C130+1)</f>
        <v>2041</v>
      </c>
      <c r="D131" s="154">
        <f>IF(F130+SUM(E$99:E130)=D$92,F130,D$92-SUM(E$99:E130))</f>
        <v>2880253.5762158707</v>
      </c>
      <c r="E131" s="160">
        <f>IF(+J96&lt;F130,J96,D131)</f>
        <v>275721.69047619047</v>
      </c>
      <c r="F131" s="159">
        <f t="shared" ref="F131:F154" si="34">+D131-E131</f>
        <v>2604531.8857396804</v>
      </c>
      <c r="G131" s="159">
        <f t="shared" ref="G131:G154" si="35">+(F131+D131)/2</f>
        <v>2742392.7309777755</v>
      </c>
      <c r="H131" s="163">
        <f t="shared" si="32"/>
        <v>565330.93898629933</v>
      </c>
      <c r="I131" s="253">
        <f t="shared" si="33"/>
        <v>565330.93898629933</v>
      </c>
      <c r="J131" s="158">
        <f t="shared" ref="J131:J154" si="36">+I131-H131</f>
        <v>0</v>
      </c>
      <c r="K131" s="158"/>
      <c r="L131" s="334"/>
      <c r="M131" s="158">
        <f t="shared" ref="M131:M154" si="37">IF(L131&lt;&gt;0,+H131-L131,0)</f>
        <v>0</v>
      </c>
      <c r="N131" s="334"/>
      <c r="O131" s="158">
        <f t="shared" ref="O131:O154" si="38">IF(N131&lt;&gt;0,+I131-N131,0)</f>
        <v>0</v>
      </c>
      <c r="P131" s="158">
        <f t="shared" ref="P131:P154" si="39">+O131-M131</f>
        <v>0</v>
      </c>
      <c r="Q131" s="1"/>
    </row>
    <row r="132" spans="2:17">
      <c r="B132" s="9" t="str">
        <f t="shared" si="27"/>
        <v/>
      </c>
      <c r="C132" s="153">
        <f>IF(D93="","-",+C131+1)</f>
        <v>2042</v>
      </c>
      <c r="D132" s="154">
        <f>IF(F131+SUM(E$99:E131)=D$92,F131,D$92-SUM(E$99:E131))</f>
        <v>2604531.8857396804</v>
      </c>
      <c r="E132" s="160">
        <f>IF(+J96&lt;F131,J96,D132)</f>
        <v>275721.69047619047</v>
      </c>
      <c r="F132" s="159">
        <f t="shared" si="34"/>
        <v>2328810.1952634901</v>
      </c>
      <c r="G132" s="159">
        <f t="shared" si="35"/>
        <v>2466671.0405015852</v>
      </c>
      <c r="H132" s="163">
        <f t="shared" si="32"/>
        <v>536213.46406202915</v>
      </c>
      <c r="I132" s="253">
        <f t="shared" si="33"/>
        <v>536213.46406202915</v>
      </c>
      <c r="J132" s="158">
        <f t="shared" si="36"/>
        <v>0</v>
      </c>
      <c r="K132" s="158"/>
      <c r="L132" s="334"/>
      <c r="M132" s="158">
        <f t="shared" si="37"/>
        <v>0</v>
      </c>
      <c r="N132" s="334"/>
      <c r="O132" s="158">
        <f t="shared" si="38"/>
        <v>0</v>
      </c>
      <c r="P132" s="158">
        <f t="shared" si="39"/>
        <v>0</v>
      </c>
      <c r="Q132" s="1"/>
    </row>
    <row r="133" spans="2:17">
      <c r="B133" s="9" t="str">
        <f t="shared" si="27"/>
        <v/>
      </c>
      <c r="C133" s="153">
        <f>IF(D93="","-",+C132+1)</f>
        <v>2043</v>
      </c>
      <c r="D133" s="154">
        <f>IF(F132+SUM(E$99:E132)=D$92,F132,D$92-SUM(E$99:E132))</f>
        <v>2328810.1952634901</v>
      </c>
      <c r="E133" s="160">
        <f>IF(+J96&lt;F132,J96,D133)</f>
        <v>275721.69047619047</v>
      </c>
      <c r="F133" s="159">
        <f t="shared" si="34"/>
        <v>2053088.5047872995</v>
      </c>
      <c r="G133" s="159">
        <f t="shared" si="35"/>
        <v>2190949.3500253949</v>
      </c>
      <c r="H133" s="163">
        <f t="shared" si="32"/>
        <v>507095.98913775897</v>
      </c>
      <c r="I133" s="253">
        <f t="shared" si="33"/>
        <v>507095.98913775897</v>
      </c>
      <c r="J133" s="158">
        <f t="shared" si="36"/>
        <v>0</v>
      </c>
      <c r="K133" s="158"/>
      <c r="L133" s="334"/>
      <c r="M133" s="158">
        <f t="shared" si="37"/>
        <v>0</v>
      </c>
      <c r="N133" s="334"/>
      <c r="O133" s="158">
        <f t="shared" si="38"/>
        <v>0</v>
      </c>
      <c r="P133" s="158">
        <f t="shared" si="39"/>
        <v>0</v>
      </c>
      <c r="Q133" s="1"/>
    </row>
    <row r="134" spans="2:17">
      <c r="B134" s="9" t="str">
        <f t="shared" si="27"/>
        <v/>
      </c>
      <c r="C134" s="153">
        <f>IF(D93="","-",+C133+1)</f>
        <v>2044</v>
      </c>
      <c r="D134" s="154">
        <f>IF(F133+SUM(E$99:E133)=D$92,F133,D$92-SUM(E$99:E133))</f>
        <v>2053088.5047872995</v>
      </c>
      <c r="E134" s="160">
        <f>IF(+J96&lt;F133,J96,D134)</f>
        <v>275721.69047619047</v>
      </c>
      <c r="F134" s="159">
        <f t="shared" si="34"/>
        <v>1777366.814311109</v>
      </c>
      <c r="G134" s="159">
        <f t="shared" si="35"/>
        <v>1915227.6595492042</v>
      </c>
      <c r="H134" s="163">
        <f t="shared" si="32"/>
        <v>477978.51421348867</v>
      </c>
      <c r="I134" s="253">
        <f t="shared" si="33"/>
        <v>477978.51421348867</v>
      </c>
      <c r="J134" s="158">
        <f t="shared" si="36"/>
        <v>0</v>
      </c>
      <c r="K134" s="158"/>
      <c r="L134" s="334"/>
      <c r="M134" s="158">
        <f t="shared" si="37"/>
        <v>0</v>
      </c>
      <c r="N134" s="334"/>
      <c r="O134" s="158">
        <f t="shared" si="38"/>
        <v>0</v>
      </c>
      <c r="P134" s="158">
        <f t="shared" si="39"/>
        <v>0</v>
      </c>
      <c r="Q134" s="1"/>
    </row>
    <row r="135" spans="2:17">
      <c r="B135" s="9" t="str">
        <f t="shared" si="27"/>
        <v/>
      </c>
      <c r="C135" s="153">
        <f>IF(D93="","-",+C134+1)</f>
        <v>2045</v>
      </c>
      <c r="D135" s="154">
        <f>IF(F134+SUM(E$99:E134)=D$92,F134,D$92-SUM(E$99:E134))</f>
        <v>1777366.814311109</v>
      </c>
      <c r="E135" s="160">
        <f>IF(+J96&lt;F134,J96,D135)</f>
        <v>275721.69047619047</v>
      </c>
      <c r="F135" s="159">
        <f t="shared" si="34"/>
        <v>1501645.1238349185</v>
      </c>
      <c r="G135" s="159">
        <f t="shared" si="35"/>
        <v>1639505.9690730139</v>
      </c>
      <c r="H135" s="163">
        <f t="shared" si="32"/>
        <v>448861.03928921843</v>
      </c>
      <c r="I135" s="253">
        <f t="shared" si="33"/>
        <v>448861.03928921843</v>
      </c>
      <c r="J135" s="158">
        <f t="shared" si="36"/>
        <v>0</v>
      </c>
      <c r="K135" s="158"/>
      <c r="L135" s="334"/>
      <c r="M135" s="158">
        <f t="shared" si="37"/>
        <v>0</v>
      </c>
      <c r="N135" s="334"/>
      <c r="O135" s="158">
        <f t="shared" si="38"/>
        <v>0</v>
      </c>
      <c r="P135" s="158">
        <f t="shared" si="39"/>
        <v>0</v>
      </c>
      <c r="Q135" s="1"/>
    </row>
    <row r="136" spans="2:17">
      <c r="B136" s="9" t="str">
        <f t="shared" si="27"/>
        <v/>
      </c>
      <c r="C136" s="153">
        <f>IF(D93="","-",+C135+1)</f>
        <v>2046</v>
      </c>
      <c r="D136" s="154">
        <f>IF(F135+SUM(E$99:E135)=D$92,F135,D$92-SUM(E$99:E135))</f>
        <v>1501645.1238349185</v>
      </c>
      <c r="E136" s="160">
        <f>IF(+J96&lt;F135,J96,D136)</f>
        <v>275721.69047619047</v>
      </c>
      <c r="F136" s="159">
        <f t="shared" si="34"/>
        <v>1225923.433358728</v>
      </c>
      <c r="G136" s="159">
        <f t="shared" si="35"/>
        <v>1363784.2785968231</v>
      </c>
      <c r="H136" s="163">
        <f t="shared" si="32"/>
        <v>419743.56436494814</v>
      </c>
      <c r="I136" s="253">
        <f t="shared" si="33"/>
        <v>419743.56436494814</v>
      </c>
      <c r="J136" s="158">
        <f t="shared" si="36"/>
        <v>0</v>
      </c>
      <c r="K136" s="158"/>
      <c r="L136" s="334"/>
      <c r="M136" s="158">
        <f t="shared" si="37"/>
        <v>0</v>
      </c>
      <c r="N136" s="334"/>
      <c r="O136" s="158">
        <f t="shared" si="38"/>
        <v>0</v>
      </c>
      <c r="P136" s="158">
        <f t="shared" si="39"/>
        <v>0</v>
      </c>
      <c r="Q136" s="1"/>
    </row>
    <row r="137" spans="2:17">
      <c r="B137" s="9" t="str">
        <f t="shared" si="27"/>
        <v/>
      </c>
      <c r="C137" s="153">
        <f>IF(D93="","-",+C136+1)</f>
        <v>2047</v>
      </c>
      <c r="D137" s="154">
        <f>IF(F136+SUM(E$99:E136)=D$92,F136,D$92-SUM(E$99:E136))</f>
        <v>1225923.433358728</v>
      </c>
      <c r="E137" s="160">
        <f>IF(+J96&lt;F136,J96,D137)</f>
        <v>275721.69047619047</v>
      </c>
      <c r="F137" s="159">
        <f t="shared" si="34"/>
        <v>950201.74288253742</v>
      </c>
      <c r="G137" s="159">
        <f t="shared" si="35"/>
        <v>1088062.5881206328</v>
      </c>
      <c r="H137" s="163">
        <f t="shared" si="32"/>
        <v>390626.0894406779</v>
      </c>
      <c r="I137" s="253">
        <f t="shared" si="33"/>
        <v>390626.0894406779</v>
      </c>
      <c r="J137" s="158">
        <f t="shared" si="36"/>
        <v>0</v>
      </c>
      <c r="K137" s="158"/>
      <c r="L137" s="334"/>
      <c r="M137" s="158">
        <f t="shared" si="37"/>
        <v>0</v>
      </c>
      <c r="N137" s="334"/>
      <c r="O137" s="158">
        <f t="shared" si="38"/>
        <v>0</v>
      </c>
      <c r="P137" s="158">
        <f t="shared" si="39"/>
        <v>0</v>
      </c>
      <c r="Q137" s="1"/>
    </row>
    <row r="138" spans="2:17">
      <c r="B138" s="9" t="str">
        <f t="shared" si="27"/>
        <v/>
      </c>
      <c r="C138" s="153">
        <f>IF(D93="","-",+C137+1)</f>
        <v>2048</v>
      </c>
      <c r="D138" s="154">
        <f>IF(F137+SUM(E$99:E137)=D$92,F137,D$92-SUM(E$99:E137))</f>
        <v>950201.74288253742</v>
      </c>
      <c r="E138" s="160">
        <f>IF(+J96&lt;F137,J96,D138)</f>
        <v>275721.69047619047</v>
      </c>
      <c r="F138" s="159">
        <f t="shared" si="34"/>
        <v>674480.05240634689</v>
      </c>
      <c r="G138" s="159">
        <f t="shared" si="35"/>
        <v>812340.89764444216</v>
      </c>
      <c r="H138" s="163">
        <f t="shared" si="32"/>
        <v>361508.61451640766</v>
      </c>
      <c r="I138" s="253">
        <f t="shared" si="33"/>
        <v>361508.61451640766</v>
      </c>
      <c r="J138" s="158">
        <f t="shared" si="36"/>
        <v>0</v>
      </c>
      <c r="K138" s="158"/>
      <c r="L138" s="334"/>
      <c r="M138" s="158">
        <f t="shared" si="37"/>
        <v>0</v>
      </c>
      <c r="N138" s="334"/>
      <c r="O138" s="158">
        <f t="shared" si="38"/>
        <v>0</v>
      </c>
      <c r="P138" s="158">
        <f t="shared" si="39"/>
        <v>0</v>
      </c>
      <c r="Q138" s="1"/>
    </row>
    <row r="139" spans="2:17">
      <c r="B139" s="9" t="str">
        <f t="shared" si="27"/>
        <v/>
      </c>
      <c r="C139" s="153">
        <f>IF(D93="","-",+C138+1)</f>
        <v>2049</v>
      </c>
      <c r="D139" s="154">
        <f>IF(F138+SUM(E$99:E138)=D$92,F138,D$92-SUM(E$99:E138))</f>
        <v>674480.05240634689</v>
      </c>
      <c r="E139" s="160">
        <f>IF(+J96&lt;F138,J96,D139)</f>
        <v>275721.69047619047</v>
      </c>
      <c r="F139" s="159">
        <f t="shared" si="34"/>
        <v>398758.36193015642</v>
      </c>
      <c r="G139" s="159">
        <f t="shared" si="35"/>
        <v>536619.20716825163</v>
      </c>
      <c r="H139" s="163">
        <f t="shared" si="32"/>
        <v>332391.13959213742</v>
      </c>
      <c r="I139" s="253">
        <f t="shared" si="33"/>
        <v>332391.13959213742</v>
      </c>
      <c r="J139" s="158">
        <f t="shared" si="36"/>
        <v>0</v>
      </c>
      <c r="K139" s="158"/>
      <c r="L139" s="334"/>
      <c r="M139" s="158">
        <f t="shared" si="37"/>
        <v>0</v>
      </c>
      <c r="N139" s="334"/>
      <c r="O139" s="158">
        <f t="shared" si="38"/>
        <v>0</v>
      </c>
      <c r="P139" s="158">
        <f t="shared" si="39"/>
        <v>0</v>
      </c>
      <c r="Q139" s="1"/>
    </row>
    <row r="140" spans="2:17">
      <c r="B140" s="9" t="str">
        <f t="shared" si="27"/>
        <v/>
      </c>
      <c r="C140" s="153">
        <f>IF(D93="","-",+C139+1)</f>
        <v>2050</v>
      </c>
      <c r="D140" s="154">
        <f>IF(F139+SUM(E$99:E139)=D$92,F139,D$92-SUM(E$99:E139))</f>
        <v>398758.36193015642</v>
      </c>
      <c r="E140" s="160">
        <f>IF(+J96&lt;F139,J96,D140)</f>
        <v>275721.69047619047</v>
      </c>
      <c r="F140" s="159">
        <f t="shared" si="34"/>
        <v>123036.67145396594</v>
      </c>
      <c r="G140" s="159">
        <f t="shared" si="35"/>
        <v>260897.51669206118</v>
      </c>
      <c r="H140" s="163">
        <f t="shared" si="32"/>
        <v>303273.66466786718</v>
      </c>
      <c r="I140" s="253">
        <f t="shared" si="33"/>
        <v>303273.66466786718</v>
      </c>
      <c r="J140" s="158">
        <f t="shared" si="36"/>
        <v>0</v>
      </c>
      <c r="K140" s="158"/>
      <c r="L140" s="334"/>
      <c r="M140" s="158">
        <f t="shared" si="37"/>
        <v>0</v>
      </c>
      <c r="N140" s="334"/>
      <c r="O140" s="158">
        <f t="shared" si="38"/>
        <v>0</v>
      </c>
      <c r="P140" s="158">
        <f t="shared" si="39"/>
        <v>0</v>
      </c>
      <c r="Q140" s="1"/>
    </row>
    <row r="141" spans="2:17">
      <c r="B141" s="9" t="str">
        <f t="shared" si="27"/>
        <v/>
      </c>
      <c r="C141" s="153">
        <f>IF(D93="","-",+C140+1)</f>
        <v>2051</v>
      </c>
      <c r="D141" s="154">
        <f>IF(F140+SUM(E$99:E140)=D$92,F140,D$92-SUM(E$99:E140))</f>
        <v>123036.67145396594</v>
      </c>
      <c r="E141" s="160">
        <f>IF(+J96&lt;F140,J96,D141)</f>
        <v>123036.67145396594</v>
      </c>
      <c r="F141" s="159">
        <f t="shared" si="34"/>
        <v>0</v>
      </c>
      <c r="G141" s="159">
        <f t="shared" si="35"/>
        <v>61518.335726982972</v>
      </c>
      <c r="H141" s="163">
        <f t="shared" si="32"/>
        <v>129533.28981873672</v>
      </c>
      <c r="I141" s="253">
        <f t="shared" si="33"/>
        <v>129533.28981873672</v>
      </c>
      <c r="J141" s="158">
        <f t="shared" si="36"/>
        <v>0</v>
      </c>
      <c r="K141" s="158"/>
      <c r="L141" s="334"/>
      <c r="M141" s="158">
        <f t="shared" si="37"/>
        <v>0</v>
      </c>
      <c r="N141" s="334"/>
      <c r="O141" s="158">
        <f t="shared" si="38"/>
        <v>0</v>
      </c>
      <c r="P141" s="158">
        <f t="shared" si="39"/>
        <v>0</v>
      </c>
      <c r="Q141" s="1"/>
    </row>
    <row r="142" spans="2:17">
      <c r="B142" s="9" t="str">
        <f t="shared" si="27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4"/>
        <v>0</v>
      </c>
      <c r="G142" s="159">
        <f t="shared" si="35"/>
        <v>0</v>
      </c>
      <c r="H142" s="163">
        <f t="shared" si="32"/>
        <v>0</v>
      </c>
      <c r="I142" s="253">
        <f t="shared" si="33"/>
        <v>0</v>
      </c>
      <c r="J142" s="158">
        <f t="shared" si="36"/>
        <v>0</v>
      </c>
      <c r="K142" s="158"/>
      <c r="L142" s="334"/>
      <c r="M142" s="158">
        <f t="shared" si="37"/>
        <v>0</v>
      </c>
      <c r="N142" s="334"/>
      <c r="O142" s="158">
        <f t="shared" si="38"/>
        <v>0</v>
      </c>
      <c r="P142" s="158">
        <f t="shared" si="39"/>
        <v>0</v>
      </c>
      <c r="Q142" s="1"/>
    </row>
    <row r="143" spans="2:17">
      <c r="B143" s="9" t="str">
        <f t="shared" si="27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4"/>
        <v>0</v>
      </c>
      <c r="G143" s="159">
        <f t="shared" si="35"/>
        <v>0</v>
      </c>
      <c r="H143" s="163">
        <f t="shared" si="32"/>
        <v>0</v>
      </c>
      <c r="I143" s="253">
        <f t="shared" si="33"/>
        <v>0</v>
      </c>
      <c r="J143" s="158">
        <f t="shared" si="36"/>
        <v>0</v>
      </c>
      <c r="K143" s="158"/>
      <c r="L143" s="334"/>
      <c r="M143" s="158">
        <f t="shared" si="37"/>
        <v>0</v>
      </c>
      <c r="N143" s="334"/>
      <c r="O143" s="158">
        <f t="shared" si="38"/>
        <v>0</v>
      </c>
      <c r="P143" s="158">
        <f t="shared" si="39"/>
        <v>0</v>
      </c>
      <c r="Q143" s="1"/>
    </row>
    <row r="144" spans="2:17">
      <c r="B144" s="9" t="str">
        <f t="shared" si="27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4"/>
        <v>0</v>
      </c>
      <c r="G144" s="159">
        <f t="shared" si="35"/>
        <v>0</v>
      </c>
      <c r="H144" s="163">
        <f t="shared" si="32"/>
        <v>0</v>
      </c>
      <c r="I144" s="253">
        <f t="shared" si="33"/>
        <v>0</v>
      </c>
      <c r="J144" s="158">
        <f t="shared" si="36"/>
        <v>0</v>
      </c>
      <c r="K144" s="158"/>
      <c r="L144" s="334"/>
      <c r="M144" s="158">
        <f t="shared" si="37"/>
        <v>0</v>
      </c>
      <c r="N144" s="334"/>
      <c r="O144" s="158">
        <f t="shared" si="38"/>
        <v>0</v>
      </c>
      <c r="P144" s="158">
        <f t="shared" si="39"/>
        <v>0</v>
      </c>
      <c r="Q144" s="1"/>
    </row>
    <row r="145" spans="2:17">
      <c r="B145" s="9" t="str">
        <f t="shared" si="27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4"/>
        <v>0</v>
      </c>
      <c r="G145" s="159">
        <f t="shared" si="35"/>
        <v>0</v>
      </c>
      <c r="H145" s="163">
        <f t="shared" si="32"/>
        <v>0</v>
      </c>
      <c r="I145" s="253">
        <f t="shared" si="33"/>
        <v>0</v>
      </c>
      <c r="J145" s="158">
        <f t="shared" si="36"/>
        <v>0</v>
      </c>
      <c r="K145" s="158"/>
      <c r="L145" s="334"/>
      <c r="M145" s="158">
        <f t="shared" si="37"/>
        <v>0</v>
      </c>
      <c r="N145" s="334"/>
      <c r="O145" s="158">
        <f t="shared" si="38"/>
        <v>0</v>
      </c>
      <c r="P145" s="158">
        <f t="shared" si="39"/>
        <v>0</v>
      </c>
      <c r="Q145" s="1"/>
    </row>
    <row r="146" spans="2:17">
      <c r="B146" s="9" t="str">
        <f t="shared" si="27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4"/>
        <v>0</v>
      </c>
      <c r="G146" s="159">
        <f t="shared" si="35"/>
        <v>0</v>
      </c>
      <c r="H146" s="163">
        <f t="shared" si="32"/>
        <v>0</v>
      </c>
      <c r="I146" s="253">
        <f t="shared" si="33"/>
        <v>0</v>
      </c>
      <c r="J146" s="158">
        <f t="shared" si="36"/>
        <v>0</v>
      </c>
      <c r="K146" s="158"/>
      <c r="L146" s="334"/>
      <c r="M146" s="158">
        <f t="shared" si="37"/>
        <v>0</v>
      </c>
      <c r="N146" s="334"/>
      <c r="O146" s="158">
        <f t="shared" si="38"/>
        <v>0</v>
      </c>
      <c r="P146" s="158">
        <f t="shared" si="39"/>
        <v>0</v>
      </c>
      <c r="Q146" s="1"/>
    </row>
    <row r="147" spans="2:17">
      <c r="B147" s="9" t="str">
        <f t="shared" si="27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4"/>
        <v>0</v>
      </c>
      <c r="G147" s="159">
        <f t="shared" si="35"/>
        <v>0</v>
      </c>
      <c r="H147" s="163">
        <f t="shared" si="32"/>
        <v>0</v>
      </c>
      <c r="I147" s="253">
        <f t="shared" si="33"/>
        <v>0</v>
      </c>
      <c r="J147" s="158">
        <f t="shared" si="36"/>
        <v>0</v>
      </c>
      <c r="K147" s="158"/>
      <c r="L147" s="334"/>
      <c r="M147" s="158">
        <f t="shared" si="37"/>
        <v>0</v>
      </c>
      <c r="N147" s="334"/>
      <c r="O147" s="158">
        <f t="shared" si="38"/>
        <v>0</v>
      </c>
      <c r="P147" s="158">
        <f t="shared" si="39"/>
        <v>0</v>
      </c>
      <c r="Q147" s="1"/>
    </row>
    <row r="148" spans="2:17">
      <c r="B148" s="9" t="str">
        <f t="shared" si="27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4"/>
        <v>0</v>
      </c>
      <c r="G148" s="159">
        <f t="shared" si="35"/>
        <v>0</v>
      </c>
      <c r="H148" s="163">
        <f t="shared" si="32"/>
        <v>0</v>
      </c>
      <c r="I148" s="253">
        <f t="shared" si="33"/>
        <v>0</v>
      </c>
      <c r="J148" s="158">
        <f t="shared" si="36"/>
        <v>0</v>
      </c>
      <c r="K148" s="158"/>
      <c r="L148" s="334"/>
      <c r="M148" s="158">
        <f t="shared" si="37"/>
        <v>0</v>
      </c>
      <c r="N148" s="334"/>
      <c r="O148" s="158">
        <f t="shared" si="38"/>
        <v>0</v>
      </c>
      <c r="P148" s="158">
        <f t="shared" si="39"/>
        <v>0</v>
      </c>
      <c r="Q148" s="1"/>
    </row>
    <row r="149" spans="2:17">
      <c r="B149" s="9" t="str">
        <f t="shared" si="27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4"/>
        <v>0</v>
      </c>
      <c r="G149" s="159">
        <f t="shared" si="35"/>
        <v>0</v>
      </c>
      <c r="H149" s="163">
        <f t="shared" si="32"/>
        <v>0</v>
      </c>
      <c r="I149" s="253">
        <f t="shared" si="33"/>
        <v>0</v>
      </c>
      <c r="J149" s="158">
        <f t="shared" si="36"/>
        <v>0</v>
      </c>
      <c r="K149" s="158"/>
      <c r="L149" s="334"/>
      <c r="M149" s="158">
        <f t="shared" si="37"/>
        <v>0</v>
      </c>
      <c r="N149" s="334"/>
      <c r="O149" s="158">
        <f t="shared" si="38"/>
        <v>0</v>
      </c>
      <c r="P149" s="158">
        <f t="shared" si="39"/>
        <v>0</v>
      </c>
      <c r="Q149" s="1"/>
    </row>
    <row r="150" spans="2:17">
      <c r="B150" s="9" t="str">
        <f t="shared" si="27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4"/>
        <v>0</v>
      </c>
      <c r="G150" s="159">
        <f t="shared" si="35"/>
        <v>0</v>
      </c>
      <c r="H150" s="163">
        <f t="shared" si="32"/>
        <v>0</v>
      </c>
      <c r="I150" s="253">
        <f t="shared" si="33"/>
        <v>0</v>
      </c>
      <c r="J150" s="158">
        <f t="shared" si="36"/>
        <v>0</v>
      </c>
      <c r="K150" s="158"/>
      <c r="L150" s="334"/>
      <c r="M150" s="158">
        <f t="shared" si="37"/>
        <v>0</v>
      </c>
      <c r="N150" s="334"/>
      <c r="O150" s="158">
        <f t="shared" si="38"/>
        <v>0</v>
      </c>
      <c r="P150" s="158">
        <f t="shared" si="39"/>
        <v>0</v>
      </c>
      <c r="Q150" s="1"/>
    </row>
    <row r="151" spans="2:17">
      <c r="B151" s="9" t="str">
        <f t="shared" si="27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4"/>
        <v>0</v>
      </c>
      <c r="G151" s="159">
        <f t="shared" si="35"/>
        <v>0</v>
      </c>
      <c r="H151" s="163">
        <f t="shared" si="32"/>
        <v>0</v>
      </c>
      <c r="I151" s="253">
        <f t="shared" si="33"/>
        <v>0</v>
      </c>
      <c r="J151" s="158">
        <f t="shared" si="36"/>
        <v>0</v>
      </c>
      <c r="K151" s="158"/>
      <c r="L151" s="334"/>
      <c r="M151" s="158">
        <f t="shared" si="37"/>
        <v>0</v>
      </c>
      <c r="N151" s="334"/>
      <c r="O151" s="158">
        <f t="shared" si="38"/>
        <v>0</v>
      </c>
      <c r="P151" s="158">
        <f t="shared" si="39"/>
        <v>0</v>
      </c>
      <c r="Q151" s="1"/>
    </row>
    <row r="152" spans="2:17">
      <c r="B152" s="9" t="str">
        <f t="shared" si="27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4"/>
        <v>0</v>
      </c>
      <c r="G152" s="159">
        <f t="shared" si="35"/>
        <v>0</v>
      </c>
      <c r="H152" s="163">
        <f t="shared" si="32"/>
        <v>0</v>
      </c>
      <c r="I152" s="253">
        <f t="shared" si="33"/>
        <v>0</v>
      </c>
      <c r="J152" s="158">
        <f t="shared" si="36"/>
        <v>0</v>
      </c>
      <c r="K152" s="158"/>
      <c r="L152" s="334"/>
      <c r="M152" s="158">
        <f t="shared" si="37"/>
        <v>0</v>
      </c>
      <c r="N152" s="334"/>
      <c r="O152" s="158">
        <f t="shared" si="38"/>
        <v>0</v>
      </c>
      <c r="P152" s="158">
        <f t="shared" si="39"/>
        <v>0</v>
      </c>
      <c r="Q152" s="1"/>
    </row>
    <row r="153" spans="2:17">
      <c r="B153" s="9" t="str">
        <f t="shared" si="27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4"/>
        <v>0</v>
      </c>
      <c r="G153" s="159">
        <f t="shared" si="35"/>
        <v>0</v>
      </c>
      <c r="H153" s="163">
        <f t="shared" si="32"/>
        <v>0</v>
      </c>
      <c r="I153" s="253">
        <f t="shared" si="33"/>
        <v>0</v>
      </c>
      <c r="J153" s="158">
        <f t="shared" si="36"/>
        <v>0</v>
      </c>
      <c r="K153" s="158"/>
      <c r="L153" s="334"/>
      <c r="M153" s="158">
        <f t="shared" si="37"/>
        <v>0</v>
      </c>
      <c r="N153" s="334"/>
      <c r="O153" s="158">
        <f t="shared" si="38"/>
        <v>0</v>
      </c>
      <c r="P153" s="158">
        <f t="shared" si="39"/>
        <v>0</v>
      </c>
      <c r="Q153" s="1"/>
    </row>
    <row r="154" spans="2:17" ht="13.5" thickBot="1">
      <c r="B154" s="9" t="str">
        <f t="shared" si="27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4"/>
        <v>0</v>
      </c>
      <c r="G154" s="165">
        <f t="shared" si="35"/>
        <v>0</v>
      </c>
      <c r="H154" s="167">
        <f t="shared" si="32"/>
        <v>0</v>
      </c>
      <c r="I154" s="254">
        <f t="shared" si="33"/>
        <v>0</v>
      </c>
      <c r="J154" s="169">
        <f t="shared" si="36"/>
        <v>0</v>
      </c>
      <c r="K154" s="158"/>
      <c r="L154" s="335"/>
      <c r="M154" s="169">
        <f t="shared" si="37"/>
        <v>0</v>
      </c>
      <c r="N154" s="335"/>
      <c r="O154" s="169">
        <f t="shared" si="38"/>
        <v>0</v>
      </c>
      <c r="P154" s="169">
        <f t="shared" si="39"/>
        <v>0</v>
      </c>
      <c r="Q154" s="1"/>
    </row>
    <row r="155" spans="2:17">
      <c r="C155" s="154" t="s">
        <v>73</v>
      </c>
      <c r="D155" s="111"/>
      <c r="E155" s="111">
        <f>SUM(E99:E154)</f>
        <v>11580311</v>
      </c>
      <c r="F155" s="111"/>
      <c r="G155" s="111"/>
      <c r="H155" s="111">
        <f>SUM(H99:H154)</f>
        <v>40258212.982393228</v>
      </c>
      <c r="I155" s="111">
        <f>SUM(I99:I154)</f>
        <v>40258212.982393228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60" priority="1" stopIfTrue="1" operator="equal">
      <formula>$I$10</formula>
    </cfRule>
  </conditionalFormatting>
  <conditionalFormatting sqref="C99:C154">
    <cfRule type="cellIs" dxfId="1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P162"/>
  <sheetViews>
    <sheetView view="pageBreakPreview" topLeftCell="A70" zoomScale="80" zoomScaleNormal="100" zoomScaleSheetLayoutView="80" workbookViewId="0">
      <selection activeCell="D17" sqref="D17:H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67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1276491.1744003529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1276491.1744003529</v>
      </c>
      <c r="O6" s="1"/>
      <c r="P6" s="1"/>
    </row>
    <row r="7" spans="1:16" ht="13.5" thickBot="1">
      <c r="C7" s="121" t="s">
        <v>44</v>
      </c>
      <c r="D7" s="223" t="s">
        <v>377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10670271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260250.51219512196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160574.56395348837</v>
      </c>
      <c r="F17" s="360">
        <v>9045700.4360465109</v>
      </c>
      <c r="G17" s="360">
        <v>720921.93663194391</v>
      </c>
      <c r="H17" s="360">
        <v>720921.93663194391</v>
      </c>
      <c r="I17" s="156">
        <v>0</v>
      </c>
      <c r="J17" s="156"/>
      <c r="K17" s="258">
        <f>+G17</f>
        <v>720921.93663194391</v>
      </c>
      <c r="L17" s="257">
        <f t="shared" ref="L17:L72" si="0">IF(K17&lt;&gt;0,+G17-K17,0)</f>
        <v>0</v>
      </c>
      <c r="M17" s="258">
        <f>+H17</f>
        <v>720921.93663194391</v>
      </c>
      <c r="N17" s="158">
        <f t="shared" ref="N17:N72" si="1">IF(M17&lt;&gt;0,+H17-M17,0)</f>
        <v>0</v>
      </c>
      <c r="O17" s="158">
        <f t="shared" ref="O17:O72" si="2"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9045700.4360465109</v>
      </c>
      <c r="E18" s="360">
        <v>224543.29268292684</v>
      </c>
      <c r="F18" s="360">
        <v>8821157.1433635838</v>
      </c>
      <c r="G18" s="360">
        <v>1359929.3750502607</v>
      </c>
      <c r="H18" s="360">
        <v>1359929.3750502607</v>
      </c>
      <c r="I18" s="156">
        <f t="shared" ref="I18:I72" si="3">H18-G18</f>
        <v>0</v>
      </c>
      <c r="J18" s="156"/>
      <c r="K18" s="258">
        <f>+G18</f>
        <v>1359929.3750502607</v>
      </c>
      <c r="L18" s="257">
        <f>IF(K18&lt;&gt;0,+G18-K18,0)</f>
        <v>0</v>
      </c>
      <c r="M18" s="258">
        <f>+H18</f>
        <v>1359929.3750502607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360">
        <v>8821157.1433635838</v>
      </c>
      <c r="E19" s="360">
        <v>224543.29268292684</v>
      </c>
      <c r="F19" s="360">
        <v>8596613.8506806567</v>
      </c>
      <c r="G19" s="360">
        <v>1331391.2475963396</v>
      </c>
      <c r="H19" s="360">
        <v>1331391.2475963396</v>
      </c>
      <c r="I19" s="156">
        <f t="shared" si="3"/>
        <v>0</v>
      </c>
      <c r="J19" s="156"/>
      <c r="K19" s="258">
        <f>+G19</f>
        <v>1331391.2475963396</v>
      </c>
      <c r="L19" s="257">
        <f>IF(K19&lt;&gt;0,+G19-K19,0)</f>
        <v>0</v>
      </c>
      <c r="M19" s="258">
        <f>+H19</f>
        <v>1331391.2475963396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2020</v>
      </c>
      <c r="D20" s="159">
        <f>IF(F19+SUM(E$17:E19)=D$10,F19,D$10-SUM(E$17:E19))</f>
        <v>10060609.850680659</v>
      </c>
      <c r="E20" s="160">
        <f>IF(+I14&lt;F19,I14,D20)</f>
        <v>260250.51219512196</v>
      </c>
      <c r="F20" s="159">
        <f t="shared" ref="F20:F72" si="5">+D20-E20</f>
        <v>9800359.3384855371</v>
      </c>
      <c r="G20" s="161">
        <f t="shared" ref="G20:G48" si="6">+I$12*((D20+F20)/2)+E20</f>
        <v>1276491.1744003529</v>
      </c>
      <c r="H20" s="142">
        <f t="shared" ref="H20:H48" si="7">+I$13*((D20+F20)/2)+E20</f>
        <v>1276491.1744003529</v>
      </c>
      <c r="I20" s="156">
        <f t="shared" si="3"/>
        <v>0</v>
      </c>
      <c r="J20" s="156"/>
      <c r="K20" s="334"/>
      <c r="L20" s="158">
        <f t="shared" si="0"/>
        <v>0</v>
      </c>
      <c r="M20" s="334"/>
      <c r="N20" s="158">
        <f t="shared" si="1"/>
        <v>0</v>
      </c>
      <c r="O20" s="158">
        <f t="shared" si="2"/>
        <v>0</v>
      </c>
      <c r="P20" s="4"/>
    </row>
    <row r="21" spans="2:16">
      <c r="B21" s="9" t="str">
        <f t="shared" si="4"/>
        <v/>
      </c>
      <c r="C21" s="153">
        <f>IF(D11="","-",+C20+1)</f>
        <v>2021</v>
      </c>
      <c r="D21" s="159">
        <f>IF(F20+SUM(E$17:E20)=D$10,F20,D$10-SUM(E$17:E20))</f>
        <v>9800359.3384855371</v>
      </c>
      <c r="E21" s="160">
        <f>IF(+I14&lt;F20,I14,D21)</f>
        <v>260250.51219512196</v>
      </c>
      <c r="F21" s="159">
        <f t="shared" si="5"/>
        <v>9540108.8262904156</v>
      </c>
      <c r="G21" s="161">
        <f t="shared" si="6"/>
        <v>1249858.3197462419</v>
      </c>
      <c r="H21" s="142">
        <f t="shared" si="7"/>
        <v>1249858.3197462419</v>
      </c>
      <c r="I21" s="156">
        <f t="shared" si="3"/>
        <v>0</v>
      </c>
      <c r="J21" s="156"/>
      <c r="K21" s="334"/>
      <c r="L21" s="158">
        <f t="shared" si="0"/>
        <v>0</v>
      </c>
      <c r="M21" s="334"/>
      <c r="N21" s="158">
        <f t="shared" si="1"/>
        <v>0</v>
      </c>
      <c r="O21" s="158">
        <f t="shared" si="2"/>
        <v>0</v>
      </c>
      <c r="P21" s="4"/>
    </row>
    <row r="22" spans="2:16">
      <c r="B22" s="9" t="str">
        <f t="shared" si="4"/>
        <v/>
      </c>
      <c r="C22" s="153">
        <f>IF(D11="","-",+C21+1)</f>
        <v>2022</v>
      </c>
      <c r="D22" s="159">
        <f>IF(F21+SUM(E$17:E21)=D$10,F21,D$10-SUM(E$17:E21))</f>
        <v>9540108.8262904156</v>
      </c>
      <c r="E22" s="160">
        <f>IF(+I14&lt;F21,I14,D22)</f>
        <v>260250.51219512196</v>
      </c>
      <c r="F22" s="159">
        <f t="shared" si="5"/>
        <v>9279858.3140952941</v>
      </c>
      <c r="G22" s="161">
        <f t="shared" si="6"/>
        <v>1223225.4650921309</v>
      </c>
      <c r="H22" s="142">
        <f t="shared" si="7"/>
        <v>1223225.4650921309</v>
      </c>
      <c r="I22" s="156">
        <f t="shared" si="3"/>
        <v>0</v>
      </c>
      <c r="J22" s="156"/>
      <c r="K22" s="334"/>
      <c r="L22" s="158">
        <f t="shared" si="0"/>
        <v>0</v>
      </c>
      <c r="M22" s="334"/>
      <c r="N22" s="158">
        <f t="shared" si="1"/>
        <v>0</v>
      </c>
      <c r="O22" s="158">
        <f t="shared" si="2"/>
        <v>0</v>
      </c>
      <c r="P22" s="4"/>
    </row>
    <row r="23" spans="2:16">
      <c r="B23" s="9" t="str">
        <f t="shared" si="4"/>
        <v/>
      </c>
      <c r="C23" s="153">
        <f>IF(D11="","-",+C22+1)</f>
        <v>2023</v>
      </c>
      <c r="D23" s="159">
        <f>IF(F22+SUM(E$17:E22)=D$10,F22,D$10-SUM(E$17:E22))</f>
        <v>9279858.3140952941</v>
      </c>
      <c r="E23" s="160">
        <f>IF(+I14&lt;F22,I14,D23)</f>
        <v>260250.51219512196</v>
      </c>
      <c r="F23" s="159">
        <f t="shared" si="5"/>
        <v>9019607.8019001726</v>
      </c>
      <c r="G23" s="161">
        <f t="shared" si="6"/>
        <v>1196592.6104380197</v>
      </c>
      <c r="H23" s="142">
        <f t="shared" si="7"/>
        <v>1196592.6104380197</v>
      </c>
      <c r="I23" s="156">
        <f t="shared" si="3"/>
        <v>0</v>
      </c>
      <c r="J23" s="156"/>
      <c r="K23" s="334"/>
      <c r="L23" s="158">
        <f t="shared" si="0"/>
        <v>0</v>
      </c>
      <c r="M23" s="334"/>
      <c r="N23" s="158">
        <f t="shared" si="1"/>
        <v>0</v>
      </c>
      <c r="O23" s="158">
        <f t="shared" si="2"/>
        <v>0</v>
      </c>
      <c r="P23" s="4"/>
    </row>
    <row r="24" spans="2:16">
      <c r="B24" s="9" t="str">
        <f t="shared" si="4"/>
        <v/>
      </c>
      <c r="C24" s="153">
        <f>IF(D11="","-",+C23+1)</f>
        <v>2024</v>
      </c>
      <c r="D24" s="159">
        <f>IF(F23+SUM(E$17:E23)=D$10,F23,D$10-SUM(E$17:E23))</f>
        <v>9019607.8019001726</v>
      </c>
      <c r="E24" s="160">
        <f>IF(+I14&lt;F23,I14,D24)</f>
        <v>260250.51219512196</v>
      </c>
      <c r="F24" s="159">
        <f t="shared" si="5"/>
        <v>8759357.2897050511</v>
      </c>
      <c r="G24" s="161">
        <f t="shared" si="6"/>
        <v>1169959.7557839085</v>
      </c>
      <c r="H24" s="142">
        <f t="shared" si="7"/>
        <v>1169959.7557839085</v>
      </c>
      <c r="I24" s="156">
        <f t="shared" si="3"/>
        <v>0</v>
      </c>
      <c r="J24" s="156"/>
      <c r="K24" s="334"/>
      <c r="L24" s="158">
        <f t="shared" si="0"/>
        <v>0</v>
      </c>
      <c r="M24" s="334"/>
      <c r="N24" s="158">
        <f t="shared" si="1"/>
        <v>0</v>
      </c>
      <c r="O24" s="158">
        <f t="shared" si="2"/>
        <v>0</v>
      </c>
      <c r="P24" s="4"/>
    </row>
    <row r="25" spans="2:16">
      <c r="B25" s="9" t="str">
        <f t="shared" si="4"/>
        <v/>
      </c>
      <c r="C25" s="153">
        <f>IF(D11="","-",+C24+1)</f>
        <v>2025</v>
      </c>
      <c r="D25" s="159">
        <f>IF(F24+SUM(E$17:E24)=D$10,F24,D$10-SUM(E$17:E24))</f>
        <v>8759357.2897050511</v>
      </c>
      <c r="E25" s="160">
        <f>IF(+I14&lt;F24,I14,D25)</f>
        <v>260250.51219512196</v>
      </c>
      <c r="F25" s="159">
        <f t="shared" si="5"/>
        <v>8499106.7775099296</v>
      </c>
      <c r="G25" s="161">
        <f t="shared" si="6"/>
        <v>1143326.9011297976</v>
      </c>
      <c r="H25" s="142">
        <f t="shared" si="7"/>
        <v>1143326.9011297976</v>
      </c>
      <c r="I25" s="156">
        <f t="shared" si="3"/>
        <v>0</v>
      </c>
      <c r="J25" s="156"/>
      <c r="K25" s="334"/>
      <c r="L25" s="158">
        <f t="shared" si="0"/>
        <v>0</v>
      </c>
      <c r="M25" s="334"/>
      <c r="N25" s="158">
        <f t="shared" si="1"/>
        <v>0</v>
      </c>
      <c r="O25" s="158">
        <f t="shared" si="2"/>
        <v>0</v>
      </c>
      <c r="P25" s="4"/>
    </row>
    <row r="26" spans="2:16">
      <c r="B26" s="9" t="str">
        <f t="shared" si="4"/>
        <v/>
      </c>
      <c r="C26" s="153">
        <f>IF(D11="","-",+C25+1)</f>
        <v>2026</v>
      </c>
      <c r="D26" s="159">
        <f>IF(F25+SUM(E$17:E25)=D$10,F25,D$10-SUM(E$17:E25))</f>
        <v>8499106.7775099296</v>
      </c>
      <c r="E26" s="160">
        <f>IF(+I14&lt;F25,I14,D26)</f>
        <v>260250.51219512196</v>
      </c>
      <c r="F26" s="159">
        <f t="shared" si="5"/>
        <v>8238856.2653148081</v>
      </c>
      <c r="G26" s="161">
        <f t="shared" si="6"/>
        <v>1116694.0464756866</v>
      </c>
      <c r="H26" s="142">
        <f t="shared" si="7"/>
        <v>1116694.0464756866</v>
      </c>
      <c r="I26" s="156">
        <f t="shared" si="3"/>
        <v>0</v>
      </c>
      <c r="J26" s="156"/>
      <c r="K26" s="334"/>
      <c r="L26" s="158">
        <f t="shared" si="0"/>
        <v>0</v>
      </c>
      <c r="M26" s="334"/>
      <c r="N26" s="158">
        <f t="shared" si="1"/>
        <v>0</v>
      </c>
      <c r="O26" s="158">
        <f t="shared" si="2"/>
        <v>0</v>
      </c>
      <c r="P26" s="4"/>
    </row>
    <row r="27" spans="2:16">
      <c r="B27" s="9" t="str">
        <f t="shared" si="4"/>
        <v/>
      </c>
      <c r="C27" s="153">
        <f>IF(D11="","-",+C26+1)</f>
        <v>2027</v>
      </c>
      <c r="D27" s="159">
        <f>IF(F26+SUM(E$17:E26)=D$10,F26,D$10-SUM(E$17:E26))</f>
        <v>8238856.2653148081</v>
      </c>
      <c r="E27" s="160">
        <f>IF(+I14&lt;F26,I14,D27)</f>
        <v>260250.51219512196</v>
      </c>
      <c r="F27" s="159">
        <f t="shared" si="5"/>
        <v>7978605.7531196866</v>
      </c>
      <c r="G27" s="161">
        <f t="shared" si="6"/>
        <v>1090061.1918215754</v>
      </c>
      <c r="H27" s="142">
        <f t="shared" si="7"/>
        <v>1090061.1918215754</v>
      </c>
      <c r="I27" s="156">
        <f t="shared" si="3"/>
        <v>0</v>
      </c>
      <c r="J27" s="156"/>
      <c r="K27" s="334"/>
      <c r="L27" s="158">
        <f t="shared" si="0"/>
        <v>0</v>
      </c>
      <c r="M27" s="334"/>
      <c r="N27" s="158">
        <f t="shared" si="1"/>
        <v>0</v>
      </c>
      <c r="O27" s="158">
        <f t="shared" si="2"/>
        <v>0</v>
      </c>
      <c r="P27" s="4"/>
    </row>
    <row r="28" spans="2:16">
      <c r="B28" s="9" t="str">
        <f t="shared" si="4"/>
        <v/>
      </c>
      <c r="C28" s="153">
        <f>IF(D11="","-",+C27+1)</f>
        <v>2028</v>
      </c>
      <c r="D28" s="159">
        <f>IF(F27+SUM(E$17:E27)=D$10,F27,D$10-SUM(E$17:E27))</f>
        <v>7978605.7531196866</v>
      </c>
      <c r="E28" s="160">
        <f>IF(+I14&lt;F27,I14,D28)</f>
        <v>260250.51219512196</v>
      </c>
      <c r="F28" s="159">
        <f t="shared" si="5"/>
        <v>7718355.2409245651</v>
      </c>
      <c r="G28" s="161">
        <f t="shared" si="6"/>
        <v>1063428.3371674642</v>
      </c>
      <c r="H28" s="142">
        <f t="shared" si="7"/>
        <v>1063428.3371674642</v>
      </c>
      <c r="I28" s="156">
        <f t="shared" si="3"/>
        <v>0</v>
      </c>
      <c r="J28" s="156"/>
      <c r="K28" s="334"/>
      <c r="L28" s="158">
        <f t="shared" si="0"/>
        <v>0</v>
      </c>
      <c r="M28" s="334"/>
      <c r="N28" s="158">
        <f t="shared" si="1"/>
        <v>0</v>
      </c>
      <c r="O28" s="158">
        <f t="shared" si="2"/>
        <v>0</v>
      </c>
      <c r="P28" s="4"/>
    </row>
    <row r="29" spans="2:16">
      <c r="B29" s="9" t="str">
        <f t="shared" si="4"/>
        <v/>
      </c>
      <c r="C29" s="153">
        <f>IF(D11="","-",+C28+1)</f>
        <v>2029</v>
      </c>
      <c r="D29" s="159">
        <f>IF(F28+SUM(E$17:E28)=D$10,F28,D$10-SUM(E$17:E28))</f>
        <v>7718355.2409245651</v>
      </c>
      <c r="E29" s="160">
        <f>IF(+I14&lt;F28,I14,D29)</f>
        <v>260250.51219512196</v>
      </c>
      <c r="F29" s="159">
        <f t="shared" si="5"/>
        <v>7458104.7287294436</v>
      </c>
      <c r="G29" s="161">
        <f t="shared" si="6"/>
        <v>1036795.4825133532</v>
      </c>
      <c r="H29" s="142">
        <f t="shared" si="7"/>
        <v>1036795.4825133532</v>
      </c>
      <c r="I29" s="156">
        <f t="shared" si="3"/>
        <v>0</v>
      </c>
      <c r="J29" s="156"/>
      <c r="K29" s="334"/>
      <c r="L29" s="158">
        <f t="shared" si="0"/>
        <v>0</v>
      </c>
      <c r="M29" s="334"/>
      <c r="N29" s="158">
        <f t="shared" si="1"/>
        <v>0</v>
      </c>
      <c r="O29" s="158">
        <f t="shared" si="2"/>
        <v>0</v>
      </c>
      <c r="P29" s="4"/>
    </row>
    <row r="30" spans="2:16">
      <c r="B30" s="9" t="str">
        <f t="shared" si="4"/>
        <v/>
      </c>
      <c r="C30" s="153">
        <f>IF(D11="","-",+C29+1)</f>
        <v>2030</v>
      </c>
      <c r="D30" s="159">
        <f>IF(F29+SUM(E$17:E29)=D$10,F29,D$10-SUM(E$17:E29))</f>
        <v>7458104.7287294436</v>
      </c>
      <c r="E30" s="160">
        <f>IF(+I14&lt;F29,I14,D30)</f>
        <v>260250.51219512196</v>
      </c>
      <c r="F30" s="159">
        <f t="shared" si="5"/>
        <v>7197854.2165343221</v>
      </c>
      <c r="G30" s="161">
        <f t="shared" si="6"/>
        <v>1010162.6278592421</v>
      </c>
      <c r="H30" s="142">
        <f t="shared" si="7"/>
        <v>1010162.6278592421</v>
      </c>
      <c r="I30" s="156">
        <f t="shared" si="3"/>
        <v>0</v>
      </c>
      <c r="J30" s="156"/>
      <c r="K30" s="334"/>
      <c r="L30" s="158">
        <f t="shared" si="0"/>
        <v>0</v>
      </c>
      <c r="M30" s="334"/>
      <c r="N30" s="158">
        <f t="shared" si="1"/>
        <v>0</v>
      </c>
      <c r="O30" s="158">
        <f t="shared" si="2"/>
        <v>0</v>
      </c>
      <c r="P30" s="4"/>
    </row>
    <row r="31" spans="2:16">
      <c r="B31" s="9" t="str">
        <f t="shared" si="4"/>
        <v/>
      </c>
      <c r="C31" s="153">
        <f>IF(D11="","-",+C30+1)</f>
        <v>2031</v>
      </c>
      <c r="D31" s="159">
        <f>IF(F30+SUM(E$17:E30)=D$10,F30,D$10-SUM(E$17:E30))</f>
        <v>7197854.2165343221</v>
      </c>
      <c r="E31" s="160">
        <f>IF(+I14&lt;F30,I14,D31)</f>
        <v>260250.51219512196</v>
      </c>
      <c r="F31" s="159">
        <f t="shared" si="5"/>
        <v>6937603.7043392006</v>
      </c>
      <c r="G31" s="161">
        <f t="shared" si="6"/>
        <v>983529.77320513118</v>
      </c>
      <c r="H31" s="142">
        <f t="shared" si="7"/>
        <v>983529.77320513118</v>
      </c>
      <c r="I31" s="156">
        <f t="shared" si="3"/>
        <v>0</v>
      </c>
      <c r="J31" s="156"/>
      <c r="K31" s="334"/>
      <c r="L31" s="158">
        <f t="shared" si="0"/>
        <v>0</v>
      </c>
      <c r="M31" s="334"/>
      <c r="N31" s="158">
        <f t="shared" si="1"/>
        <v>0</v>
      </c>
      <c r="O31" s="158">
        <f t="shared" si="2"/>
        <v>0</v>
      </c>
      <c r="P31" s="4"/>
    </row>
    <row r="32" spans="2:16">
      <c r="B32" s="9" t="str">
        <f t="shared" si="4"/>
        <v/>
      </c>
      <c r="C32" s="153">
        <f>IF(D11="","-",+C31+1)</f>
        <v>2032</v>
      </c>
      <c r="D32" s="159">
        <f>IF(F31+SUM(E$17:E31)=D$10,F31,D$10-SUM(E$17:E31))</f>
        <v>6937603.7043392006</v>
      </c>
      <c r="E32" s="160">
        <f>IF(+I14&lt;F31,I14,D32)</f>
        <v>260250.51219512196</v>
      </c>
      <c r="F32" s="159">
        <f t="shared" si="5"/>
        <v>6677353.1921440791</v>
      </c>
      <c r="G32" s="161">
        <f t="shared" si="6"/>
        <v>956896.91855102009</v>
      </c>
      <c r="H32" s="142">
        <f t="shared" si="7"/>
        <v>956896.91855102009</v>
      </c>
      <c r="I32" s="156">
        <f t="shared" si="3"/>
        <v>0</v>
      </c>
      <c r="J32" s="156"/>
      <c r="K32" s="334"/>
      <c r="L32" s="158">
        <f t="shared" si="0"/>
        <v>0</v>
      </c>
      <c r="M32" s="334"/>
      <c r="N32" s="158">
        <f t="shared" si="1"/>
        <v>0</v>
      </c>
      <c r="O32" s="158">
        <f t="shared" si="2"/>
        <v>0</v>
      </c>
      <c r="P32" s="4"/>
    </row>
    <row r="33" spans="2:16">
      <c r="B33" s="9" t="str">
        <f t="shared" si="4"/>
        <v/>
      </c>
      <c r="C33" s="153">
        <f>IF(D11="","-",+C32+1)</f>
        <v>2033</v>
      </c>
      <c r="D33" s="159">
        <f>IF(F32+SUM(E$17:E32)=D$10,F32,D$10-SUM(E$17:E32))</f>
        <v>6677353.1921440791</v>
      </c>
      <c r="E33" s="160">
        <f>IF(+I14&lt;F32,I14,D33)</f>
        <v>260250.51219512196</v>
      </c>
      <c r="F33" s="159">
        <f t="shared" si="5"/>
        <v>6417102.6799489576</v>
      </c>
      <c r="G33" s="161">
        <f t="shared" si="6"/>
        <v>930264.06389690901</v>
      </c>
      <c r="H33" s="142">
        <f t="shared" si="7"/>
        <v>930264.06389690901</v>
      </c>
      <c r="I33" s="156">
        <f t="shared" si="3"/>
        <v>0</v>
      </c>
      <c r="J33" s="156"/>
      <c r="K33" s="334"/>
      <c r="L33" s="158">
        <f t="shared" si="0"/>
        <v>0</v>
      </c>
      <c r="M33" s="334"/>
      <c r="N33" s="158">
        <f t="shared" si="1"/>
        <v>0</v>
      </c>
      <c r="O33" s="158">
        <f t="shared" si="2"/>
        <v>0</v>
      </c>
      <c r="P33" s="4"/>
    </row>
    <row r="34" spans="2:16">
      <c r="B34" s="9" t="str">
        <f t="shared" si="4"/>
        <v/>
      </c>
      <c r="C34" s="153">
        <f>IF(D11="","-",+C33+1)</f>
        <v>2034</v>
      </c>
      <c r="D34" s="159">
        <f>IF(F33+SUM(E$17:E33)=D$10,F33,D$10-SUM(E$17:E33))</f>
        <v>6417102.6799489576</v>
      </c>
      <c r="E34" s="160">
        <f>IF(+I14&lt;F33,I14,D34)</f>
        <v>260250.51219512196</v>
      </c>
      <c r="F34" s="159">
        <f t="shared" si="5"/>
        <v>6156852.1677538361</v>
      </c>
      <c r="G34" s="161">
        <f t="shared" si="6"/>
        <v>903631.20924279792</v>
      </c>
      <c r="H34" s="142">
        <f t="shared" si="7"/>
        <v>903631.20924279792</v>
      </c>
      <c r="I34" s="156">
        <f t="shared" si="3"/>
        <v>0</v>
      </c>
      <c r="J34" s="156"/>
      <c r="K34" s="334"/>
      <c r="L34" s="158">
        <f t="shared" si="0"/>
        <v>0</v>
      </c>
      <c r="M34" s="334"/>
      <c r="N34" s="158">
        <f t="shared" si="1"/>
        <v>0</v>
      </c>
      <c r="O34" s="158">
        <f t="shared" si="2"/>
        <v>0</v>
      </c>
      <c r="P34" s="4"/>
    </row>
    <row r="35" spans="2:16">
      <c r="B35" s="9" t="str">
        <f t="shared" si="4"/>
        <v/>
      </c>
      <c r="C35" s="153">
        <f>IF(D11="","-",+C34+1)</f>
        <v>2035</v>
      </c>
      <c r="D35" s="159">
        <f>IF(F34+SUM(E$17:E34)=D$10,F34,D$10-SUM(E$17:E34))</f>
        <v>6156852.1677538361</v>
      </c>
      <c r="E35" s="160">
        <f>IF(+I14&lt;F34,I14,D35)</f>
        <v>260250.51219512196</v>
      </c>
      <c r="F35" s="159">
        <f t="shared" si="5"/>
        <v>5896601.6555587146</v>
      </c>
      <c r="G35" s="161">
        <f t="shared" si="6"/>
        <v>876998.35458868684</v>
      </c>
      <c r="H35" s="142">
        <f t="shared" si="7"/>
        <v>876998.35458868684</v>
      </c>
      <c r="I35" s="156">
        <f t="shared" si="3"/>
        <v>0</v>
      </c>
      <c r="J35" s="156"/>
      <c r="K35" s="334"/>
      <c r="L35" s="158">
        <f t="shared" si="0"/>
        <v>0</v>
      </c>
      <c r="M35" s="334"/>
      <c r="N35" s="158">
        <f t="shared" si="1"/>
        <v>0</v>
      </c>
      <c r="O35" s="158">
        <f t="shared" si="2"/>
        <v>0</v>
      </c>
      <c r="P35" s="4"/>
    </row>
    <row r="36" spans="2:16">
      <c r="B36" s="9" t="str">
        <f t="shared" si="4"/>
        <v/>
      </c>
      <c r="C36" s="153">
        <f>IF(D11="","-",+C35+1)</f>
        <v>2036</v>
      </c>
      <c r="D36" s="159">
        <f>IF(F35+SUM(E$17:E35)=D$10,F35,D$10-SUM(E$17:E35))</f>
        <v>5896601.6555587146</v>
      </c>
      <c r="E36" s="160">
        <f>IF(+I14&lt;F35,I14,D36)</f>
        <v>260250.51219512196</v>
      </c>
      <c r="F36" s="159">
        <f t="shared" si="5"/>
        <v>5636351.1433635931</v>
      </c>
      <c r="G36" s="161">
        <f t="shared" si="6"/>
        <v>850365.49993457575</v>
      </c>
      <c r="H36" s="142">
        <f t="shared" si="7"/>
        <v>850365.49993457575</v>
      </c>
      <c r="I36" s="156">
        <f t="shared" si="3"/>
        <v>0</v>
      </c>
      <c r="J36" s="156"/>
      <c r="K36" s="334"/>
      <c r="L36" s="158">
        <f t="shared" si="0"/>
        <v>0</v>
      </c>
      <c r="M36" s="334"/>
      <c r="N36" s="158">
        <f t="shared" si="1"/>
        <v>0</v>
      </c>
      <c r="O36" s="158">
        <f t="shared" si="2"/>
        <v>0</v>
      </c>
      <c r="P36" s="4"/>
    </row>
    <row r="37" spans="2:16">
      <c r="B37" s="9" t="str">
        <f t="shared" si="4"/>
        <v/>
      </c>
      <c r="C37" s="153">
        <f>IF(D11="","-",+C36+1)</f>
        <v>2037</v>
      </c>
      <c r="D37" s="159">
        <f>IF(F36+SUM(E$17:E36)=D$10,F36,D$10-SUM(E$17:E36))</f>
        <v>5636351.1433635931</v>
      </c>
      <c r="E37" s="160">
        <f>IF(+I14&lt;F36,I14,D37)</f>
        <v>260250.51219512196</v>
      </c>
      <c r="F37" s="159">
        <f t="shared" si="5"/>
        <v>5376100.6311684716</v>
      </c>
      <c r="G37" s="161">
        <f t="shared" si="6"/>
        <v>823732.64528046467</v>
      </c>
      <c r="H37" s="142">
        <f t="shared" si="7"/>
        <v>823732.64528046467</v>
      </c>
      <c r="I37" s="156">
        <f t="shared" si="3"/>
        <v>0</v>
      </c>
      <c r="J37" s="156"/>
      <c r="K37" s="334"/>
      <c r="L37" s="158">
        <f t="shared" si="0"/>
        <v>0</v>
      </c>
      <c r="M37" s="334"/>
      <c r="N37" s="158">
        <f t="shared" si="1"/>
        <v>0</v>
      </c>
      <c r="O37" s="158">
        <f t="shared" si="2"/>
        <v>0</v>
      </c>
      <c r="P37" s="4"/>
    </row>
    <row r="38" spans="2:16">
      <c r="B38" s="9" t="str">
        <f t="shared" si="4"/>
        <v/>
      </c>
      <c r="C38" s="153">
        <f>IF(D11="","-",+C37+1)</f>
        <v>2038</v>
      </c>
      <c r="D38" s="159">
        <f>IF(F37+SUM(E$17:E37)=D$10,F37,D$10-SUM(E$17:E37))</f>
        <v>5376100.6311684716</v>
      </c>
      <c r="E38" s="160">
        <f>IF(+I14&lt;F37,I14,D38)</f>
        <v>260250.51219512196</v>
      </c>
      <c r="F38" s="159">
        <f t="shared" si="5"/>
        <v>5115850.1189733502</v>
      </c>
      <c r="G38" s="161">
        <f t="shared" si="6"/>
        <v>797099.79062635358</v>
      </c>
      <c r="H38" s="142">
        <f t="shared" si="7"/>
        <v>797099.79062635358</v>
      </c>
      <c r="I38" s="156">
        <f t="shared" si="3"/>
        <v>0</v>
      </c>
      <c r="J38" s="156"/>
      <c r="K38" s="334"/>
      <c r="L38" s="158">
        <f t="shared" si="0"/>
        <v>0</v>
      </c>
      <c r="M38" s="334"/>
      <c r="N38" s="158">
        <f t="shared" si="1"/>
        <v>0</v>
      </c>
      <c r="O38" s="158">
        <f t="shared" si="2"/>
        <v>0</v>
      </c>
      <c r="P38" s="4"/>
    </row>
    <row r="39" spans="2:16">
      <c r="B39" s="9" t="str">
        <f t="shared" si="4"/>
        <v/>
      </c>
      <c r="C39" s="153">
        <f>IF(D11="","-",+C38+1)</f>
        <v>2039</v>
      </c>
      <c r="D39" s="159">
        <f>IF(F38+SUM(E$17:E38)=D$10,F38,D$10-SUM(E$17:E38))</f>
        <v>5115850.1189733502</v>
      </c>
      <c r="E39" s="160">
        <f>IF(+I14&lt;F38,I14,D39)</f>
        <v>260250.51219512196</v>
      </c>
      <c r="F39" s="159">
        <f t="shared" si="5"/>
        <v>4855599.6067782287</v>
      </c>
      <c r="G39" s="161">
        <f t="shared" si="6"/>
        <v>770466.9359722425</v>
      </c>
      <c r="H39" s="142">
        <f t="shared" si="7"/>
        <v>770466.9359722425</v>
      </c>
      <c r="I39" s="156">
        <f t="shared" si="3"/>
        <v>0</v>
      </c>
      <c r="J39" s="156"/>
      <c r="K39" s="334"/>
      <c r="L39" s="158">
        <f t="shared" si="0"/>
        <v>0</v>
      </c>
      <c r="M39" s="334"/>
      <c r="N39" s="158">
        <f t="shared" si="1"/>
        <v>0</v>
      </c>
      <c r="O39" s="158">
        <f t="shared" si="2"/>
        <v>0</v>
      </c>
      <c r="P39" s="4"/>
    </row>
    <row r="40" spans="2:16">
      <c r="B40" s="9" t="str">
        <f t="shared" si="4"/>
        <v/>
      </c>
      <c r="C40" s="153">
        <f>IF(D11="","-",+C39+1)</f>
        <v>2040</v>
      </c>
      <c r="D40" s="159">
        <f>IF(F39+SUM(E$17:E39)=D$10,F39,D$10-SUM(E$17:E39))</f>
        <v>4855599.6067782287</v>
      </c>
      <c r="E40" s="160">
        <f>IF(+I14&lt;F39,I14,D40)</f>
        <v>260250.51219512196</v>
      </c>
      <c r="F40" s="159">
        <f t="shared" si="5"/>
        <v>4595349.0945831072</v>
      </c>
      <c r="G40" s="161">
        <f t="shared" si="6"/>
        <v>743834.08131813142</v>
      </c>
      <c r="H40" s="142">
        <f t="shared" si="7"/>
        <v>743834.08131813142</v>
      </c>
      <c r="I40" s="156">
        <f t="shared" si="3"/>
        <v>0</v>
      </c>
      <c r="J40" s="156"/>
      <c r="K40" s="334"/>
      <c r="L40" s="158">
        <f t="shared" si="0"/>
        <v>0</v>
      </c>
      <c r="M40" s="334"/>
      <c r="N40" s="158">
        <f t="shared" si="1"/>
        <v>0</v>
      </c>
      <c r="O40" s="158">
        <f t="shared" si="2"/>
        <v>0</v>
      </c>
      <c r="P40" s="4"/>
    </row>
    <row r="41" spans="2:16">
      <c r="B41" s="9" t="str">
        <f t="shared" si="4"/>
        <v/>
      </c>
      <c r="C41" s="153">
        <f>IF(D11="","-",+C40+1)</f>
        <v>2041</v>
      </c>
      <c r="D41" s="159">
        <f>IF(F40+SUM(E$17:E40)=D$10,F40,D$10-SUM(E$17:E40))</f>
        <v>4595349.0945831072</v>
      </c>
      <c r="E41" s="160">
        <f>IF(+I14&lt;F40,I14,D41)</f>
        <v>260250.51219512196</v>
      </c>
      <c r="F41" s="159">
        <f t="shared" si="5"/>
        <v>4335098.5823879857</v>
      </c>
      <c r="G41" s="161">
        <f t="shared" si="6"/>
        <v>717201.22666402033</v>
      </c>
      <c r="H41" s="142">
        <f t="shared" si="7"/>
        <v>717201.22666402033</v>
      </c>
      <c r="I41" s="156">
        <f t="shared" si="3"/>
        <v>0</v>
      </c>
      <c r="J41" s="156"/>
      <c r="K41" s="334"/>
      <c r="L41" s="158">
        <f t="shared" si="0"/>
        <v>0</v>
      </c>
      <c r="M41" s="334"/>
      <c r="N41" s="158">
        <f t="shared" si="1"/>
        <v>0</v>
      </c>
      <c r="O41" s="158">
        <f t="shared" si="2"/>
        <v>0</v>
      </c>
      <c r="P41" s="4"/>
    </row>
    <row r="42" spans="2:16">
      <c r="B42" s="9" t="str">
        <f t="shared" si="4"/>
        <v/>
      </c>
      <c r="C42" s="153">
        <f>IF(D11="","-",+C41+1)</f>
        <v>2042</v>
      </c>
      <c r="D42" s="159">
        <f>IF(F41+SUM(E$17:E41)=D$10,F41,D$10-SUM(E$17:E41))</f>
        <v>4335098.5823879857</v>
      </c>
      <c r="E42" s="160">
        <f>IF(+I14&lt;F41,I14,D42)</f>
        <v>260250.51219512196</v>
      </c>
      <c r="F42" s="159">
        <f t="shared" si="5"/>
        <v>4074848.0701928637</v>
      </c>
      <c r="G42" s="161">
        <f t="shared" si="6"/>
        <v>690568.37200990925</v>
      </c>
      <c r="H42" s="142">
        <f t="shared" si="7"/>
        <v>690568.37200990925</v>
      </c>
      <c r="I42" s="156">
        <f t="shared" si="3"/>
        <v>0</v>
      </c>
      <c r="J42" s="156"/>
      <c r="K42" s="334"/>
      <c r="L42" s="158">
        <f t="shared" si="0"/>
        <v>0</v>
      </c>
      <c r="M42" s="334"/>
      <c r="N42" s="158">
        <f t="shared" si="1"/>
        <v>0</v>
      </c>
      <c r="O42" s="158">
        <f t="shared" si="2"/>
        <v>0</v>
      </c>
      <c r="P42" s="4"/>
    </row>
    <row r="43" spans="2:16">
      <c r="B43" s="9" t="str">
        <f t="shared" si="4"/>
        <v/>
      </c>
      <c r="C43" s="153">
        <f>IF(D11="","-",+C42+1)</f>
        <v>2043</v>
      </c>
      <c r="D43" s="159">
        <f>IF(F42+SUM(E$17:E42)=D$10,F42,D$10-SUM(E$17:E42))</f>
        <v>4074848.0701928637</v>
      </c>
      <c r="E43" s="160">
        <f>IF(+I14&lt;F42,I14,D43)</f>
        <v>260250.51219512196</v>
      </c>
      <c r="F43" s="159">
        <f t="shared" si="5"/>
        <v>3814597.5579977417</v>
      </c>
      <c r="G43" s="161">
        <f t="shared" si="6"/>
        <v>663935.51735579805</v>
      </c>
      <c r="H43" s="142">
        <f t="shared" si="7"/>
        <v>663935.51735579805</v>
      </c>
      <c r="I43" s="156">
        <f t="shared" si="3"/>
        <v>0</v>
      </c>
      <c r="J43" s="156"/>
      <c r="K43" s="334"/>
      <c r="L43" s="158">
        <f t="shared" si="0"/>
        <v>0</v>
      </c>
      <c r="M43" s="334"/>
      <c r="N43" s="158">
        <f t="shared" si="1"/>
        <v>0</v>
      </c>
      <c r="O43" s="158">
        <f t="shared" si="2"/>
        <v>0</v>
      </c>
      <c r="P43" s="4"/>
    </row>
    <row r="44" spans="2:16">
      <c r="B44" s="9" t="str">
        <f t="shared" si="4"/>
        <v/>
      </c>
      <c r="C44" s="153">
        <f>IF(D11="","-",+C43+1)</f>
        <v>2044</v>
      </c>
      <c r="D44" s="159">
        <f>IF(F43+SUM(E$17:E43)=D$10,F43,D$10-SUM(E$17:E43))</f>
        <v>3814597.5579977417</v>
      </c>
      <c r="E44" s="160">
        <f>IF(+I14&lt;F43,I14,D44)</f>
        <v>260250.51219512196</v>
      </c>
      <c r="F44" s="159">
        <f t="shared" si="5"/>
        <v>3554347.0458026198</v>
      </c>
      <c r="G44" s="161">
        <f t="shared" si="6"/>
        <v>637302.66270168708</v>
      </c>
      <c r="H44" s="142">
        <f t="shared" si="7"/>
        <v>637302.66270168708</v>
      </c>
      <c r="I44" s="156">
        <f t="shared" si="3"/>
        <v>0</v>
      </c>
      <c r="J44" s="156"/>
      <c r="K44" s="334"/>
      <c r="L44" s="158">
        <f t="shared" si="0"/>
        <v>0</v>
      </c>
      <c r="M44" s="334"/>
      <c r="N44" s="158">
        <f t="shared" si="1"/>
        <v>0</v>
      </c>
      <c r="O44" s="158">
        <f t="shared" si="2"/>
        <v>0</v>
      </c>
      <c r="P44" s="4"/>
    </row>
    <row r="45" spans="2:16">
      <c r="B45" s="9" t="str">
        <f t="shared" si="4"/>
        <v/>
      </c>
      <c r="C45" s="153">
        <f>IF(D11="","-",+C44+1)</f>
        <v>2045</v>
      </c>
      <c r="D45" s="159">
        <f>IF(F44+SUM(E$17:E44)=D$10,F44,D$10-SUM(E$17:E44))</f>
        <v>3554347.0458026198</v>
      </c>
      <c r="E45" s="160">
        <f>IF(+I14&lt;F44,I14,D45)</f>
        <v>260250.51219512196</v>
      </c>
      <c r="F45" s="159">
        <f t="shared" si="5"/>
        <v>3294096.5336074978</v>
      </c>
      <c r="G45" s="161">
        <f t="shared" si="6"/>
        <v>610669.80804757588</v>
      </c>
      <c r="H45" s="142">
        <f t="shared" si="7"/>
        <v>610669.80804757588</v>
      </c>
      <c r="I45" s="156">
        <f t="shared" si="3"/>
        <v>0</v>
      </c>
      <c r="J45" s="156"/>
      <c r="K45" s="334"/>
      <c r="L45" s="158">
        <f t="shared" si="0"/>
        <v>0</v>
      </c>
      <c r="M45" s="334"/>
      <c r="N45" s="158">
        <f t="shared" si="1"/>
        <v>0</v>
      </c>
      <c r="O45" s="158">
        <f t="shared" si="2"/>
        <v>0</v>
      </c>
      <c r="P45" s="4"/>
    </row>
    <row r="46" spans="2:16">
      <c r="B46" s="9" t="str">
        <f t="shared" si="4"/>
        <v/>
      </c>
      <c r="C46" s="153">
        <f>IF(D11="","-",+C45+1)</f>
        <v>2046</v>
      </c>
      <c r="D46" s="159">
        <f>IF(F45+SUM(E$17:E45)=D$10,F45,D$10-SUM(E$17:E45))</f>
        <v>3294096.5336074978</v>
      </c>
      <c r="E46" s="160">
        <f>IF(+I14&lt;F45,I14,D46)</f>
        <v>260250.51219512196</v>
      </c>
      <c r="F46" s="159">
        <f t="shared" si="5"/>
        <v>3033846.0214123758</v>
      </c>
      <c r="G46" s="161">
        <f t="shared" si="6"/>
        <v>584036.95339346468</v>
      </c>
      <c r="H46" s="142">
        <f t="shared" si="7"/>
        <v>584036.95339346468</v>
      </c>
      <c r="I46" s="156">
        <f t="shared" si="3"/>
        <v>0</v>
      </c>
      <c r="J46" s="156"/>
      <c r="K46" s="334"/>
      <c r="L46" s="158">
        <f t="shared" si="0"/>
        <v>0</v>
      </c>
      <c r="M46" s="334"/>
      <c r="N46" s="158">
        <f t="shared" si="1"/>
        <v>0</v>
      </c>
      <c r="O46" s="158">
        <f t="shared" si="2"/>
        <v>0</v>
      </c>
      <c r="P46" s="4"/>
    </row>
    <row r="47" spans="2:16">
      <c r="B47" s="9" t="str">
        <f t="shared" si="4"/>
        <v/>
      </c>
      <c r="C47" s="153">
        <f>IF(D11="","-",+C46+1)</f>
        <v>2047</v>
      </c>
      <c r="D47" s="159">
        <f>IF(F46+SUM(E$17:E46)=D$10,F46,D$10-SUM(E$17:E46))</f>
        <v>3033846.0214123758</v>
      </c>
      <c r="E47" s="160">
        <f>IF(+I14&lt;F46,I14,D47)</f>
        <v>260250.51219512196</v>
      </c>
      <c r="F47" s="159">
        <f t="shared" si="5"/>
        <v>2773595.5092172539</v>
      </c>
      <c r="G47" s="161">
        <f t="shared" si="6"/>
        <v>557404.09873935359</v>
      </c>
      <c r="H47" s="142">
        <f t="shared" si="7"/>
        <v>557404.09873935359</v>
      </c>
      <c r="I47" s="156">
        <f t="shared" si="3"/>
        <v>0</v>
      </c>
      <c r="J47" s="156"/>
      <c r="K47" s="334"/>
      <c r="L47" s="158">
        <f t="shared" si="0"/>
        <v>0</v>
      </c>
      <c r="M47" s="334"/>
      <c r="N47" s="158">
        <f t="shared" si="1"/>
        <v>0</v>
      </c>
      <c r="O47" s="158">
        <f t="shared" si="2"/>
        <v>0</v>
      </c>
      <c r="P47" s="4"/>
    </row>
    <row r="48" spans="2:16">
      <c r="B48" s="9" t="str">
        <f t="shared" si="4"/>
        <v/>
      </c>
      <c r="C48" s="153">
        <f>IF(D11="","-",+C47+1)</f>
        <v>2048</v>
      </c>
      <c r="D48" s="159">
        <f>IF(F47+SUM(E$17:E47)=D$10,F47,D$10-SUM(E$17:E47))</f>
        <v>2773595.5092172539</v>
      </c>
      <c r="E48" s="160">
        <f>IF(+I14&lt;F47,I14,D48)</f>
        <v>260250.51219512196</v>
      </c>
      <c r="F48" s="159">
        <f t="shared" si="5"/>
        <v>2513344.9970221319</v>
      </c>
      <c r="G48" s="161">
        <f t="shared" si="6"/>
        <v>530771.24408524251</v>
      </c>
      <c r="H48" s="142">
        <f t="shared" si="7"/>
        <v>530771.24408524251</v>
      </c>
      <c r="I48" s="156">
        <f t="shared" si="3"/>
        <v>0</v>
      </c>
      <c r="J48" s="156"/>
      <c r="K48" s="334"/>
      <c r="L48" s="158">
        <f t="shared" si="0"/>
        <v>0</v>
      </c>
      <c r="M48" s="334"/>
      <c r="N48" s="158">
        <f t="shared" si="1"/>
        <v>0</v>
      </c>
      <c r="O48" s="158">
        <f t="shared" si="2"/>
        <v>0</v>
      </c>
      <c r="P48" s="4"/>
    </row>
    <row r="49" spans="2:16">
      <c r="B49" s="9" t="str">
        <f t="shared" si="4"/>
        <v/>
      </c>
      <c r="C49" s="153">
        <f>IF(D11="","-",+C48+1)</f>
        <v>2049</v>
      </c>
      <c r="D49" s="159">
        <f>IF(F48+SUM(E$17:E48)=D$10,F48,D$10-SUM(E$17:E48))</f>
        <v>2513344.9970221319</v>
      </c>
      <c r="E49" s="160">
        <f>IF(+I14&lt;F48,I14,D49)</f>
        <v>260250.51219512196</v>
      </c>
      <c r="F49" s="159">
        <f t="shared" si="5"/>
        <v>2253094.48482701</v>
      </c>
      <c r="G49" s="161">
        <f t="shared" ref="G49:G72" si="8">+I$12*((D49+F49)/2)+E49</f>
        <v>504138.38943113131</v>
      </c>
      <c r="H49" s="142">
        <f t="shared" ref="H49:H72" si="9">+I$13*((D49+F49)/2)+E49</f>
        <v>504138.38943113131</v>
      </c>
      <c r="I49" s="156">
        <f t="shared" si="3"/>
        <v>0</v>
      </c>
      <c r="J49" s="156"/>
      <c r="K49" s="334"/>
      <c r="L49" s="158">
        <f t="shared" si="0"/>
        <v>0</v>
      </c>
      <c r="M49" s="334"/>
      <c r="N49" s="158">
        <f t="shared" si="1"/>
        <v>0</v>
      </c>
      <c r="O49" s="158">
        <f t="shared" si="2"/>
        <v>0</v>
      </c>
      <c r="P49" s="4"/>
    </row>
    <row r="50" spans="2:16">
      <c r="B50" s="9" t="str">
        <f t="shared" si="4"/>
        <v/>
      </c>
      <c r="C50" s="153">
        <f>IF(D11="","-",+C49+1)</f>
        <v>2050</v>
      </c>
      <c r="D50" s="159">
        <f>IF(F49+SUM(E$17:E49)=D$10,F49,D$10-SUM(E$17:E49))</f>
        <v>2253094.48482701</v>
      </c>
      <c r="E50" s="160">
        <f>IF(+I14&lt;F49,I14,D50)</f>
        <v>260250.51219512196</v>
      </c>
      <c r="F50" s="159">
        <f t="shared" si="5"/>
        <v>1992843.972631888</v>
      </c>
      <c r="G50" s="161">
        <f t="shared" si="8"/>
        <v>477505.53477702022</v>
      </c>
      <c r="H50" s="142">
        <f t="shared" si="9"/>
        <v>477505.53477702022</v>
      </c>
      <c r="I50" s="156">
        <f t="shared" si="3"/>
        <v>0</v>
      </c>
      <c r="J50" s="156"/>
      <c r="K50" s="334"/>
      <c r="L50" s="158">
        <f t="shared" si="0"/>
        <v>0</v>
      </c>
      <c r="M50" s="334"/>
      <c r="N50" s="158">
        <f t="shared" si="1"/>
        <v>0</v>
      </c>
      <c r="O50" s="158">
        <f t="shared" si="2"/>
        <v>0</v>
      </c>
      <c r="P50" s="4"/>
    </row>
    <row r="51" spans="2:16">
      <c r="B51" s="9" t="str">
        <f t="shared" si="4"/>
        <v/>
      </c>
      <c r="C51" s="153">
        <f>IF(D11="","-",+C50+1)</f>
        <v>2051</v>
      </c>
      <c r="D51" s="159">
        <f>IF(F50+SUM(E$17:E50)=D$10,F50,D$10-SUM(E$17:E50))</f>
        <v>1992843.972631888</v>
      </c>
      <c r="E51" s="160">
        <f>IF(+I14&lt;F50,I14,D51)</f>
        <v>260250.51219512196</v>
      </c>
      <c r="F51" s="159">
        <f t="shared" si="5"/>
        <v>1732593.460436766</v>
      </c>
      <c r="G51" s="161">
        <f t="shared" si="8"/>
        <v>450872.68012290914</v>
      </c>
      <c r="H51" s="142">
        <f t="shared" si="9"/>
        <v>450872.68012290914</v>
      </c>
      <c r="I51" s="156">
        <f t="shared" si="3"/>
        <v>0</v>
      </c>
      <c r="J51" s="156"/>
      <c r="K51" s="334"/>
      <c r="L51" s="158">
        <f t="shared" si="0"/>
        <v>0</v>
      </c>
      <c r="M51" s="334"/>
      <c r="N51" s="158">
        <f t="shared" si="1"/>
        <v>0</v>
      </c>
      <c r="O51" s="158">
        <f t="shared" si="2"/>
        <v>0</v>
      </c>
      <c r="P51" s="4"/>
    </row>
    <row r="52" spans="2:16">
      <c r="B52" s="9" t="str">
        <f t="shared" si="4"/>
        <v/>
      </c>
      <c r="C52" s="153">
        <f>IF(D11="","-",+C51+1)</f>
        <v>2052</v>
      </c>
      <c r="D52" s="159">
        <f>IF(F51+SUM(E$17:E51)=D$10,F51,D$10-SUM(E$17:E51))</f>
        <v>1732593.460436766</v>
      </c>
      <c r="E52" s="160">
        <f>IF(+I14&lt;F51,I14,D52)</f>
        <v>260250.51219512196</v>
      </c>
      <c r="F52" s="159">
        <f t="shared" si="5"/>
        <v>1472342.9482416441</v>
      </c>
      <c r="G52" s="161">
        <f t="shared" si="8"/>
        <v>424239.82546879799</v>
      </c>
      <c r="H52" s="142">
        <f t="shared" si="9"/>
        <v>424239.82546879799</v>
      </c>
      <c r="I52" s="156">
        <f t="shared" si="3"/>
        <v>0</v>
      </c>
      <c r="J52" s="156"/>
      <c r="K52" s="334"/>
      <c r="L52" s="158">
        <f t="shared" si="0"/>
        <v>0</v>
      </c>
      <c r="M52" s="334"/>
      <c r="N52" s="158">
        <f t="shared" si="1"/>
        <v>0</v>
      </c>
      <c r="O52" s="158">
        <f t="shared" si="2"/>
        <v>0</v>
      </c>
      <c r="P52" s="4"/>
    </row>
    <row r="53" spans="2:16">
      <c r="B53" s="9" t="str">
        <f t="shared" si="4"/>
        <v/>
      </c>
      <c r="C53" s="153">
        <f>IF(D11="","-",+C52+1)</f>
        <v>2053</v>
      </c>
      <c r="D53" s="159">
        <f>IF(F52+SUM(E$17:E52)=D$10,F52,D$10-SUM(E$17:E52))</f>
        <v>1472342.9482416441</v>
      </c>
      <c r="E53" s="160">
        <f>IF(+I14&lt;F52,I14,D53)</f>
        <v>260250.51219512196</v>
      </c>
      <c r="F53" s="159">
        <f t="shared" si="5"/>
        <v>1212092.4360465221</v>
      </c>
      <c r="G53" s="161">
        <f t="shared" si="8"/>
        <v>397606.97081468685</v>
      </c>
      <c r="H53" s="142">
        <f t="shared" si="9"/>
        <v>397606.97081468685</v>
      </c>
      <c r="I53" s="156">
        <f t="shared" si="3"/>
        <v>0</v>
      </c>
      <c r="J53" s="156"/>
      <c r="K53" s="334"/>
      <c r="L53" s="158">
        <f t="shared" si="0"/>
        <v>0</v>
      </c>
      <c r="M53" s="334"/>
      <c r="N53" s="158">
        <f t="shared" si="1"/>
        <v>0</v>
      </c>
      <c r="O53" s="158">
        <f t="shared" si="2"/>
        <v>0</v>
      </c>
      <c r="P53" s="4"/>
    </row>
    <row r="54" spans="2:16">
      <c r="B54" s="9" t="str">
        <f t="shared" si="4"/>
        <v/>
      </c>
      <c r="C54" s="153">
        <f>IF(D11="","-",+C53+1)</f>
        <v>2054</v>
      </c>
      <c r="D54" s="159">
        <f>IF(F53+SUM(E$17:E53)=D$10,F53,D$10-SUM(E$17:E53))</f>
        <v>1212092.4360465221</v>
      </c>
      <c r="E54" s="160">
        <f>IF(+I14&lt;F53,I14,D54)</f>
        <v>260250.51219512196</v>
      </c>
      <c r="F54" s="159">
        <f t="shared" si="5"/>
        <v>951841.92385140015</v>
      </c>
      <c r="G54" s="161">
        <f t="shared" si="8"/>
        <v>370974.11616057571</v>
      </c>
      <c r="H54" s="142">
        <f t="shared" si="9"/>
        <v>370974.11616057571</v>
      </c>
      <c r="I54" s="156">
        <f t="shared" si="3"/>
        <v>0</v>
      </c>
      <c r="J54" s="156"/>
      <c r="K54" s="334"/>
      <c r="L54" s="158">
        <f t="shared" si="0"/>
        <v>0</v>
      </c>
      <c r="M54" s="334"/>
      <c r="N54" s="158">
        <f t="shared" si="1"/>
        <v>0</v>
      </c>
      <c r="O54" s="158">
        <f t="shared" si="2"/>
        <v>0</v>
      </c>
      <c r="P54" s="4"/>
    </row>
    <row r="55" spans="2:16">
      <c r="B55" s="9" t="str">
        <f t="shared" si="4"/>
        <v/>
      </c>
      <c r="C55" s="153">
        <f>IF(D11="","-",+C54+1)</f>
        <v>2055</v>
      </c>
      <c r="D55" s="159">
        <f>IF(F54+SUM(E$17:E54)=D$10,F54,D$10-SUM(E$17:E54))</f>
        <v>951841.92385140015</v>
      </c>
      <c r="E55" s="160">
        <f>IF(+I14&lt;F54,I14,D55)</f>
        <v>260250.51219512196</v>
      </c>
      <c r="F55" s="159">
        <f t="shared" si="5"/>
        <v>691591.41165627819</v>
      </c>
      <c r="G55" s="161">
        <f t="shared" si="8"/>
        <v>344341.26150646457</v>
      </c>
      <c r="H55" s="142">
        <f t="shared" si="9"/>
        <v>344341.26150646457</v>
      </c>
      <c r="I55" s="156">
        <f t="shared" si="3"/>
        <v>0</v>
      </c>
      <c r="J55" s="156"/>
      <c r="K55" s="334"/>
      <c r="L55" s="158">
        <f t="shared" si="0"/>
        <v>0</v>
      </c>
      <c r="M55" s="334"/>
      <c r="N55" s="158">
        <f t="shared" si="1"/>
        <v>0</v>
      </c>
      <c r="O55" s="158">
        <f t="shared" si="2"/>
        <v>0</v>
      </c>
      <c r="P55" s="4"/>
    </row>
    <row r="56" spans="2:16">
      <c r="B56" s="9" t="str">
        <f t="shared" si="4"/>
        <v/>
      </c>
      <c r="C56" s="153">
        <f>IF(D11="","-",+C55+1)</f>
        <v>2056</v>
      </c>
      <c r="D56" s="159">
        <f>IF(F55+SUM(E$17:E55)=D$10,F55,D$10-SUM(E$17:E55))</f>
        <v>691591.41165627819</v>
      </c>
      <c r="E56" s="160">
        <f>IF(+I14&lt;F55,I14,D56)</f>
        <v>260250.51219512196</v>
      </c>
      <c r="F56" s="159">
        <f t="shared" si="5"/>
        <v>431340.89946115622</v>
      </c>
      <c r="G56" s="161">
        <f t="shared" si="8"/>
        <v>317708.40685235348</v>
      </c>
      <c r="H56" s="142">
        <f t="shared" si="9"/>
        <v>317708.40685235348</v>
      </c>
      <c r="I56" s="156">
        <f t="shared" si="3"/>
        <v>0</v>
      </c>
      <c r="J56" s="156"/>
      <c r="K56" s="334"/>
      <c r="L56" s="158">
        <f t="shared" si="0"/>
        <v>0</v>
      </c>
      <c r="M56" s="334"/>
      <c r="N56" s="158">
        <f t="shared" si="1"/>
        <v>0</v>
      </c>
      <c r="O56" s="158">
        <f t="shared" si="2"/>
        <v>0</v>
      </c>
      <c r="P56" s="4"/>
    </row>
    <row r="57" spans="2:16">
      <c r="B57" s="9" t="str">
        <f t="shared" si="4"/>
        <v/>
      </c>
      <c r="C57" s="153">
        <f>IF(D11="","-",+C56+1)</f>
        <v>2057</v>
      </c>
      <c r="D57" s="159">
        <f>IF(F56+SUM(E$17:E56)=D$10,F56,D$10-SUM(E$17:E56))</f>
        <v>431340.89946115622</v>
      </c>
      <c r="E57" s="160">
        <f>IF(+I14&lt;F56,I14,D57)</f>
        <v>260250.51219512196</v>
      </c>
      <c r="F57" s="159">
        <f t="shared" si="5"/>
        <v>171090.38726603426</v>
      </c>
      <c r="G57" s="161">
        <f t="shared" si="8"/>
        <v>291075.55219824234</v>
      </c>
      <c r="H57" s="142">
        <f t="shared" si="9"/>
        <v>291075.55219824234</v>
      </c>
      <c r="I57" s="156">
        <f t="shared" si="3"/>
        <v>0</v>
      </c>
      <c r="J57" s="156"/>
      <c r="K57" s="334"/>
      <c r="L57" s="158">
        <f t="shared" si="0"/>
        <v>0</v>
      </c>
      <c r="M57" s="334"/>
      <c r="N57" s="158">
        <f t="shared" si="1"/>
        <v>0</v>
      </c>
      <c r="O57" s="158">
        <f t="shared" si="2"/>
        <v>0</v>
      </c>
      <c r="P57" s="4"/>
    </row>
    <row r="58" spans="2:16">
      <c r="B58" s="9" t="str">
        <f t="shared" si="4"/>
        <v/>
      </c>
      <c r="C58" s="153">
        <f>IF(D11="","-",+C57+1)</f>
        <v>2058</v>
      </c>
      <c r="D58" s="159">
        <f>IF(F57+SUM(E$17:E57)=D$10,F57,D$10-SUM(E$17:E57))</f>
        <v>171090.38726603426</v>
      </c>
      <c r="E58" s="160">
        <f>IF(+I14&lt;F57,I14,D58)</f>
        <v>171090.38726603426</v>
      </c>
      <c r="F58" s="159">
        <f t="shared" si="5"/>
        <v>0</v>
      </c>
      <c r="G58" s="161">
        <f t="shared" si="8"/>
        <v>179844.69360406668</v>
      </c>
      <c r="H58" s="142">
        <f t="shared" si="9"/>
        <v>179844.69360406668</v>
      </c>
      <c r="I58" s="156">
        <f t="shared" si="3"/>
        <v>0</v>
      </c>
      <c r="J58" s="156"/>
      <c r="K58" s="334"/>
      <c r="L58" s="158">
        <f t="shared" si="0"/>
        <v>0</v>
      </c>
      <c r="M58" s="334"/>
      <c r="N58" s="158">
        <f t="shared" si="1"/>
        <v>0</v>
      </c>
      <c r="O58" s="158">
        <f t="shared" si="2"/>
        <v>0</v>
      </c>
      <c r="P58" s="4"/>
    </row>
    <row r="59" spans="2:16">
      <c r="B59" s="9" t="str">
        <f t="shared" si="4"/>
        <v/>
      </c>
      <c r="C59" s="153">
        <f>IF(D11="","-",+C58+1)</f>
        <v>2059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5"/>
        <v>0</v>
      </c>
      <c r="G59" s="161">
        <f t="shared" si="8"/>
        <v>0</v>
      </c>
      <c r="H59" s="142">
        <f t="shared" si="9"/>
        <v>0</v>
      </c>
      <c r="I59" s="156">
        <f t="shared" si="3"/>
        <v>0</v>
      </c>
      <c r="J59" s="156"/>
      <c r="K59" s="334"/>
      <c r="L59" s="158">
        <f t="shared" si="0"/>
        <v>0</v>
      </c>
      <c r="M59" s="334"/>
      <c r="N59" s="158">
        <f t="shared" si="1"/>
        <v>0</v>
      </c>
      <c r="O59" s="158">
        <f t="shared" si="2"/>
        <v>0</v>
      </c>
      <c r="P59" s="4"/>
    </row>
    <row r="60" spans="2:16">
      <c r="B60" s="9" t="str">
        <f t="shared" si="4"/>
        <v/>
      </c>
      <c r="C60" s="153">
        <f>IF(D11="","-",+C59+1)</f>
        <v>2060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5"/>
        <v>0</v>
      </c>
      <c r="G60" s="161">
        <f t="shared" si="8"/>
        <v>0</v>
      </c>
      <c r="H60" s="142">
        <f t="shared" si="9"/>
        <v>0</v>
      </c>
      <c r="I60" s="156">
        <f t="shared" si="3"/>
        <v>0</v>
      </c>
      <c r="J60" s="156"/>
      <c r="K60" s="334"/>
      <c r="L60" s="158">
        <f t="shared" si="0"/>
        <v>0</v>
      </c>
      <c r="M60" s="334"/>
      <c r="N60" s="158">
        <f t="shared" si="1"/>
        <v>0</v>
      </c>
      <c r="O60" s="158">
        <f t="shared" si="2"/>
        <v>0</v>
      </c>
      <c r="P60" s="4"/>
    </row>
    <row r="61" spans="2:16">
      <c r="B61" s="9" t="str">
        <f t="shared" si="4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3"/>
        <v>0</v>
      </c>
      <c r="J61" s="156"/>
      <c r="K61" s="334"/>
      <c r="L61" s="158">
        <f t="shared" si="0"/>
        <v>0</v>
      </c>
      <c r="M61" s="334"/>
      <c r="N61" s="158">
        <f t="shared" si="1"/>
        <v>0</v>
      </c>
      <c r="O61" s="158">
        <f t="shared" si="2"/>
        <v>0</v>
      </c>
      <c r="P61" s="4"/>
    </row>
    <row r="62" spans="2:16">
      <c r="B62" s="9" t="str">
        <f t="shared" si="4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3"/>
        <v>0</v>
      </c>
      <c r="J62" s="156"/>
      <c r="K62" s="334"/>
      <c r="L62" s="158">
        <f t="shared" si="0"/>
        <v>0</v>
      </c>
      <c r="M62" s="334"/>
      <c r="N62" s="158">
        <f t="shared" si="1"/>
        <v>0</v>
      </c>
      <c r="O62" s="158">
        <f t="shared" si="2"/>
        <v>0</v>
      </c>
      <c r="P62" s="4"/>
    </row>
    <row r="63" spans="2:16">
      <c r="B63" s="9" t="str">
        <f t="shared" si="4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3"/>
        <v>0</v>
      </c>
      <c r="J63" s="156"/>
      <c r="K63" s="334"/>
      <c r="L63" s="158">
        <f t="shared" si="0"/>
        <v>0</v>
      </c>
      <c r="M63" s="334"/>
      <c r="N63" s="158">
        <f t="shared" si="1"/>
        <v>0</v>
      </c>
      <c r="O63" s="158">
        <f t="shared" si="2"/>
        <v>0</v>
      </c>
      <c r="P63" s="4"/>
    </row>
    <row r="64" spans="2:16">
      <c r="B64" s="9" t="str">
        <f t="shared" si="4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3"/>
        <v>0</v>
      </c>
      <c r="J64" s="156"/>
      <c r="K64" s="334"/>
      <c r="L64" s="158">
        <f t="shared" si="0"/>
        <v>0</v>
      </c>
      <c r="M64" s="334"/>
      <c r="N64" s="158">
        <f t="shared" si="1"/>
        <v>0</v>
      </c>
      <c r="O64" s="158">
        <f t="shared" si="2"/>
        <v>0</v>
      </c>
      <c r="P64" s="4"/>
    </row>
    <row r="65" spans="2:16">
      <c r="B65" s="9" t="str">
        <f t="shared" si="4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3"/>
        <v>0</v>
      </c>
      <c r="J65" s="156"/>
      <c r="K65" s="334"/>
      <c r="L65" s="158">
        <f t="shared" si="0"/>
        <v>0</v>
      </c>
      <c r="M65" s="334"/>
      <c r="N65" s="158">
        <f t="shared" si="1"/>
        <v>0</v>
      </c>
      <c r="O65" s="158">
        <f t="shared" si="2"/>
        <v>0</v>
      </c>
      <c r="P65" s="4"/>
    </row>
    <row r="66" spans="2:16">
      <c r="B66" s="9" t="str">
        <f t="shared" si="4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3"/>
        <v>0</v>
      </c>
      <c r="J66" s="156"/>
      <c r="K66" s="334"/>
      <c r="L66" s="158">
        <f t="shared" si="0"/>
        <v>0</v>
      </c>
      <c r="M66" s="334"/>
      <c r="N66" s="158">
        <f t="shared" si="1"/>
        <v>0</v>
      </c>
      <c r="O66" s="158">
        <f t="shared" si="2"/>
        <v>0</v>
      </c>
      <c r="P66" s="4"/>
    </row>
    <row r="67" spans="2:16">
      <c r="B67" s="9" t="str">
        <f t="shared" si="4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3"/>
        <v>0</v>
      </c>
      <c r="J67" s="156"/>
      <c r="K67" s="334"/>
      <c r="L67" s="158">
        <f t="shared" si="0"/>
        <v>0</v>
      </c>
      <c r="M67" s="334"/>
      <c r="N67" s="158">
        <f t="shared" si="1"/>
        <v>0</v>
      </c>
      <c r="O67" s="158">
        <f t="shared" si="2"/>
        <v>0</v>
      </c>
      <c r="P67" s="4"/>
    </row>
    <row r="68" spans="2:16">
      <c r="B68" s="9" t="str">
        <f t="shared" si="4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3"/>
        <v>0</v>
      </c>
      <c r="J68" s="156"/>
      <c r="K68" s="334"/>
      <c r="L68" s="158">
        <f t="shared" si="0"/>
        <v>0</v>
      </c>
      <c r="M68" s="334"/>
      <c r="N68" s="158">
        <f t="shared" si="1"/>
        <v>0</v>
      </c>
      <c r="O68" s="158">
        <f t="shared" si="2"/>
        <v>0</v>
      </c>
      <c r="P68" s="4"/>
    </row>
    <row r="69" spans="2:16">
      <c r="B69" s="9" t="str">
        <f t="shared" si="4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3"/>
        <v>0</v>
      </c>
      <c r="J69" s="156"/>
      <c r="K69" s="334"/>
      <c r="L69" s="158">
        <f t="shared" si="0"/>
        <v>0</v>
      </c>
      <c r="M69" s="334"/>
      <c r="N69" s="158">
        <f t="shared" si="1"/>
        <v>0</v>
      </c>
      <c r="O69" s="158">
        <f t="shared" si="2"/>
        <v>0</v>
      </c>
      <c r="P69" s="4"/>
    </row>
    <row r="70" spans="2:16">
      <c r="B70" s="9" t="str">
        <f t="shared" si="4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3"/>
        <v>0</v>
      </c>
      <c r="J70" s="156"/>
      <c r="K70" s="334"/>
      <c r="L70" s="158">
        <f t="shared" si="0"/>
        <v>0</v>
      </c>
      <c r="M70" s="334"/>
      <c r="N70" s="158">
        <f t="shared" si="1"/>
        <v>0</v>
      </c>
      <c r="O70" s="158">
        <f t="shared" si="2"/>
        <v>0</v>
      </c>
      <c r="P70" s="4"/>
    </row>
    <row r="71" spans="2:16">
      <c r="B71" s="9" t="str">
        <f t="shared" si="4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3"/>
        <v>0</v>
      </c>
      <c r="J71" s="156"/>
      <c r="K71" s="334"/>
      <c r="L71" s="158">
        <f t="shared" si="0"/>
        <v>0</v>
      </c>
      <c r="M71" s="334"/>
      <c r="N71" s="158">
        <f t="shared" si="1"/>
        <v>0</v>
      </c>
      <c r="O71" s="158">
        <f t="shared" si="2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3"/>
        <v>0</v>
      </c>
      <c r="J72" s="156"/>
      <c r="K72" s="335"/>
      <c r="L72" s="169">
        <f t="shared" si="0"/>
        <v>0</v>
      </c>
      <c r="M72" s="335"/>
      <c r="N72" s="169">
        <f t="shared" si="1"/>
        <v>0</v>
      </c>
      <c r="O72" s="169">
        <f t="shared" si="2"/>
        <v>0</v>
      </c>
      <c r="P72" s="4"/>
    </row>
    <row r="73" spans="2:16">
      <c r="C73" s="154" t="s">
        <v>73</v>
      </c>
      <c r="D73" s="111"/>
      <c r="E73" s="111">
        <f>SUM(E17:E72)</f>
        <v>10670271</v>
      </c>
      <c r="F73" s="111"/>
      <c r="G73" s="111">
        <f>SUM(G17:G72)</f>
        <v>33375855.058255933</v>
      </c>
      <c r="H73" s="111">
        <f>SUM(H17:H72)</f>
        <v>33375855.058255933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67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1359929.3750502607</v>
      </c>
      <c r="N87" s="198">
        <f>IF(J92&lt;D11,0,VLOOKUP(J92,C17:O72,11))</f>
        <v>1359929.3750502607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1347547.6401151039</v>
      </c>
      <c r="N88" s="200">
        <f>IF(J92&lt;D11,0,VLOOKUP(J92,C99:P154,7))</f>
        <v>1347547.6401151039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Chamber Springs - Farmington 161 kV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-12381.734935156768</v>
      </c>
      <c r="N89" s="203">
        <f>+N88-N87</f>
        <v>-12381.734935156768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10670271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3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254054.07142857142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409">
        <v>0</v>
      </c>
      <c r="E99" s="410">
        <v>188640.89285714284</v>
      </c>
      <c r="F99" s="411">
        <v>10375249.107142856</v>
      </c>
      <c r="G99" s="412">
        <v>5187624.5535714282</v>
      </c>
      <c r="H99" s="413">
        <v>818789.20929668087</v>
      </c>
      <c r="I99" s="414">
        <v>818789.20929668087</v>
      </c>
      <c r="J99" s="158">
        <f t="shared" ref="J99:J130" si="10">+I99-H99</f>
        <v>0</v>
      </c>
      <c r="K99" s="158"/>
      <c r="L99" s="256">
        <f>+H99</f>
        <v>818789.20929668087</v>
      </c>
      <c r="M99" s="157">
        <f t="shared" ref="M99" si="11">IF(L99&lt;&gt;0,+H99-L99,0)</f>
        <v>0</v>
      </c>
      <c r="N99" s="256">
        <f>+I99</f>
        <v>818789.20929668087</v>
      </c>
      <c r="O99" s="157">
        <f t="shared" ref="O99" si="12">IF(N99&lt;&gt;0,+I99-N99,0)</f>
        <v>0</v>
      </c>
      <c r="P99" s="157">
        <f t="shared" ref="P99" si="13">+O99-M99</f>
        <v>0</v>
      </c>
    </row>
    <row r="100" spans="1:16">
      <c r="B100" s="9" t="str">
        <f>IF(D100=F99,"","IU")</f>
        <v>IU</v>
      </c>
      <c r="C100" s="153">
        <f>IF(D93="","-",+C99+1)</f>
        <v>2018</v>
      </c>
      <c r="D100" s="154">
        <f>IF(F99+SUM(E$99:E99)=D$92,F99,D$92-SUM(E$99:E99))</f>
        <v>10481630.107142856</v>
      </c>
      <c r="E100" s="160">
        <f>IF(+J96&lt;F99,J96,D100)</f>
        <v>254054.07142857142</v>
      </c>
      <c r="F100" s="159">
        <f t="shared" ref="F100:F130" si="14">+D100-E100</f>
        <v>10227576.035714285</v>
      </c>
      <c r="G100" s="159">
        <f t="shared" ref="G100:G130" si="15">+(F100+D100)/2</f>
        <v>10354603.071428571</v>
      </c>
      <c r="H100" s="163">
        <f t="shared" ref="H100:H154" si="16">+J$94*G100+E100</f>
        <v>1347547.6401151039</v>
      </c>
      <c r="I100" s="253">
        <f t="shared" ref="I100:I154" si="17">+J$95*G100+E100</f>
        <v>1347547.6401151039</v>
      </c>
      <c r="J100" s="158">
        <f t="shared" si="10"/>
        <v>0</v>
      </c>
      <c r="K100" s="158"/>
      <c r="L100" s="334"/>
      <c r="M100" s="158">
        <f t="shared" ref="M100:M130" si="18">IF(L100&lt;&gt;0,+H100-L100,0)</f>
        <v>0</v>
      </c>
      <c r="N100" s="334"/>
      <c r="O100" s="158">
        <f t="shared" ref="O100:O130" si="19">IF(N100&lt;&gt;0,+I100-N100,0)</f>
        <v>0</v>
      </c>
      <c r="P100" s="158">
        <f t="shared" ref="P100:P130" si="20">+O100-M100</f>
        <v>0</v>
      </c>
    </row>
    <row r="101" spans="1:16">
      <c r="B101" s="9" t="str">
        <f t="shared" ref="B101:B154" si="21">IF(D101=F100,"","IU")</f>
        <v/>
      </c>
      <c r="C101" s="153">
        <f>IF(D93="","-",+C100+1)</f>
        <v>2019</v>
      </c>
      <c r="D101" s="154">
        <f>IF(F100+SUM(E$99:E100)=D$92,F100,D$92-SUM(E$99:E100))</f>
        <v>10227576.035714285</v>
      </c>
      <c r="E101" s="160">
        <f>IF(+J96&lt;F100,J96,D101)</f>
        <v>254054.07142857142</v>
      </c>
      <c r="F101" s="159">
        <f t="shared" si="14"/>
        <v>9973521.9642857146</v>
      </c>
      <c r="G101" s="159">
        <f t="shared" si="15"/>
        <v>10100549</v>
      </c>
      <c r="H101" s="163">
        <f t="shared" si="16"/>
        <v>1320718.3651260585</v>
      </c>
      <c r="I101" s="253">
        <f t="shared" si="17"/>
        <v>1320718.3651260585</v>
      </c>
      <c r="J101" s="158">
        <f t="shared" si="10"/>
        <v>0</v>
      </c>
      <c r="K101" s="158"/>
      <c r="L101" s="334"/>
      <c r="M101" s="158">
        <f t="shared" si="18"/>
        <v>0</v>
      </c>
      <c r="N101" s="334"/>
      <c r="O101" s="158">
        <f t="shared" si="19"/>
        <v>0</v>
      </c>
      <c r="P101" s="158">
        <f t="shared" si="20"/>
        <v>0</v>
      </c>
    </row>
    <row r="102" spans="1:16">
      <c r="B102" s="9" t="str">
        <f t="shared" si="21"/>
        <v/>
      </c>
      <c r="C102" s="153">
        <f>IF(D93="","-",+C101+1)</f>
        <v>2020</v>
      </c>
      <c r="D102" s="154">
        <f>IF(F101+SUM(E$99:E101)=D$92,F101,D$92-SUM(E$99:E101))</f>
        <v>9973521.9642857146</v>
      </c>
      <c r="E102" s="160">
        <f>IF(+J96&lt;F101,J96,D102)</f>
        <v>254054.07142857142</v>
      </c>
      <c r="F102" s="159">
        <f t="shared" si="14"/>
        <v>9719467.8928571437</v>
      </c>
      <c r="G102" s="159">
        <f t="shared" si="15"/>
        <v>9846494.9285714291</v>
      </c>
      <c r="H102" s="163">
        <f t="shared" si="16"/>
        <v>1293889.0901370132</v>
      </c>
      <c r="I102" s="253">
        <f t="shared" si="17"/>
        <v>1293889.0901370132</v>
      </c>
      <c r="J102" s="158">
        <f t="shared" si="10"/>
        <v>0</v>
      </c>
      <c r="K102" s="158"/>
      <c r="L102" s="334"/>
      <c r="M102" s="158">
        <f t="shared" si="18"/>
        <v>0</v>
      </c>
      <c r="N102" s="334"/>
      <c r="O102" s="158">
        <f t="shared" si="19"/>
        <v>0</v>
      </c>
      <c r="P102" s="158">
        <f t="shared" si="20"/>
        <v>0</v>
      </c>
    </row>
    <row r="103" spans="1:16">
      <c r="B103" s="9" t="str">
        <f t="shared" si="21"/>
        <v/>
      </c>
      <c r="C103" s="153">
        <f>IF(D93="","-",+C102+1)</f>
        <v>2021</v>
      </c>
      <c r="D103" s="154">
        <f>IF(F102+SUM(E$99:E102)=D$92,F102,D$92-SUM(E$99:E102))</f>
        <v>9719467.8928571437</v>
      </c>
      <c r="E103" s="160">
        <f>IF(+J96&lt;F102,J96,D103)</f>
        <v>254054.07142857142</v>
      </c>
      <c r="F103" s="159">
        <f t="shared" si="14"/>
        <v>9465413.8214285728</v>
      </c>
      <c r="G103" s="159">
        <f t="shared" si="15"/>
        <v>9592440.8571428582</v>
      </c>
      <c r="H103" s="163">
        <f t="shared" si="16"/>
        <v>1267059.8151479678</v>
      </c>
      <c r="I103" s="253">
        <f t="shared" si="17"/>
        <v>1267059.8151479678</v>
      </c>
      <c r="J103" s="158">
        <f t="shared" si="10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21"/>
        <v/>
      </c>
      <c r="C104" s="153">
        <f>IF(D93="","-",+C103+1)</f>
        <v>2022</v>
      </c>
      <c r="D104" s="154">
        <f>IF(F103+SUM(E$99:E103)=D$92,F103,D$92-SUM(E$99:E103))</f>
        <v>9465413.8214285728</v>
      </c>
      <c r="E104" s="160">
        <f>IF(+J96&lt;F103,J96,D104)</f>
        <v>254054.07142857142</v>
      </c>
      <c r="F104" s="159">
        <f t="shared" si="14"/>
        <v>9211359.7500000019</v>
      </c>
      <c r="G104" s="159">
        <f t="shared" si="15"/>
        <v>9338386.7857142873</v>
      </c>
      <c r="H104" s="163">
        <f t="shared" si="16"/>
        <v>1240230.5401589223</v>
      </c>
      <c r="I104" s="253">
        <f t="shared" si="17"/>
        <v>1240230.5401589223</v>
      </c>
      <c r="J104" s="158">
        <f t="shared" si="10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21"/>
        <v/>
      </c>
      <c r="C105" s="153">
        <f>IF(D93="","-",+C104+1)</f>
        <v>2023</v>
      </c>
      <c r="D105" s="154">
        <f>IF(F104+SUM(E$99:E104)=D$92,F104,D$92-SUM(E$99:E104))</f>
        <v>9211359.7500000019</v>
      </c>
      <c r="E105" s="160">
        <f>IF(+J96&lt;F104,J96,D105)</f>
        <v>254054.07142857142</v>
      </c>
      <c r="F105" s="159">
        <f t="shared" si="14"/>
        <v>8957305.678571431</v>
      </c>
      <c r="G105" s="159">
        <f t="shared" si="15"/>
        <v>9084332.7142857164</v>
      </c>
      <c r="H105" s="163">
        <f t="shared" si="16"/>
        <v>1213401.2651698771</v>
      </c>
      <c r="I105" s="253">
        <f t="shared" si="17"/>
        <v>1213401.2651698771</v>
      </c>
      <c r="J105" s="158">
        <f t="shared" si="10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21"/>
        <v/>
      </c>
      <c r="C106" s="153">
        <f>IF(D93="","-",+C105+1)</f>
        <v>2024</v>
      </c>
      <c r="D106" s="154">
        <f>IF(F105+SUM(E$99:E105)=D$92,F105,D$92-SUM(E$99:E105))</f>
        <v>8957305.678571431</v>
      </c>
      <c r="E106" s="160">
        <f>IF(+J96&lt;F105,J96,D106)</f>
        <v>254054.07142857142</v>
      </c>
      <c r="F106" s="159">
        <f t="shared" si="14"/>
        <v>8703251.6071428601</v>
      </c>
      <c r="G106" s="159">
        <f t="shared" si="15"/>
        <v>8830278.6428571455</v>
      </c>
      <c r="H106" s="163">
        <f t="shared" si="16"/>
        <v>1186571.9901808316</v>
      </c>
      <c r="I106" s="253">
        <f t="shared" si="17"/>
        <v>1186571.9901808316</v>
      </c>
      <c r="J106" s="158">
        <f t="shared" si="10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21"/>
        <v/>
      </c>
      <c r="C107" s="153">
        <f>IF(D93="","-",+C106+1)</f>
        <v>2025</v>
      </c>
      <c r="D107" s="154">
        <f>IF(F106+SUM(E$99:E106)=D$92,F106,D$92-SUM(E$99:E106))</f>
        <v>8703251.6071428601</v>
      </c>
      <c r="E107" s="160">
        <f>IF(+J96&lt;F106,J96,D107)</f>
        <v>254054.07142857142</v>
      </c>
      <c r="F107" s="159">
        <f t="shared" si="14"/>
        <v>8449197.5357142892</v>
      </c>
      <c r="G107" s="159">
        <f t="shared" si="15"/>
        <v>8576224.5714285746</v>
      </c>
      <c r="H107" s="163">
        <f t="shared" si="16"/>
        <v>1159742.7151917862</v>
      </c>
      <c r="I107" s="253">
        <f t="shared" si="17"/>
        <v>1159742.7151917862</v>
      </c>
      <c r="J107" s="158">
        <f t="shared" si="10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21"/>
        <v/>
      </c>
      <c r="C108" s="153">
        <f>IF(D93="","-",+C107+1)</f>
        <v>2026</v>
      </c>
      <c r="D108" s="154">
        <f>IF(F107+SUM(E$99:E107)=D$92,F107,D$92-SUM(E$99:E107))</f>
        <v>8449197.5357142892</v>
      </c>
      <c r="E108" s="160">
        <f>IF(+J96&lt;F107,J96,D108)</f>
        <v>254054.07142857142</v>
      </c>
      <c r="F108" s="159">
        <f t="shared" si="14"/>
        <v>8195143.4642857173</v>
      </c>
      <c r="G108" s="159">
        <f t="shared" si="15"/>
        <v>8322170.5000000037</v>
      </c>
      <c r="H108" s="163">
        <f t="shared" si="16"/>
        <v>1132913.4402027407</v>
      </c>
      <c r="I108" s="253">
        <f t="shared" si="17"/>
        <v>1132913.4402027407</v>
      </c>
      <c r="J108" s="158">
        <f t="shared" si="10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21"/>
        <v/>
      </c>
      <c r="C109" s="153">
        <f>IF(D93="","-",+C108+1)</f>
        <v>2027</v>
      </c>
      <c r="D109" s="154">
        <f>IF(F108+SUM(E$99:E108)=D$92,F108,D$92-SUM(E$99:E108))</f>
        <v>8195143.4642857173</v>
      </c>
      <c r="E109" s="160">
        <f>IF(+J96&lt;F108,J96,D109)</f>
        <v>254054.07142857142</v>
      </c>
      <c r="F109" s="159">
        <f t="shared" si="14"/>
        <v>7941089.3928571455</v>
      </c>
      <c r="G109" s="159">
        <f t="shared" si="15"/>
        <v>8068116.428571431</v>
      </c>
      <c r="H109" s="163">
        <f t="shared" si="16"/>
        <v>1106084.1652136953</v>
      </c>
      <c r="I109" s="253">
        <f t="shared" si="17"/>
        <v>1106084.1652136953</v>
      </c>
      <c r="J109" s="158">
        <f t="shared" si="10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21"/>
        <v/>
      </c>
      <c r="C110" s="153">
        <f>IF(D93="","-",+C109+1)</f>
        <v>2028</v>
      </c>
      <c r="D110" s="154">
        <f>IF(F109+SUM(E$99:E109)=D$92,F109,D$92-SUM(E$99:E109))</f>
        <v>7941089.3928571455</v>
      </c>
      <c r="E110" s="160">
        <f>IF(+J96&lt;F109,J96,D110)</f>
        <v>254054.07142857142</v>
      </c>
      <c r="F110" s="159">
        <f t="shared" si="14"/>
        <v>7687035.3214285737</v>
      </c>
      <c r="G110" s="159">
        <f t="shared" si="15"/>
        <v>7814062.3571428601</v>
      </c>
      <c r="H110" s="163">
        <f t="shared" si="16"/>
        <v>1079254.8902246498</v>
      </c>
      <c r="I110" s="253">
        <f t="shared" si="17"/>
        <v>1079254.8902246498</v>
      </c>
      <c r="J110" s="158">
        <f t="shared" si="10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21"/>
        <v/>
      </c>
      <c r="C111" s="153">
        <f>IF(D93="","-",+C110+1)</f>
        <v>2029</v>
      </c>
      <c r="D111" s="154">
        <f>IF(F110+SUM(E$99:E110)=D$92,F110,D$92-SUM(E$99:E110))</f>
        <v>7687035.3214285737</v>
      </c>
      <c r="E111" s="160">
        <f>IF(+J96&lt;F110,J96,D111)</f>
        <v>254054.07142857142</v>
      </c>
      <c r="F111" s="159">
        <f t="shared" si="14"/>
        <v>7432981.2500000019</v>
      </c>
      <c r="G111" s="159">
        <f t="shared" si="15"/>
        <v>7560008.2857142873</v>
      </c>
      <c r="H111" s="163">
        <f t="shared" si="16"/>
        <v>1052425.6152356041</v>
      </c>
      <c r="I111" s="253">
        <f t="shared" si="17"/>
        <v>1052425.6152356041</v>
      </c>
      <c r="J111" s="158">
        <f t="shared" si="10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21"/>
        <v/>
      </c>
      <c r="C112" s="153">
        <f>IF(D93="","-",+C111+1)</f>
        <v>2030</v>
      </c>
      <c r="D112" s="154">
        <f>IF(F111+SUM(E$99:E111)=D$92,F111,D$92-SUM(E$99:E111))</f>
        <v>7432981.2500000019</v>
      </c>
      <c r="E112" s="160">
        <f>IF(+J96&lt;F111,J96,D112)</f>
        <v>254054.07142857142</v>
      </c>
      <c r="F112" s="159">
        <f t="shared" si="14"/>
        <v>7178927.17857143</v>
      </c>
      <c r="G112" s="159">
        <f t="shared" si="15"/>
        <v>7305954.2142857164</v>
      </c>
      <c r="H112" s="163">
        <f t="shared" si="16"/>
        <v>1025596.3402465589</v>
      </c>
      <c r="I112" s="253">
        <f t="shared" si="17"/>
        <v>1025596.3402465589</v>
      </c>
      <c r="J112" s="158">
        <f t="shared" si="10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21"/>
        <v/>
      </c>
      <c r="C113" s="153">
        <f>IF(D93="","-",+C112+1)</f>
        <v>2031</v>
      </c>
      <c r="D113" s="154">
        <f>IF(F112+SUM(E$99:E112)=D$92,F112,D$92-SUM(E$99:E112))</f>
        <v>7178927.17857143</v>
      </c>
      <c r="E113" s="160">
        <f>IF(+J96&lt;F112,J96,D113)</f>
        <v>254054.07142857142</v>
      </c>
      <c r="F113" s="159">
        <f t="shared" si="14"/>
        <v>6924873.1071428582</v>
      </c>
      <c r="G113" s="159">
        <f t="shared" si="15"/>
        <v>7051900.1428571437</v>
      </c>
      <c r="H113" s="163">
        <f t="shared" si="16"/>
        <v>998767.0652575132</v>
      </c>
      <c r="I113" s="253">
        <f t="shared" si="17"/>
        <v>998767.0652575132</v>
      </c>
      <c r="J113" s="158">
        <f t="shared" si="10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21"/>
        <v/>
      </c>
      <c r="C114" s="153">
        <f>IF(D93="","-",+C113+1)</f>
        <v>2032</v>
      </c>
      <c r="D114" s="154">
        <f>IF(F113+SUM(E$99:E113)=D$92,F113,D$92-SUM(E$99:E113))</f>
        <v>6924873.1071428582</v>
      </c>
      <c r="E114" s="160">
        <f>IF(+J96&lt;F113,J96,D114)</f>
        <v>254054.07142857142</v>
      </c>
      <c r="F114" s="159">
        <f t="shared" si="14"/>
        <v>6670819.0357142864</v>
      </c>
      <c r="G114" s="159">
        <f t="shared" si="15"/>
        <v>6797846.0714285728</v>
      </c>
      <c r="H114" s="163">
        <f t="shared" si="16"/>
        <v>971937.79026846774</v>
      </c>
      <c r="I114" s="253">
        <f t="shared" si="17"/>
        <v>971937.79026846774</v>
      </c>
      <c r="J114" s="158">
        <f t="shared" si="10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21"/>
        <v/>
      </c>
      <c r="C115" s="153">
        <f>IF(D93="","-",+C114+1)</f>
        <v>2033</v>
      </c>
      <c r="D115" s="154">
        <f>IF(F114+SUM(E$99:E114)=D$92,F114,D$92-SUM(E$99:E114))</f>
        <v>6670819.0357142864</v>
      </c>
      <c r="E115" s="160">
        <f>IF(+J96&lt;F114,J96,D115)</f>
        <v>254054.07142857142</v>
      </c>
      <c r="F115" s="159">
        <f t="shared" si="14"/>
        <v>6416764.9642857146</v>
      </c>
      <c r="G115" s="159">
        <f t="shared" si="15"/>
        <v>6543792</v>
      </c>
      <c r="H115" s="163">
        <f t="shared" si="16"/>
        <v>945108.51527942228</v>
      </c>
      <c r="I115" s="253">
        <f t="shared" si="17"/>
        <v>945108.51527942228</v>
      </c>
      <c r="J115" s="158">
        <f t="shared" si="10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21"/>
        <v/>
      </c>
      <c r="C116" s="153">
        <f>IF(D93="","-",+C115+1)</f>
        <v>2034</v>
      </c>
      <c r="D116" s="154">
        <f>IF(F115+SUM(E$99:E115)=D$92,F115,D$92-SUM(E$99:E115))</f>
        <v>6416764.9642857146</v>
      </c>
      <c r="E116" s="160">
        <f>IF(+J96&lt;F115,J96,D116)</f>
        <v>254054.07142857142</v>
      </c>
      <c r="F116" s="159">
        <f t="shared" si="14"/>
        <v>6162710.8928571427</v>
      </c>
      <c r="G116" s="159">
        <f t="shared" si="15"/>
        <v>6289737.9285714291</v>
      </c>
      <c r="H116" s="163">
        <f t="shared" si="16"/>
        <v>918279.24029037682</v>
      </c>
      <c r="I116" s="253">
        <f t="shared" si="17"/>
        <v>918279.24029037682</v>
      </c>
      <c r="J116" s="158">
        <f t="shared" si="10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21"/>
        <v/>
      </c>
      <c r="C117" s="153">
        <f>IF(D93="","-",+C116+1)</f>
        <v>2035</v>
      </c>
      <c r="D117" s="154">
        <f>IF(F116+SUM(E$99:E116)=D$92,F116,D$92-SUM(E$99:E116))</f>
        <v>6162710.8928571427</v>
      </c>
      <c r="E117" s="160">
        <f>IF(+J96&lt;F116,J96,D117)</f>
        <v>254054.07142857142</v>
      </c>
      <c r="F117" s="159">
        <f t="shared" si="14"/>
        <v>5908656.8214285709</v>
      </c>
      <c r="G117" s="159">
        <f t="shared" si="15"/>
        <v>6035683.8571428563</v>
      </c>
      <c r="H117" s="163">
        <f t="shared" si="16"/>
        <v>891449.96530133113</v>
      </c>
      <c r="I117" s="253">
        <f t="shared" si="17"/>
        <v>891449.96530133113</v>
      </c>
      <c r="J117" s="158">
        <f t="shared" si="10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21"/>
        <v/>
      </c>
      <c r="C118" s="153">
        <f>IF(D93="","-",+C117+1)</f>
        <v>2036</v>
      </c>
      <c r="D118" s="154">
        <f>IF(F117+SUM(E$99:E117)=D$92,F117,D$92-SUM(E$99:E117))</f>
        <v>5908656.8214285709</v>
      </c>
      <c r="E118" s="160">
        <f>IF(+J96&lt;F117,J96,D118)</f>
        <v>254054.07142857142</v>
      </c>
      <c r="F118" s="159">
        <f t="shared" si="14"/>
        <v>5654602.7499999991</v>
      </c>
      <c r="G118" s="159">
        <f t="shared" si="15"/>
        <v>5781629.7857142854</v>
      </c>
      <c r="H118" s="163">
        <f t="shared" si="16"/>
        <v>864620.69031228591</v>
      </c>
      <c r="I118" s="253">
        <f t="shared" si="17"/>
        <v>864620.69031228591</v>
      </c>
      <c r="J118" s="158">
        <f t="shared" si="10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21"/>
        <v/>
      </c>
      <c r="C119" s="153">
        <f>IF(D93="","-",+C118+1)</f>
        <v>2037</v>
      </c>
      <c r="D119" s="154">
        <f>IF(F118+SUM(E$99:E118)=D$92,F118,D$92-SUM(E$99:E118))</f>
        <v>5654602.7499999991</v>
      </c>
      <c r="E119" s="160">
        <f>IF(+J96&lt;F118,J96,D119)</f>
        <v>254054.07142857142</v>
      </c>
      <c r="F119" s="159">
        <f t="shared" si="14"/>
        <v>5400548.6785714272</v>
      </c>
      <c r="G119" s="159">
        <f t="shared" si="15"/>
        <v>5527575.7142857127</v>
      </c>
      <c r="H119" s="163">
        <f t="shared" si="16"/>
        <v>837791.41532324022</v>
      </c>
      <c r="I119" s="253">
        <f t="shared" si="17"/>
        <v>837791.41532324022</v>
      </c>
      <c r="J119" s="158">
        <f t="shared" si="10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21"/>
        <v/>
      </c>
      <c r="C120" s="153">
        <f>IF(D93="","-",+C119+1)</f>
        <v>2038</v>
      </c>
      <c r="D120" s="154">
        <f>IF(F119+SUM(E$99:E119)=D$92,F119,D$92-SUM(E$99:E119))</f>
        <v>5400548.6785714272</v>
      </c>
      <c r="E120" s="160">
        <f>IF(+J96&lt;F119,J96,D120)</f>
        <v>254054.07142857142</v>
      </c>
      <c r="F120" s="159">
        <f t="shared" si="14"/>
        <v>5146494.6071428554</v>
      </c>
      <c r="G120" s="159">
        <f t="shared" si="15"/>
        <v>5273521.6428571418</v>
      </c>
      <c r="H120" s="163">
        <f t="shared" si="16"/>
        <v>810962.14033419476</v>
      </c>
      <c r="I120" s="253">
        <f t="shared" si="17"/>
        <v>810962.14033419476</v>
      </c>
      <c r="J120" s="158">
        <f t="shared" si="10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21"/>
        <v/>
      </c>
      <c r="C121" s="153">
        <f>IF(D93="","-",+C120+1)</f>
        <v>2039</v>
      </c>
      <c r="D121" s="154">
        <f>IF(F120+SUM(E$99:E120)=D$92,F120,D$92-SUM(E$99:E120))</f>
        <v>5146494.6071428554</v>
      </c>
      <c r="E121" s="160">
        <f>IF(+J96&lt;F120,J96,D121)</f>
        <v>254054.07142857142</v>
      </c>
      <c r="F121" s="159">
        <f t="shared" si="14"/>
        <v>4892440.5357142836</v>
      </c>
      <c r="G121" s="159">
        <f t="shared" si="15"/>
        <v>5019467.571428569</v>
      </c>
      <c r="H121" s="163">
        <f t="shared" si="16"/>
        <v>784132.8653451493</v>
      </c>
      <c r="I121" s="253">
        <f t="shared" si="17"/>
        <v>784132.8653451493</v>
      </c>
      <c r="J121" s="158">
        <f t="shared" si="10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21"/>
        <v/>
      </c>
      <c r="C122" s="153">
        <f>IF(D93="","-",+C121+1)</f>
        <v>2040</v>
      </c>
      <c r="D122" s="154">
        <f>IF(F121+SUM(E$99:E121)=D$92,F121,D$92-SUM(E$99:E121))</f>
        <v>4892440.5357142836</v>
      </c>
      <c r="E122" s="160">
        <f>IF(+J96&lt;F121,J96,D122)</f>
        <v>254054.07142857142</v>
      </c>
      <c r="F122" s="159">
        <f t="shared" si="14"/>
        <v>4638386.4642857118</v>
      </c>
      <c r="G122" s="159">
        <f t="shared" si="15"/>
        <v>4765413.4999999981</v>
      </c>
      <c r="H122" s="163">
        <f t="shared" si="16"/>
        <v>757303.59035610384</v>
      </c>
      <c r="I122" s="253">
        <f t="shared" si="17"/>
        <v>757303.59035610384</v>
      </c>
      <c r="J122" s="158">
        <f t="shared" si="10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21"/>
        <v/>
      </c>
      <c r="C123" s="153">
        <f>IF(D93="","-",+C122+1)</f>
        <v>2041</v>
      </c>
      <c r="D123" s="154">
        <f>IF(F122+SUM(E$99:E122)=D$92,F122,D$92-SUM(E$99:E122))</f>
        <v>4638386.4642857118</v>
      </c>
      <c r="E123" s="160">
        <f>IF(+J96&lt;F122,J96,D123)</f>
        <v>254054.07142857142</v>
      </c>
      <c r="F123" s="159">
        <f t="shared" si="14"/>
        <v>4384332.3928571399</v>
      </c>
      <c r="G123" s="159">
        <f t="shared" si="15"/>
        <v>4511359.4285714254</v>
      </c>
      <c r="H123" s="163">
        <f t="shared" si="16"/>
        <v>730474.31536705815</v>
      </c>
      <c r="I123" s="253">
        <f t="shared" si="17"/>
        <v>730474.31536705815</v>
      </c>
      <c r="J123" s="158">
        <f t="shared" si="10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21"/>
        <v/>
      </c>
      <c r="C124" s="153">
        <f>IF(D93="","-",+C123+1)</f>
        <v>2042</v>
      </c>
      <c r="D124" s="154">
        <f>IF(F123+SUM(E$99:E123)=D$92,F123,D$92-SUM(E$99:E123))</f>
        <v>4384332.3928571399</v>
      </c>
      <c r="E124" s="160">
        <f>IF(+J96&lt;F123,J96,D124)</f>
        <v>254054.07142857142</v>
      </c>
      <c r="F124" s="159">
        <f t="shared" si="14"/>
        <v>4130278.3214285686</v>
      </c>
      <c r="G124" s="159">
        <f t="shared" si="15"/>
        <v>4257305.3571428545</v>
      </c>
      <c r="H124" s="163">
        <f t="shared" si="16"/>
        <v>703645.04037801281</v>
      </c>
      <c r="I124" s="253">
        <f t="shared" si="17"/>
        <v>703645.04037801281</v>
      </c>
      <c r="J124" s="158">
        <f t="shared" si="10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21"/>
        <v/>
      </c>
      <c r="C125" s="153">
        <f>IF(D93="","-",+C124+1)</f>
        <v>2043</v>
      </c>
      <c r="D125" s="154">
        <f>IF(F124+SUM(E$99:E124)=D$92,F124,D$92-SUM(E$99:E124))</f>
        <v>4130278.3214285686</v>
      </c>
      <c r="E125" s="160">
        <f>IF(+J96&lt;F124,J96,D125)</f>
        <v>254054.07142857142</v>
      </c>
      <c r="F125" s="159">
        <f t="shared" si="14"/>
        <v>3876224.2499999972</v>
      </c>
      <c r="G125" s="159">
        <f t="shared" si="15"/>
        <v>4003251.2857142827</v>
      </c>
      <c r="H125" s="163">
        <f t="shared" si="16"/>
        <v>676815.76538896724</v>
      </c>
      <c r="I125" s="253">
        <f t="shared" si="17"/>
        <v>676815.76538896724</v>
      </c>
      <c r="J125" s="158">
        <f t="shared" si="10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21"/>
        <v/>
      </c>
      <c r="C126" s="153">
        <f>IF(D93="","-",+C125+1)</f>
        <v>2044</v>
      </c>
      <c r="D126" s="154">
        <f>IF(F125+SUM(E$99:E125)=D$92,F125,D$92-SUM(E$99:E125))</f>
        <v>3876224.2499999972</v>
      </c>
      <c r="E126" s="160">
        <f>IF(+J96&lt;F125,J96,D126)</f>
        <v>254054.07142857142</v>
      </c>
      <c r="F126" s="159">
        <f t="shared" si="14"/>
        <v>3622170.1785714258</v>
      </c>
      <c r="G126" s="159">
        <f t="shared" si="15"/>
        <v>3749197.2142857118</v>
      </c>
      <c r="H126" s="163">
        <f t="shared" si="16"/>
        <v>649986.4903999219</v>
      </c>
      <c r="I126" s="253">
        <f t="shared" si="17"/>
        <v>649986.4903999219</v>
      </c>
      <c r="J126" s="158">
        <f t="shared" si="10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21"/>
        <v/>
      </c>
      <c r="C127" s="153">
        <f>IF(D93="","-",+C126+1)</f>
        <v>2045</v>
      </c>
      <c r="D127" s="154">
        <f>IF(F126+SUM(E$99:E126)=D$92,F126,D$92-SUM(E$99:E126))</f>
        <v>3622170.1785714258</v>
      </c>
      <c r="E127" s="160">
        <f>IF(+J96&lt;F126,J96,D127)</f>
        <v>254054.07142857142</v>
      </c>
      <c r="F127" s="159">
        <f t="shared" si="14"/>
        <v>3368116.1071428545</v>
      </c>
      <c r="G127" s="159">
        <f t="shared" si="15"/>
        <v>3495143.1428571399</v>
      </c>
      <c r="H127" s="163">
        <f t="shared" si="16"/>
        <v>623157.21541087644</v>
      </c>
      <c r="I127" s="253">
        <f t="shared" si="17"/>
        <v>623157.21541087644</v>
      </c>
      <c r="J127" s="158">
        <f t="shared" si="10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21"/>
        <v/>
      </c>
      <c r="C128" s="153">
        <f>IF(D93="","-",+C127+1)</f>
        <v>2046</v>
      </c>
      <c r="D128" s="154">
        <f>IF(F127+SUM(E$99:E127)=D$92,F127,D$92-SUM(E$99:E127))</f>
        <v>3368116.1071428545</v>
      </c>
      <c r="E128" s="160">
        <f>IF(+J96&lt;F127,J96,D128)</f>
        <v>254054.07142857142</v>
      </c>
      <c r="F128" s="159">
        <f t="shared" si="14"/>
        <v>3114062.0357142831</v>
      </c>
      <c r="G128" s="159">
        <f t="shared" si="15"/>
        <v>3241089.071428569</v>
      </c>
      <c r="H128" s="163">
        <f t="shared" si="16"/>
        <v>596327.9404218311</v>
      </c>
      <c r="I128" s="253">
        <f t="shared" si="17"/>
        <v>596327.9404218311</v>
      </c>
      <c r="J128" s="158">
        <f t="shared" si="10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21"/>
        <v/>
      </c>
      <c r="C129" s="153">
        <f>IF(D93="","-",+C128+1)</f>
        <v>2047</v>
      </c>
      <c r="D129" s="154">
        <f>IF(F128+SUM(E$99:E128)=D$92,F128,D$92-SUM(E$99:E128))</f>
        <v>3114062.0357142831</v>
      </c>
      <c r="E129" s="160">
        <f>IF(+J96&lt;F128,J96,D129)</f>
        <v>254054.07142857142</v>
      </c>
      <c r="F129" s="159">
        <f t="shared" si="14"/>
        <v>2860007.9642857118</v>
      </c>
      <c r="G129" s="159">
        <f t="shared" si="15"/>
        <v>2987034.9999999972</v>
      </c>
      <c r="H129" s="163">
        <f t="shared" si="16"/>
        <v>569498.66543278552</v>
      </c>
      <c r="I129" s="253">
        <f t="shared" si="17"/>
        <v>569498.66543278552</v>
      </c>
      <c r="J129" s="158">
        <f t="shared" si="10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21"/>
        <v/>
      </c>
      <c r="C130" s="153">
        <f>IF(D93="","-",+C129+1)</f>
        <v>2048</v>
      </c>
      <c r="D130" s="154">
        <f>IF(F129+SUM(E$99:E129)=D$92,F129,D$92-SUM(E$99:E129))</f>
        <v>2860007.9642857118</v>
      </c>
      <c r="E130" s="160">
        <f>IF(+J96&lt;F129,J96,D130)</f>
        <v>254054.07142857142</v>
      </c>
      <c r="F130" s="159">
        <f t="shared" si="14"/>
        <v>2605953.8928571404</v>
      </c>
      <c r="G130" s="159">
        <f t="shared" si="15"/>
        <v>2732980.9285714263</v>
      </c>
      <c r="H130" s="163">
        <f t="shared" si="16"/>
        <v>542669.39044374018</v>
      </c>
      <c r="I130" s="253">
        <f t="shared" si="17"/>
        <v>542669.39044374018</v>
      </c>
      <c r="J130" s="158">
        <f t="shared" si="10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21"/>
        <v/>
      </c>
      <c r="C131" s="153">
        <f>IF(D93="","-",+C130+1)</f>
        <v>2049</v>
      </c>
      <c r="D131" s="154">
        <f>IF(F130+SUM(E$99:E130)=D$92,F130,D$92-SUM(E$99:E130))</f>
        <v>2605953.8928571404</v>
      </c>
      <c r="E131" s="160">
        <f>IF(+J96&lt;F130,J96,D131)</f>
        <v>254054.07142857142</v>
      </c>
      <c r="F131" s="159">
        <f t="shared" ref="F131:F154" si="22">+D131-E131</f>
        <v>2351899.821428569</v>
      </c>
      <c r="G131" s="159">
        <f t="shared" ref="G131:G154" si="23">+(F131+D131)/2</f>
        <v>2478926.8571428545</v>
      </c>
      <c r="H131" s="163">
        <f t="shared" si="16"/>
        <v>515840.11545469461</v>
      </c>
      <c r="I131" s="253">
        <f t="shared" si="17"/>
        <v>515840.11545469461</v>
      </c>
      <c r="J131" s="158">
        <f t="shared" ref="J131:J154" si="24">+I541-H541</f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21"/>
        <v/>
      </c>
      <c r="C132" s="153">
        <f>IF(D93="","-",+C131+1)</f>
        <v>2050</v>
      </c>
      <c r="D132" s="154">
        <f>IF(F131+SUM(E$99:E131)=D$92,F131,D$92-SUM(E$99:E131))</f>
        <v>2351899.821428569</v>
      </c>
      <c r="E132" s="160">
        <f>IF(+J96&lt;F131,J96,D132)</f>
        <v>254054.07142857142</v>
      </c>
      <c r="F132" s="159">
        <f t="shared" si="22"/>
        <v>2097845.7499999977</v>
      </c>
      <c r="G132" s="159">
        <f t="shared" si="23"/>
        <v>2224872.7857142836</v>
      </c>
      <c r="H132" s="163">
        <f t="shared" si="16"/>
        <v>489010.84046564921</v>
      </c>
      <c r="I132" s="253">
        <f t="shared" si="17"/>
        <v>489010.84046564921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21"/>
        <v/>
      </c>
      <c r="C133" s="153">
        <f>IF(D93="","-",+C132+1)</f>
        <v>2051</v>
      </c>
      <c r="D133" s="154">
        <f>IF(F132+SUM(E$99:E132)=D$92,F132,D$92-SUM(E$99:E132))</f>
        <v>2097845.7499999977</v>
      </c>
      <c r="E133" s="160">
        <f>IF(+J96&lt;F132,J96,D133)</f>
        <v>254054.07142857142</v>
      </c>
      <c r="F133" s="159">
        <f t="shared" si="22"/>
        <v>1843791.6785714263</v>
      </c>
      <c r="G133" s="159">
        <f t="shared" si="23"/>
        <v>1970818.714285712</v>
      </c>
      <c r="H133" s="163">
        <f t="shared" si="16"/>
        <v>462181.56547660375</v>
      </c>
      <c r="I133" s="253">
        <f t="shared" si="17"/>
        <v>462181.56547660375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21"/>
        <v/>
      </c>
      <c r="C134" s="153">
        <f>IF(D93="","-",+C133+1)</f>
        <v>2052</v>
      </c>
      <c r="D134" s="154">
        <f>IF(F133+SUM(E$99:E133)=D$92,F133,D$92-SUM(E$99:E133))</f>
        <v>1843791.6785714263</v>
      </c>
      <c r="E134" s="160">
        <f>IF(+J96&lt;F133,J96,D134)</f>
        <v>254054.07142857142</v>
      </c>
      <c r="F134" s="159">
        <f t="shared" si="22"/>
        <v>1589737.6071428549</v>
      </c>
      <c r="G134" s="159">
        <f t="shared" si="23"/>
        <v>1716764.6428571406</v>
      </c>
      <c r="H134" s="163">
        <f t="shared" si="16"/>
        <v>435352.29048755829</v>
      </c>
      <c r="I134" s="253">
        <f t="shared" si="17"/>
        <v>435352.29048755829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21"/>
        <v/>
      </c>
      <c r="C135" s="153">
        <f>IF(D93="","-",+C134+1)</f>
        <v>2053</v>
      </c>
      <c r="D135" s="154">
        <f>IF(F134+SUM(E$99:E134)=D$92,F134,D$92-SUM(E$99:E134))</f>
        <v>1589737.6071428549</v>
      </c>
      <c r="E135" s="160">
        <f>IF(+J96&lt;F134,J96,D135)</f>
        <v>254054.07142857142</v>
      </c>
      <c r="F135" s="159">
        <f t="shared" si="22"/>
        <v>1335683.5357142836</v>
      </c>
      <c r="G135" s="159">
        <f t="shared" si="23"/>
        <v>1462710.5714285693</v>
      </c>
      <c r="H135" s="163">
        <f t="shared" si="16"/>
        <v>408523.01549851283</v>
      </c>
      <c r="I135" s="253">
        <f t="shared" si="17"/>
        <v>408523.01549851283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21"/>
        <v/>
      </c>
      <c r="C136" s="153">
        <f>IF(D93="","-",+C135+1)</f>
        <v>2054</v>
      </c>
      <c r="D136" s="154">
        <f>IF(F135+SUM(E$99:E135)=D$92,F135,D$92-SUM(E$99:E135))</f>
        <v>1335683.5357142836</v>
      </c>
      <c r="E136" s="160">
        <f>IF(+J96&lt;F135,J96,D136)</f>
        <v>254054.07142857142</v>
      </c>
      <c r="F136" s="159">
        <f t="shared" si="22"/>
        <v>1081629.4642857122</v>
      </c>
      <c r="G136" s="159">
        <f t="shared" si="23"/>
        <v>1208656.4999999979</v>
      </c>
      <c r="H136" s="163">
        <f t="shared" si="16"/>
        <v>381693.74050946737</v>
      </c>
      <c r="I136" s="253">
        <f t="shared" si="17"/>
        <v>381693.74050946737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21"/>
        <v/>
      </c>
      <c r="C137" s="153">
        <f>IF(D93="","-",+C136+1)</f>
        <v>2055</v>
      </c>
      <c r="D137" s="154">
        <f>IF(F136+SUM(E$99:E136)=D$92,F136,D$92-SUM(E$99:E136))</f>
        <v>1081629.4642857122</v>
      </c>
      <c r="E137" s="160">
        <f>IF(+J96&lt;F136,J96,D137)</f>
        <v>254054.07142857142</v>
      </c>
      <c r="F137" s="159">
        <f t="shared" si="22"/>
        <v>827575.39285714086</v>
      </c>
      <c r="G137" s="159">
        <f t="shared" si="23"/>
        <v>954602.42857142654</v>
      </c>
      <c r="H137" s="163">
        <f t="shared" si="16"/>
        <v>354864.46552042197</v>
      </c>
      <c r="I137" s="253">
        <f t="shared" si="17"/>
        <v>354864.46552042197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21"/>
        <v/>
      </c>
      <c r="C138" s="153">
        <f>IF(D93="","-",+C137+1)</f>
        <v>2056</v>
      </c>
      <c r="D138" s="154">
        <f>IF(F137+SUM(E$99:E137)=D$92,F137,D$92-SUM(E$99:E137))</f>
        <v>827575.39285714086</v>
      </c>
      <c r="E138" s="160">
        <f>IF(+J96&lt;F137,J96,D138)</f>
        <v>254054.07142857142</v>
      </c>
      <c r="F138" s="159">
        <f t="shared" si="22"/>
        <v>573521.3214285695</v>
      </c>
      <c r="G138" s="159">
        <f t="shared" si="23"/>
        <v>700548.35714285518</v>
      </c>
      <c r="H138" s="163">
        <f t="shared" si="16"/>
        <v>328035.19053137652</v>
      </c>
      <c r="I138" s="253">
        <f t="shared" si="17"/>
        <v>328035.19053137652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21"/>
        <v/>
      </c>
      <c r="C139" s="153">
        <f>IF(D93="","-",+C138+1)</f>
        <v>2057</v>
      </c>
      <c r="D139" s="154">
        <f>IF(F138+SUM(E$99:E138)=D$92,F138,D$92-SUM(E$99:E138))</f>
        <v>573521.3214285695</v>
      </c>
      <c r="E139" s="160">
        <f>IF(+J96&lt;F138,J96,D139)</f>
        <v>254054.07142857142</v>
      </c>
      <c r="F139" s="159">
        <f t="shared" si="22"/>
        <v>319467.24999999808</v>
      </c>
      <c r="G139" s="159">
        <f t="shared" si="23"/>
        <v>446494.28571428382</v>
      </c>
      <c r="H139" s="163">
        <f t="shared" si="16"/>
        <v>301205.91554233106</v>
      </c>
      <c r="I139" s="253">
        <f t="shared" si="17"/>
        <v>301205.91554233106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21"/>
        <v/>
      </c>
      <c r="C140" s="153">
        <f>IF(D93="","-",+C139+1)</f>
        <v>2058</v>
      </c>
      <c r="D140" s="154">
        <f>IF(F139+SUM(E$99:E139)=D$92,F139,D$92-SUM(E$99:E139))</f>
        <v>319467.24999999808</v>
      </c>
      <c r="E140" s="160">
        <f>IF(+J96&lt;F139,J96,D140)</f>
        <v>254054.07142857142</v>
      </c>
      <c r="F140" s="159">
        <f t="shared" si="22"/>
        <v>65413.178571426659</v>
      </c>
      <c r="G140" s="159">
        <f t="shared" si="23"/>
        <v>192440.21428571237</v>
      </c>
      <c r="H140" s="163">
        <f t="shared" si="16"/>
        <v>274376.6405532856</v>
      </c>
      <c r="I140" s="253">
        <f t="shared" si="17"/>
        <v>274376.6405532856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21"/>
        <v/>
      </c>
      <c r="C141" s="153">
        <f>IF(D93="","-",+C140+1)</f>
        <v>2059</v>
      </c>
      <c r="D141" s="154">
        <f>IF(F140+SUM(E$99:E140)=D$92,F140,D$92-SUM(E$99:E140))</f>
        <v>65413.178571426659</v>
      </c>
      <c r="E141" s="160">
        <f>IF(+J96&lt;F140,J96,D141)</f>
        <v>65413.178571426659</v>
      </c>
      <c r="F141" s="159">
        <f t="shared" si="22"/>
        <v>0</v>
      </c>
      <c r="G141" s="159">
        <f t="shared" si="23"/>
        <v>32706.589285713329</v>
      </c>
      <c r="H141" s="163">
        <f t="shared" si="16"/>
        <v>68867.14438652237</v>
      </c>
      <c r="I141" s="253">
        <f t="shared" si="17"/>
        <v>68867.14438652237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21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2"/>
        <v>0</v>
      </c>
      <c r="G142" s="159">
        <f t="shared" si="23"/>
        <v>0</v>
      </c>
      <c r="H142" s="163">
        <f t="shared" si="16"/>
        <v>0</v>
      </c>
      <c r="I142" s="253">
        <f t="shared" si="17"/>
        <v>0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21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2"/>
        <v>0</v>
      </c>
      <c r="G143" s="159">
        <f t="shared" si="23"/>
        <v>0</v>
      </c>
      <c r="H143" s="163">
        <f t="shared" si="16"/>
        <v>0</v>
      </c>
      <c r="I143" s="253">
        <f t="shared" si="17"/>
        <v>0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21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2"/>
        <v>0</v>
      </c>
      <c r="G144" s="159">
        <f t="shared" si="23"/>
        <v>0</v>
      </c>
      <c r="H144" s="163">
        <f t="shared" si="16"/>
        <v>0</v>
      </c>
      <c r="I144" s="253">
        <f t="shared" si="17"/>
        <v>0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21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2"/>
        <v>0</v>
      </c>
      <c r="G145" s="159">
        <f t="shared" si="23"/>
        <v>0</v>
      </c>
      <c r="H145" s="163">
        <f t="shared" si="16"/>
        <v>0</v>
      </c>
      <c r="I145" s="253">
        <f t="shared" si="17"/>
        <v>0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21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2"/>
        <v>0</v>
      </c>
      <c r="G146" s="159">
        <f t="shared" si="23"/>
        <v>0</v>
      </c>
      <c r="H146" s="163">
        <f t="shared" si="16"/>
        <v>0</v>
      </c>
      <c r="I146" s="253">
        <f t="shared" si="17"/>
        <v>0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21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2"/>
        <v>0</v>
      </c>
      <c r="G147" s="159">
        <f t="shared" si="23"/>
        <v>0</v>
      </c>
      <c r="H147" s="163">
        <f t="shared" si="16"/>
        <v>0</v>
      </c>
      <c r="I147" s="253">
        <f t="shared" si="17"/>
        <v>0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21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2"/>
        <v>0</v>
      </c>
      <c r="G148" s="159">
        <f t="shared" si="23"/>
        <v>0</v>
      </c>
      <c r="H148" s="163">
        <f t="shared" si="16"/>
        <v>0</v>
      </c>
      <c r="I148" s="253">
        <f t="shared" si="17"/>
        <v>0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21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2"/>
        <v>0</v>
      </c>
      <c r="G149" s="159">
        <f t="shared" si="23"/>
        <v>0</v>
      </c>
      <c r="H149" s="163">
        <f t="shared" si="16"/>
        <v>0</v>
      </c>
      <c r="I149" s="253">
        <f t="shared" si="17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21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2"/>
        <v>0</v>
      </c>
      <c r="G150" s="159">
        <f t="shared" si="23"/>
        <v>0</v>
      </c>
      <c r="H150" s="163">
        <f t="shared" si="16"/>
        <v>0</v>
      </c>
      <c r="I150" s="253">
        <f t="shared" si="17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21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2"/>
        <v>0</v>
      </c>
      <c r="G151" s="159">
        <f t="shared" si="23"/>
        <v>0</v>
      </c>
      <c r="H151" s="163">
        <f t="shared" si="16"/>
        <v>0</v>
      </c>
      <c r="I151" s="253">
        <f t="shared" si="17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21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2"/>
        <v>0</v>
      </c>
      <c r="G152" s="159">
        <f t="shared" si="23"/>
        <v>0</v>
      </c>
      <c r="H152" s="163">
        <f t="shared" si="16"/>
        <v>0</v>
      </c>
      <c r="I152" s="253">
        <f t="shared" si="17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21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2"/>
        <v>0</v>
      </c>
      <c r="G153" s="159">
        <f t="shared" si="23"/>
        <v>0</v>
      </c>
      <c r="H153" s="163">
        <f t="shared" si="16"/>
        <v>0</v>
      </c>
      <c r="I153" s="253">
        <f t="shared" si="17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21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2"/>
        <v>0</v>
      </c>
      <c r="G154" s="165">
        <f t="shared" si="23"/>
        <v>0</v>
      </c>
      <c r="H154" s="167">
        <f t="shared" si="16"/>
        <v>0</v>
      </c>
      <c r="I154" s="254">
        <f t="shared" si="17"/>
        <v>0</v>
      </c>
      <c r="J154" s="169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10670271</v>
      </c>
      <c r="F155" s="111"/>
      <c r="G155" s="111"/>
      <c r="H155" s="111">
        <f>SUM(H99:H154)</f>
        <v>34137104.107385196</v>
      </c>
      <c r="I155" s="111">
        <f>SUM(I99:I154)</f>
        <v>34137104.107385196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25" priority="2" stopIfTrue="1" operator="equal">
      <formula>$I$10</formula>
    </cfRule>
  </conditionalFormatting>
  <conditionalFormatting sqref="C99:C154">
    <cfRule type="cellIs" dxfId="24" priority="3" stopIfTrue="1" operator="equal">
      <formula>$J$92</formula>
    </cfRule>
  </conditionalFormatting>
  <conditionalFormatting sqref="C17">
    <cfRule type="cellIs" dxfId="23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P162"/>
  <sheetViews>
    <sheetView view="pageBreakPreview" zoomScale="80" zoomScaleNormal="100" zoomScaleSheetLayoutView="80" workbookViewId="0">
      <selection activeCell="F17" sqref="F17:H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68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1362917.8369081842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1362917.8369081842</v>
      </c>
      <c r="O6" s="1"/>
      <c r="P6" s="1"/>
    </row>
    <row r="7" spans="1:16" ht="13.5" thickBot="1">
      <c r="C7" s="121" t="s">
        <v>44</v>
      </c>
      <c r="D7" s="223" t="s">
        <v>390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11168315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272397.92682926828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138449.18699186991</v>
      </c>
      <c r="F17" s="360">
        <v>9592550.8130081296</v>
      </c>
      <c r="G17" s="360">
        <v>748027.48799327505</v>
      </c>
      <c r="H17" s="360">
        <v>748027.48799327505</v>
      </c>
      <c r="I17" s="156">
        <f t="shared" ref="I17:I72" si="0">H17-G17</f>
        <v>0</v>
      </c>
      <c r="J17" s="156"/>
      <c r="K17" s="256">
        <f>+G17</f>
        <v>748027.48799327505</v>
      </c>
      <c r="L17" s="157">
        <f t="shared" ref="L17:L72" si="1">IF(K17&lt;&gt;0,+G17-K17,0)</f>
        <v>0</v>
      </c>
      <c r="M17" s="256">
        <f>+H17</f>
        <v>748027.48799327505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360">
        <v>9592550.8130081296</v>
      </c>
      <c r="E18" s="360">
        <v>237341.46341463414</v>
      </c>
      <c r="F18" s="360">
        <v>9355209.349593496</v>
      </c>
      <c r="G18" s="360">
        <v>1441415.7157019456</v>
      </c>
      <c r="H18" s="360">
        <v>1441415.7157019456</v>
      </c>
      <c r="I18" s="156">
        <f t="shared" si="0"/>
        <v>0</v>
      </c>
      <c r="J18" s="156"/>
      <c r="K18" s="258">
        <f>+G18</f>
        <v>1441415.7157019456</v>
      </c>
      <c r="L18" s="257">
        <f>IF(K18&lt;&gt;0,+G18-K18,0)</f>
        <v>0</v>
      </c>
      <c r="M18" s="258">
        <f>+H18</f>
        <v>1441415.7157019456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2020</v>
      </c>
      <c r="D19" s="159">
        <f>IF(F18+SUM(E$17:E18)=D$10,F18,D$10-SUM(E$17:E18))</f>
        <v>10792524.349593496</v>
      </c>
      <c r="E19" s="160">
        <f>IF(+I14&lt;F18,I14,D19)</f>
        <v>272397.92682926828</v>
      </c>
      <c r="F19" s="159">
        <f t="shared" ref="F19:F72" si="4">+D19-E19</f>
        <v>10520126.422764227</v>
      </c>
      <c r="G19" s="161">
        <f t="shared" ref="G19:G72" si="5">+I$12*((D19+F19)/2)+E19</f>
        <v>1362917.8369081842</v>
      </c>
      <c r="H19" s="142">
        <f t="shared" ref="H19:H72" si="6">+I$13*((D19+F19)/2)+E19</f>
        <v>1362917.8369081842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10520126.422764227</v>
      </c>
      <c r="E20" s="160">
        <f>IF(+I14&lt;F19,I14,D20)</f>
        <v>272397.92682926828</v>
      </c>
      <c r="F20" s="159">
        <f t="shared" si="4"/>
        <v>10247728.495934958</v>
      </c>
      <c r="G20" s="161">
        <f t="shared" si="5"/>
        <v>1335041.8710469301</v>
      </c>
      <c r="H20" s="142">
        <f t="shared" si="6"/>
        <v>1335041.8710469301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10247728.495934958</v>
      </c>
      <c r="E21" s="160">
        <f>IF(+I14&lt;F20,I14,D21)</f>
        <v>272397.92682926828</v>
      </c>
      <c r="F21" s="159">
        <f t="shared" si="4"/>
        <v>9975330.5691056885</v>
      </c>
      <c r="G21" s="161">
        <f t="shared" si="5"/>
        <v>1307165.9051856762</v>
      </c>
      <c r="H21" s="142">
        <f t="shared" si="6"/>
        <v>1307165.9051856762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9975330.5691056885</v>
      </c>
      <c r="E22" s="160">
        <f>IF(+I14&lt;F21,I14,D22)</f>
        <v>272397.92682926828</v>
      </c>
      <c r="F22" s="159">
        <f t="shared" si="4"/>
        <v>9702932.6422764193</v>
      </c>
      <c r="G22" s="161">
        <f t="shared" si="5"/>
        <v>1279289.9393244218</v>
      </c>
      <c r="H22" s="142">
        <f t="shared" si="6"/>
        <v>1279289.9393244218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9702932.6422764193</v>
      </c>
      <c r="E23" s="160">
        <f>IF(+I14&lt;F22,I14,D23)</f>
        <v>272397.92682926828</v>
      </c>
      <c r="F23" s="159">
        <f t="shared" si="4"/>
        <v>9430534.7154471502</v>
      </c>
      <c r="G23" s="161">
        <f t="shared" si="5"/>
        <v>1251413.9734631679</v>
      </c>
      <c r="H23" s="142">
        <f t="shared" si="6"/>
        <v>1251413.9734631679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9430534.7154471502</v>
      </c>
      <c r="E24" s="160">
        <f>IF(+I14&lt;F23,I14,D24)</f>
        <v>272397.92682926828</v>
      </c>
      <c r="F24" s="159">
        <f t="shared" si="4"/>
        <v>9158136.788617881</v>
      </c>
      <c r="G24" s="161">
        <f t="shared" si="5"/>
        <v>1223538.0076019135</v>
      </c>
      <c r="H24" s="142">
        <f t="shared" si="6"/>
        <v>1223538.0076019135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9158136.788617881</v>
      </c>
      <c r="E25" s="160">
        <f>IF(+I14&lt;F24,I14,D25)</f>
        <v>272397.92682926828</v>
      </c>
      <c r="F25" s="159">
        <f t="shared" si="4"/>
        <v>8885738.8617886119</v>
      </c>
      <c r="G25" s="161">
        <f t="shared" si="5"/>
        <v>1195662.0417406596</v>
      </c>
      <c r="H25" s="142">
        <f t="shared" si="6"/>
        <v>1195662.0417406596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8885738.8617886119</v>
      </c>
      <c r="E26" s="160">
        <f>IF(+I14&lt;F25,I14,D26)</f>
        <v>272397.92682926828</v>
      </c>
      <c r="F26" s="159">
        <f t="shared" si="4"/>
        <v>8613340.9349593427</v>
      </c>
      <c r="G26" s="161">
        <f t="shared" si="5"/>
        <v>1167786.0758794053</v>
      </c>
      <c r="H26" s="142">
        <f t="shared" si="6"/>
        <v>1167786.0758794053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8613340.9349593427</v>
      </c>
      <c r="E27" s="160">
        <f>IF(+I14&lt;F26,I14,D27)</f>
        <v>272397.92682926828</v>
      </c>
      <c r="F27" s="159">
        <f t="shared" si="4"/>
        <v>8340943.0081300745</v>
      </c>
      <c r="G27" s="161">
        <f t="shared" si="5"/>
        <v>1139910.1100181513</v>
      </c>
      <c r="H27" s="142">
        <f t="shared" si="6"/>
        <v>1139910.1100181513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8340943.0081300745</v>
      </c>
      <c r="E28" s="160">
        <f>IF(+I14&lt;F27,I14,D28)</f>
        <v>272397.92682926828</v>
      </c>
      <c r="F28" s="159">
        <f t="shared" si="4"/>
        <v>8068545.0813008063</v>
      </c>
      <c r="G28" s="161">
        <f t="shared" si="5"/>
        <v>1112034.1441568972</v>
      </c>
      <c r="H28" s="142">
        <f t="shared" si="6"/>
        <v>1112034.1441568972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8068545.0813008063</v>
      </c>
      <c r="E29" s="160">
        <f>IF(+I14&lt;F28,I14,D29)</f>
        <v>272397.92682926828</v>
      </c>
      <c r="F29" s="159">
        <f t="shared" si="4"/>
        <v>7796147.154471538</v>
      </c>
      <c r="G29" s="161">
        <f t="shared" si="5"/>
        <v>1084158.1782956433</v>
      </c>
      <c r="H29" s="142">
        <f t="shared" si="6"/>
        <v>1084158.1782956433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7796147.154471538</v>
      </c>
      <c r="E30" s="160">
        <f>IF(+I14&lt;F29,I14,D30)</f>
        <v>272397.92682926828</v>
      </c>
      <c r="F30" s="159">
        <f t="shared" si="4"/>
        <v>7523749.2276422698</v>
      </c>
      <c r="G30" s="161">
        <f t="shared" si="5"/>
        <v>1056282.2124343892</v>
      </c>
      <c r="H30" s="142">
        <f t="shared" si="6"/>
        <v>1056282.2124343892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7523749.2276422698</v>
      </c>
      <c r="E31" s="160">
        <f>IF(+I14&lt;F30,I14,D31)</f>
        <v>272397.92682926828</v>
      </c>
      <c r="F31" s="159">
        <f t="shared" si="4"/>
        <v>7251351.3008130016</v>
      </c>
      <c r="G31" s="161">
        <f t="shared" si="5"/>
        <v>1028406.246573135</v>
      </c>
      <c r="H31" s="142">
        <f t="shared" si="6"/>
        <v>1028406.246573135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7251351.3008130016</v>
      </c>
      <c r="E32" s="160">
        <f>IF(+I14&lt;F31,I14,D32)</f>
        <v>272397.92682926828</v>
      </c>
      <c r="F32" s="159">
        <f t="shared" si="4"/>
        <v>6978953.3739837334</v>
      </c>
      <c r="G32" s="161">
        <f t="shared" si="5"/>
        <v>1000530.2807118809</v>
      </c>
      <c r="H32" s="142">
        <f t="shared" si="6"/>
        <v>1000530.2807118809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6978953.3739837334</v>
      </c>
      <c r="E33" s="160">
        <f>IF(+I14&lt;F32,I14,D33)</f>
        <v>272397.92682926828</v>
      </c>
      <c r="F33" s="159">
        <f t="shared" si="4"/>
        <v>6706555.4471544651</v>
      </c>
      <c r="G33" s="161">
        <f t="shared" si="5"/>
        <v>972654.31485062698</v>
      </c>
      <c r="H33" s="142">
        <f t="shared" si="6"/>
        <v>972654.31485062698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6706555.4471544651</v>
      </c>
      <c r="E34" s="160">
        <f>IF(+I14&lt;F33,I14,D34)</f>
        <v>272397.92682926828</v>
      </c>
      <c r="F34" s="159">
        <f t="shared" si="4"/>
        <v>6434157.5203251969</v>
      </c>
      <c r="G34" s="161">
        <f t="shared" si="5"/>
        <v>944778.34898937284</v>
      </c>
      <c r="H34" s="142">
        <f t="shared" si="6"/>
        <v>944778.34898937284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6434157.5203251969</v>
      </c>
      <c r="E35" s="160">
        <f>IF(+I14&lt;F34,I14,D35)</f>
        <v>272397.92682926828</v>
      </c>
      <c r="F35" s="159">
        <f t="shared" si="4"/>
        <v>6161759.5934959287</v>
      </c>
      <c r="G35" s="161">
        <f t="shared" si="5"/>
        <v>916902.38312811893</v>
      </c>
      <c r="H35" s="142">
        <f t="shared" si="6"/>
        <v>916902.38312811893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6161759.5934959287</v>
      </c>
      <c r="E36" s="160">
        <f>IF(+I14&lt;F35,I14,D36)</f>
        <v>272397.92682926828</v>
      </c>
      <c r="F36" s="159">
        <f t="shared" si="4"/>
        <v>5889361.6666666605</v>
      </c>
      <c r="G36" s="161">
        <f t="shared" si="5"/>
        <v>889026.4172668648</v>
      </c>
      <c r="H36" s="142">
        <f t="shared" si="6"/>
        <v>889026.4172668648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5889361.6666666605</v>
      </c>
      <c r="E37" s="160">
        <f>IF(+I14&lt;F36,I14,D37)</f>
        <v>272397.92682926828</v>
      </c>
      <c r="F37" s="159">
        <f t="shared" si="4"/>
        <v>5616963.7398373922</v>
      </c>
      <c r="G37" s="161">
        <f t="shared" si="5"/>
        <v>861150.45140561089</v>
      </c>
      <c r="H37" s="142">
        <f t="shared" si="6"/>
        <v>861150.45140561089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5616963.7398373922</v>
      </c>
      <c r="E38" s="160">
        <f>IF(+I14&lt;F37,I14,D38)</f>
        <v>272397.92682926828</v>
      </c>
      <c r="F38" s="159">
        <f t="shared" si="4"/>
        <v>5344565.813008124</v>
      </c>
      <c r="G38" s="161">
        <f t="shared" si="5"/>
        <v>833274.48554435675</v>
      </c>
      <c r="H38" s="142">
        <f t="shared" si="6"/>
        <v>833274.48554435675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5344565.813008124</v>
      </c>
      <c r="E39" s="160">
        <f>IF(+I14&lt;F38,I14,D39)</f>
        <v>272397.92682926828</v>
      </c>
      <c r="F39" s="159">
        <f t="shared" si="4"/>
        <v>5072167.8861788558</v>
      </c>
      <c r="G39" s="161">
        <f t="shared" si="5"/>
        <v>805398.51968310284</v>
      </c>
      <c r="H39" s="142">
        <f t="shared" si="6"/>
        <v>805398.51968310284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5072167.8861788558</v>
      </c>
      <c r="E40" s="160">
        <f>IF(+I14&lt;F39,I14,D40)</f>
        <v>272397.92682926828</v>
      </c>
      <c r="F40" s="159">
        <f t="shared" si="4"/>
        <v>4799769.9593495876</v>
      </c>
      <c r="G40" s="161">
        <f t="shared" si="5"/>
        <v>777522.55382184871</v>
      </c>
      <c r="H40" s="142">
        <f t="shared" si="6"/>
        <v>777522.55382184871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4799769.9593495876</v>
      </c>
      <c r="E41" s="160">
        <f>IF(+I14&lt;F40,I14,D41)</f>
        <v>272397.92682926828</v>
      </c>
      <c r="F41" s="159">
        <f t="shared" si="4"/>
        <v>4527372.0325203193</v>
      </c>
      <c r="G41" s="161">
        <f t="shared" si="5"/>
        <v>749646.58796059468</v>
      </c>
      <c r="H41" s="142">
        <f t="shared" si="6"/>
        <v>749646.58796059468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4527372.0325203193</v>
      </c>
      <c r="E42" s="160">
        <f>IF(+I14&lt;F41,I14,D42)</f>
        <v>272397.92682926828</v>
      </c>
      <c r="F42" s="159">
        <f t="shared" si="4"/>
        <v>4254974.1056910511</v>
      </c>
      <c r="G42" s="161">
        <f t="shared" si="5"/>
        <v>721770.62209934054</v>
      </c>
      <c r="H42" s="142">
        <f t="shared" si="6"/>
        <v>721770.62209934054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4254974.1056910511</v>
      </c>
      <c r="E43" s="160">
        <f>IF(+I14&lt;F42,I14,D43)</f>
        <v>272397.92682926828</v>
      </c>
      <c r="F43" s="159">
        <f t="shared" si="4"/>
        <v>3982576.1788617829</v>
      </c>
      <c r="G43" s="161">
        <f t="shared" si="5"/>
        <v>693894.65623808652</v>
      </c>
      <c r="H43" s="142">
        <f t="shared" si="6"/>
        <v>693894.65623808652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3982576.1788617829</v>
      </c>
      <c r="E44" s="160">
        <f>IF(+I14&lt;F43,I14,D44)</f>
        <v>272397.92682926828</v>
      </c>
      <c r="F44" s="159">
        <f t="shared" si="4"/>
        <v>3710178.2520325147</v>
      </c>
      <c r="G44" s="161">
        <f t="shared" si="5"/>
        <v>666018.69037683262</v>
      </c>
      <c r="H44" s="142">
        <f t="shared" si="6"/>
        <v>666018.69037683262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3710178.2520325147</v>
      </c>
      <c r="E45" s="160">
        <f>IF(+I14&lt;F44,I14,D45)</f>
        <v>272397.92682926828</v>
      </c>
      <c r="F45" s="159">
        <f t="shared" si="4"/>
        <v>3437780.3252032464</v>
      </c>
      <c r="G45" s="161">
        <f t="shared" si="5"/>
        <v>638142.72451557848</v>
      </c>
      <c r="H45" s="142">
        <f t="shared" si="6"/>
        <v>638142.72451557848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3437780.3252032464</v>
      </c>
      <c r="E46" s="160">
        <f>IF(+I14&lt;F45,I14,D46)</f>
        <v>272397.92682926828</v>
      </c>
      <c r="F46" s="159">
        <f t="shared" si="4"/>
        <v>3165382.3983739782</v>
      </c>
      <c r="G46" s="161">
        <f t="shared" si="5"/>
        <v>610266.75865432445</v>
      </c>
      <c r="H46" s="142">
        <f t="shared" si="6"/>
        <v>610266.75865432445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3165382.3983739782</v>
      </c>
      <c r="E47" s="160">
        <f>IF(+I14&lt;F46,I14,D47)</f>
        <v>272397.92682926828</v>
      </c>
      <c r="F47" s="159">
        <f t="shared" si="4"/>
        <v>2892984.47154471</v>
      </c>
      <c r="G47" s="161">
        <f t="shared" si="5"/>
        <v>582390.79279307043</v>
      </c>
      <c r="H47" s="142">
        <f t="shared" si="6"/>
        <v>582390.79279307043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2892984.47154471</v>
      </c>
      <c r="E48" s="160">
        <f>IF(+I14&lt;F47,I14,D48)</f>
        <v>272397.92682926828</v>
      </c>
      <c r="F48" s="159">
        <f t="shared" si="4"/>
        <v>2620586.5447154418</v>
      </c>
      <c r="G48" s="161">
        <f t="shared" si="5"/>
        <v>554514.82693181629</v>
      </c>
      <c r="H48" s="142">
        <f t="shared" si="6"/>
        <v>554514.82693181629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2620586.5447154418</v>
      </c>
      <c r="E49" s="160">
        <f>IF(+I14&lt;F48,I14,D49)</f>
        <v>272397.92682926828</v>
      </c>
      <c r="F49" s="159">
        <f t="shared" si="4"/>
        <v>2348188.6178861735</v>
      </c>
      <c r="G49" s="161">
        <f t="shared" si="5"/>
        <v>526638.86107056239</v>
      </c>
      <c r="H49" s="142">
        <f t="shared" si="6"/>
        <v>526638.86107056239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2348188.6178861735</v>
      </c>
      <c r="E50" s="160">
        <f>IF(+I14&lt;F49,I14,D50)</f>
        <v>272397.92682926828</v>
      </c>
      <c r="F50" s="159">
        <f t="shared" si="4"/>
        <v>2075790.6910569053</v>
      </c>
      <c r="G50" s="161">
        <f t="shared" si="5"/>
        <v>498762.89520930831</v>
      </c>
      <c r="H50" s="142">
        <f t="shared" si="6"/>
        <v>498762.89520930831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2075790.6910569053</v>
      </c>
      <c r="E51" s="160">
        <f>IF(+I14&lt;F50,I14,D51)</f>
        <v>272397.92682926828</v>
      </c>
      <c r="F51" s="159">
        <f t="shared" si="4"/>
        <v>1803392.7642276371</v>
      </c>
      <c r="G51" s="161">
        <f t="shared" si="5"/>
        <v>470886.92934805423</v>
      </c>
      <c r="H51" s="142">
        <f t="shared" si="6"/>
        <v>470886.92934805423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1803392.7642276371</v>
      </c>
      <c r="E52" s="160">
        <f>IF(+I14&lt;F51,I14,D52)</f>
        <v>272397.92682926828</v>
      </c>
      <c r="F52" s="159">
        <f t="shared" si="4"/>
        <v>1530994.8373983689</v>
      </c>
      <c r="G52" s="161">
        <f t="shared" si="5"/>
        <v>443010.9634868002</v>
      </c>
      <c r="H52" s="142">
        <f t="shared" si="6"/>
        <v>443010.9634868002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1530994.8373983689</v>
      </c>
      <c r="E53" s="160">
        <f>IF(+I14&lt;F52,I14,D53)</f>
        <v>272397.92682926828</v>
      </c>
      <c r="F53" s="159">
        <f t="shared" si="4"/>
        <v>1258596.9105691006</v>
      </c>
      <c r="G53" s="161">
        <f t="shared" si="5"/>
        <v>415134.99762554618</v>
      </c>
      <c r="H53" s="142">
        <f t="shared" si="6"/>
        <v>415134.99762554618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1258596.9105691006</v>
      </c>
      <c r="E54" s="160">
        <f>IF(+I14&lt;F53,I14,D54)</f>
        <v>272397.92682926828</v>
      </c>
      <c r="F54" s="159">
        <f t="shared" si="4"/>
        <v>986198.98373983242</v>
      </c>
      <c r="G54" s="161">
        <f t="shared" si="5"/>
        <v>387259.03176429216</v>
      </c>
      <c r="H54" s="142">
        <f t="shared" si="6"/>
        <v>387259.03176429216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986198.98373983242</v>
      </c>
      <c r="E55" s="160">
        <f>IF(+I14&lt;F54,I14,D55)</f>
        <v>272397.92682926828</v>
      </c>
      <c r="F55" s="159">
        <f t="shared" si="4"/>
        <v>713801.05691056419</v>
      </c>
      <c r="G55" s="161">
        <f t="shared" si="5"/>
        <v>359383.06590303808</v>
      </c>
      <c r="H55" s="142">
        <f t="shared" si="6"/>
        <v>359383.06590303808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713801.05691056419</v>
      </c>
      <c r="E56" s="160">
        <f>IF(+I14&lt;F55,I14,D56)</f>
        <v>272397.92682926828</v>
      </c>
      <c r="F56" s="159">
        <f t="shared" si="4"/>
        <v>441403.13008129591</v>
      </c>
      <c r="G56" s="161">
        <f t="shared" si="5"/>
        <v>331507.10004178406</v>
      </c>
      <c r="H56" s="142">
        <f t="shared" si="6"/>
        <v>331507.10004178406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441403.13008129591</v>
      </c>
      <c r="E57" s="160">
        <f>IF(+I14&lt;F56,I14,D57)</f>
        <v>272397.92682926828</v>
      </c>
      <c r="F57" s="159">
        <f t="shared" si="4"/>
        <v>169005.20325202763</v>
      </c>
      <c r="G57" s="161">
        <f t="shared" si="5"/>
        <v>303631.13418052997</v>
      </c>
      <c r="H57" s="142">
        <f t="shared" si="6"/>
        <v>303631.13418052997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169005.20325202763</v>
      </c>
      <c r="E58" s="160">
        <f>IF(+I14&lt;F57,I14,D58)</f>
        <v>169005.20325202763</v>
      </c>
      <c r="F58" s="159">
        <f t="shared" si="4"/>
        <v>0</v>
      </c>
      <c r="G58" s="161">
        <f t="shared" si="5"/>
        <v>177652.81546234497</v>
      </c>
      <c r="H58" s="142">
        <f t="shared" si="6"/>
        <v>177652.81546234497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4"/>
        <v>0</v>
      </c>
      <c r="G59" s="161">
        <f t="shared" si="5"/>
        <v>0</v>
      </c>
      <c r="H59" s="142">
        <f t="shared" si="6"/>
        <v>0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4"/>
        <v>0</v>
      </c>
      <c r="G60" s="161">
        <f t="shared" si="5"/>
        <v>0</v>
      </c>
      <c r="H60" s="142">
        <f t="shared" si="6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11168315</v>
      </c>
      <c r="F73" s="111"/>
      <c r="G73" s="111">
        <f>SUM(G17:G72)</f>
        <v>34864800.955387481</v>
      </c>
      <c r="H73" s="111">
        <f>SUM(H17:H72)</f>
        <v>34864800.955387481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68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748027.48799327505</v>
      </c>
      <c r="N87" s="198">
        <f>IF(J92&lt;D11,0,VLOOKUP(J92,C17:O72,11))</f>
        <v>748027.48799327505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589712.63993997022</v>
      </c>
      <c r="N88" s="200">
        <f>IF(J92&lt;D11,0,VLOOKUP(J92,C99:P154,7))</f>
        <v>589712.63993997022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Everside - Northwest Henderson 69KV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-158314.84805330483</v>
      </c>
      <c r="N89" s="203">
        <f>+N88-N87</f>
        <v>-158314.84805330483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11168315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5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265912.26190476189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v>0</v>
      </c>
      <c r="E99" s="161">
        <v>0</v>
      </c>
      <c r="F99" s="159">
        <v>11168315</v>
      </c>
      <c r="G99" s="214">
        <v>5584157.5</v>
      </c>
      <c r="H99" s="251">
        <v>589712.63993997022</v>
      </c>
      <c r="I99" s="252">
        <v>589712.63993997022</v>
      </c>
      <c r="J99" s="158">
        <f t="shared" ref="J99:J130" si="8">+I99-H99</f>
        <v>0</v>
      </c>
      <c r="K99" s="158"/>
      <c r="L99" s="333"/>
      <c r="M99" s="157">
        <f t="shared" ref="M99:M130" si="9">IF(L99&lt;&gt;0,+H99-L99,0)</f>
        <v>0</v>
      </c>
      <c r="N99" s="333"/>
      <c r="O99" s="157">
        <f t="shared" ref="O99:O130" si="10">IF(N99&lt;&gt;0,+I99-N99,0)</f>
        <v>0</v>
      </c>
      <c r="P99" s="157">
        <f t="shared" ref="P99:P130" si="11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11168315</v>
      </c>
      <c r="E100" s="160">
        <f>IF(+J96&lt;F99,J96,D100)</f>
        <v>265912.26190476189</v>
      </c>
      <c r="F100" s="159">
        <f t="shared" ref="F100:F154" si="12">+D100-E100</f>
        <v>10902402.738095239</v>
      </c>
      <c r="G100" s="159">
        <f t="shared" ref="G100:G154" si="13">+(F100+D100)/2</f>
        <v>11035358.869047619</v>
      </c>
      <c r="H100" s="163">
        <f t="shared" ref="H100:H154" si="14">+J$94*G100+E100</f>
        <v>1431296.7646432745</v>
      </c>
      <c r="I100" s="253">
        <f t="shared" ref="I100:I154" si="15">+J$95*G100+E100</f>
        <v>1431296.7646432745</v>
      </c>
      <c r="J100" s="158">
        <f t="shared" si="8"/>
        <v>0</v>
      </c>
      <c r="K100" s="158"/>
      <c r="L100" s="334"/>
      <c r="M100" s="158">
        <f t="shared" si="9"/>
        <v>0</v>
      </c>
      <c r="N100" s="334"/>
      <c r="O100" s="158">
        <f t="shared" si="10"/>
        <v>0</v>
      </c>
      <c r="P100" s="158">
        <f t="shared" si="11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10902402.738095239</v>
      </c>
      <c r="E101" s="160">
        <f>IF(+J96&lt;F100,J96,D101)</f>
        <v>265912.26190476189</v>
      </c>
      <c r="F101" s="159">
        <f t="shared" si="12"/>
        <v>10636490.476190478</v>
      </c>
      <c r="G101" s="159">
        <f t="shared" si="13"/>
        <v>10769446.607142858</v>
      </c>
      <c r="H101" s="163">
        <f t="shared" si="14"/>
        <v>1403215.2103604188</v>
      </c>
      <c r="I101" s="253">
        <f t="shared" si="15"/>
        <v>1403215.2103604188</v>
      </c>
      <c r="J101" s="158">
        <f t="shared" si="8"/>
        <v>0</v>
      </c>
      <c r="K101" s="158"/>
      <c r="L101" s="334"/>
      <c r="M101" s="158">
        <f t="shared" si="9"/>
        <v>0</v>
      </c>
      <c r="N101" s="334"/>
      <c r="O101" s="158">
        <f t="shared" si="10"/>
        <v>0</v>
      </c>
      <c r="P101" s="158">
        <f t="shared" si="11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10636490.476190478</v>
      </c>
      <c r="E102" s="160">
        <f>IF(+J96&lt;F101,J96,D102)</f>
        <v>265912.26190476189</v>
      </c>
      <c r="F102" s="159">
        <f t="shared" si="12"/>
        <v>10370578.214285716</v>
      </c>
      <c r="G102" s="159">
        <f t="shared" si="13"/>
        <v>10503534.345238097</v>
      </c>
      <c r="H102" s="163">
        <f t="shared" si="14"/>
        <v>1375133.6560775631</v>
      </c>
      <c r="I102" s="253">
        <f t="shared" si="15"/>
        <v>1375133.6560775631</v>
      </c>
      <c r="J102" s="158">
        <f t="shared" si="8"/>
        <v>0</v>
      </c>
      <c r="K102" s="158"/>
      <c r="L102" s="334"/>
      <c r="M102" s="158">
        <f t="shared" si="9"/>
        <v>0</v>
      </c>
      <c r="N102" s="334"/>
      <c r="O102" s="158">
        <f t="shared" si="10"/>
        <v>0</v>
      </c>
      <c r="P102" s="158">
        <f t="shared" si="11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10370578.214285716</v>
      </c>
      <c r="E103" s="160">
        <f>IF(+J96&lt;F102,J96,D103)</f>
        <v>265912.26190476189</v>
      </c>
      <c r="F103" s="159">
        <f t="shared" si="12"/>
        <v>10104665.952380955</v>
      </c>
      <c r="G103" s="159">
        <f t="shared" si="13"/>
        <v>10237622.083333336</v>
      </c>
      <c r="H103" s="163">
        <f t="shared" si="14"/>
        <v>1347052.1017947076</v>
      </c>
      <c r="I103" s="253">
        <f t="shared" si="15"/>
        <v>1347052.1017947076</v>
      </c>
      <c r="J103" s="158">
        <f t="shared" si="8"/>
        <v>0</v>
      </c>
      <c r="K103" s="158"/>
      <c r="L103" s="334"/>
      <c r="M103" s="158">
        <f t="shared" si="9"/>
        <v>0</v>
      </c>
      <c r="N103" s="334"/>
      <c r="O103" s="158">
        <f t="shared" si="10"/>
        <v>0</v>
      </c>
      <c r="P103" s="158">
        <f t="shared" si="11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10104665.952380955</v>
      </c>
      <c r="E104" s="160">
        <f>IF(+J96&lt;F103,J96,D104)</f>
        <v>265912.26190476189</v>
      </c>
      <c r="F104" s="159">
        <f t="shared" si="12"/>
        <v>9838753.690476194</v>
      </c>
      <c r="G104" s="159">
        <f t="shared" si="13"/>
        <v>9971709.8214285746</v>
      </c>
      <c r="H104" s="163">
        <f t="shared" si="14"/>
        <v>1318970.5475118519</v>
      </c>
      <c r="I104" s="253">
        <f t="shared" si="15"/>
        <v>1318970.5475118519</v>
      </c>
      <c r="J104" s="158">
        <f t="shared" si="8"/>
        <v>0</v>
      </c>
      <c r="K104" s="158"/>
      <c r="L104" s="334"/>
      <c r="M104" s="158">
        <f t="shared" si="9"/>
        <v>0</v>
      </c>
      <c r="N104" s="334"/>
      <c r="O104" s="158">
        <f t="shared" si="10"/>
        <v>0</v>
      </c>
      <c r="P104" s="158">
        <f t="shared" si="11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9838753.690476194</v>
      </c>
      <c r="E105" s="160">
        <f>IF(+J96&lt;F104,J96,D105)</f>
        <v>265912.26190476189</v>
      </c>
      <c r="F105" s="159">
        <f t="shared" si="12"/>
        <v>9572841.4285714328</v>
      </c>
      <c r="G105" s="159">
        <f t="shared" si="13"/>
        <v>9705797.5595238134</v>
      </c>
      <c r="H105" s="163">
        <f t="shared" si="14"/>
        <v>1290888.9932289962</v>
      </c>
      <c r="I105" s="253">
        <f t="shared" si="15"/>
        <v>1290888.9932289962</v>
      </c>
      <c r="J105" s="158">
        <f t="shared" si="8"/>
        <v>0</v>
      </c>
      <c r="K105" s="158"/>
      <c r="L105" s="334"/>
      <c r="M105" s="158">
        <f t="shared" si="9"/>
        <v>0</v>
      </c>
      <c r="N105" s="334"/>
      <c r="O105" s="158">
        <f t="shared" si="10"/>
        <v>0</v>
      </c>
      <c r="P105" s="158">
        <f t="shared" si="11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9572841.4285714328</v>
      </c>
      <c r="E106" s="160">
        <f>IF(+J96&lt;F105,J96,D106)</f>
        <v>265912.26190476189</v>
      </c>
      <c r="F106" s="159">
        <f t="shared" si="12"/>
        <v>9306929.1666666716</v>
      </c>
      <c r="G106" s="159">
        <f t="shared" si="13"/>
        <v>9439885.2976190522</v>
      </c>
      <c r="H106" s="163">
        <f t="shared" si="14"/>
        <v>1262807.4389461405</v>
      </c>
      <c r="I106" s="253">
        <f t="shared" si="15"/>
        <v>1262807.4389461405</v>
      </c>
      <c r="J106" s="158">
        <f t="shared" si="8"/>
        <v>0</v>
      </c>
      <c r="K106" s="158"/>
      <c r="L106" s="334"/>
      <c r="M106" s="158">
        <f t="shared" si="9"/>
        <v>0</v>
      </c>
      <c r="N106" s="334"/>
      <c r="O106" s="158">
        <f t="shared" si="10"/>
        <v>0</v>
      </c>
      <c r="P106" s="158">
        <f t="shared" si="11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9306929.1666666716</v>
      </c>
      <c r="E107" s="160">
        <f>IF(+J96&lt;F106,J96,D107)</f>
        <v>265912.26190476189</v>
      </c>
      <c r="F107" s="159">
        <f t="shared" si="12"/>
        <v>9041016.9047619104</v>
      </c>
      <c r="G107" s="159">
        <f t="shared" si="13"/>
        <v>9173973.035714291</v>
      </c>
      <c r="H107" s="163">
        <f t="shared" si="14"/>
        <v>1234725.8846632848</v>
      </c>
      <c r="I107" s="253">
        <f t="shared" si="15"/>
        <v>1234725.8846632848</v>
      </c>
      <c r="J107" s="158">
        <f t="shared" si="8"/>
        <v>0</v>
      </c>
      <c r="K107" s="158"/>
      <c r="L107" s="334"/>
      <c r="M107" s="158">
        <f t="shared" si="9"/>
        <v>0</v>
      </c>
      <c r="N107" s="334"/>
      <c r="O107" s="158">
        <f t="shared" si="10"/>
        <v>0</v>
      </c>
      <c r="P107" s="158">
        <f t="shared" si="11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9041016.9047619104</v>
      </c>
      <c r="E108" s="160">
        <f>IF(+J96&lt;F107,J96,D108)</f>
        <v>265912.26190476189</v>
      </c>
      <c r="F108" s="159">
        <f t="shared" si="12"/>
        <v>8775104.6428571492</v>
      </c>
      <c r="G108" s="159">
        <f t="shared" si="13"/>
        <v>8908060.7738095298</v>
      </c>
      <c r="H108" s="163">
        <f t="shared" si="14"/>
        <v>1206644.3303804293</v>
      </c>
      <c r="I108" s="253">
        <f t="shared" si="15"/>
        <v>1206644.3303804293</v>
      </c>
      <c r="J108" s="158">
        <f t="shared" si="8"/>
        <v>0</v>
      </c>
      <c r="K108" s="158"/>
      <c r="L108" s="334"/>
      <c r="M108" s="158">
        <f t="shared" si="9"/>
        <v>0</v>
      </c>
      <c r="N108" s="334"/>
      <c r="O108" s="158">
        <f t="shared" si="10"/>
        <v>0</v>
      </c>
      <c r="P108" s="158">
        <f t="shared" si="11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8775104.6428571492</v>
      </c>
      <c r="E109" s="160">
        <f>IF(+J96&lt;F108,J96,D109)</f>
        <v>265912.26190476189</v>
      </c>
      <c r="F109" s="159">
        <f t="shared" si="12"/>
        <v>8509192.380952388</v>
      </c>
      <c r="G109" s="159">
        <f t="shared" si="13"/>
        <v>8642148.5119047686</v>
      </c>
      <c r="H109" s="163">
        <f t="shared" si="14"/>
        <v>1178562.7760975736</v>
      </c>
      <c r="I109" s="253">
        <f t="shared" si="15"/>
        <v>1178562.7760975736</v>
      </c>
      <c r="J109" s="158">
        <f t="shared" si="8"/>
        <v>0</v>
      </c>
      <c r="K109" s="158"/>
      <c r="L109" s="334"/>
      <c r="M109" s="158">
        <f t="shared" si="9"/>
        <v>0</v>
      </c>
      <c r="N109" s="334"/>
      <c r="O109" s="158">
        <f t="shared" si="10"/>
        <v>0</v>
      </c>
      <c r="P109" s="158">
        <f t="shared" si="11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8509192.380952388</v>
      </c>
      <c r="E110" s="160">
        <f>IF(+J96&lt;F109,J96,D110)</f>
        <v>265912.26190476189</v>
      </c>
      <c r="F110" s="159">
        <f t="shared" si="12"/>
        <v>8243280.1190476259</v>
      </c>
      <c r="G110" s="159">
        <f t="shared" si="13"/>
        <v>8376236.2500000075</v>
      </c>
      <c r="H110" s="163">
        <f t="shared" si="14"/>
        <v>1150481.2218147181</v>
      </c>
      <c r="I110" s="253">
        <f t="shared" si="15"/>
        <v>1150481.2218147181</v>
      </c>
      <c r="J110" s="158">
        <f t="shared" si="8"/>
        <v>0</v>
      </c>
      <c r="K110" s="158"/>
      <c r="L110" s="334"/>
      <c r="M110" s="158">
        <f t="shared" si="9"/>
        <v>0</v>
      </c>
      <c r="N110" s="334"/>
      <c r="O110" s="158">
        <f t="shared" si="10"/>
        <v>0</v>
      </c>
      <c r="P110" s="158">
        <f t="shared" si="11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8243280.1190476259</v>
      </c>
      <c r="E111" s="160">
        <f>IF(+J96&lt;F110,J96,D111)</f>
        <v>265912.26190476189</v>
      </c>
      <c r="F111" s="159">
        <f t="shared" si="12"/>
        <v>7977367.8571428638</v>
      </c>
      <c r="G111" s="159">
        <f t="shared" si="13"/>
        <v>8110323.9880952444</v>
      </c>
      <c r="H111" s="163">
        <f t="shared" si="14"/>
        <v>1122399.6675318622</v>
      </c>
      <c r="I111" s="253">
        <f t="shared" si="15"/>
        <v>1122399.6675318622</v>
      </c>
      <c r="J111" s="158">
        <f t="shared" si="8"/>
        <v>0</v>
      </c>
      <c r="K111" s="158"/>
      <c r="L111" s="334"/>
      <c r="M111" s="158">
        <f t="shared" si="9"/>
        <v>0</v>
      </c>
      <c r="N111" s="334"/>
      <c r="O111" s="158">
        <f t="shared" si="10"/>
        <v>0</v>
      </c>
      <c r="P111" s="158">
        <f t="shared" si="11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7977367.8571428638</v>
      </c>
      <c r="E112" s="160">
        <f>IF(+J96&lt;F111,J96,D112)</f>
        <v>265912.26190476189</v>
      </c>
      <c r="F112" s="159">
        <f t="shared" si="12"/>
        <v>7711455.5952381017</v>
      </c>
      <c r="G112" s="159">
        <f t="shared" si="13"/>
        <v>7844411.7261904832</v>
      </c>
      <c r="H112" s="163">
        <f t="shared" si="14"/>
        <v>1094318.1132490064</v>
      </c>
      <c r="I112" s="253">
        <f t="shared" si="15"/>
        <v>1094318.1132490064</v>
      </c>
      <c r="J112" s="158">
        <f t="shared" si="8"/>
        <v>0</v>
      </c>
      <c r="K112" s="158"/>
      <c r="L112" s="334"/>
      <c r="M112" s="158">
        <f t="shared" si="9"/>
        <v>0</v>
      </c>
      <c r="N112" s="334"/>
      <c r="O112" s="158">
        <f t="shared" si="10"/>
        <v>0</v>
      </c>
      <c r="P112" s="158">
        <f t="shared" si="11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7711455.5952381017</v>
      </c>
      <c r="E113" s="160">
        <f>IF(+J96&lt;F112,J96,D113)</f>
        <v>265912.26190476189</v>
      </c>
      <c r="F113" s="159">
        <f t="shared" si="12"/>
        <v>7445543.3333333395</v>
      </c>
      <c r="G113" s="159">
        <f t="shared" si="13"/>
        <v>7578499.4642857201</v>
      </c>
      <c r="H113" s="163">
        <f t="shared" si="14"/>
        <v>1066236.5589661505</v>
      </c>
      <c r="I113" s="253">
        <f t="shared" si="15"/>
        <v>1066236.5589661505</v>
      </c>
      <c r="J113" s="158">
        <f t="shared" si="8"/>
        <v>0</v>
      </c>
      <c r="K113" s="158"/>
      <c r="L113" s="334"/>
      <c r="M113" s="158">
        <f t="shared" si="9"/>
        <v>0</v>
      </c>
      <c r="N113" s="334"/>
      <c r="O113" s="158">
        <f t="shared" si="10"/>
        <v>0</v>
      </c>
      <c r="P113" s="158">
        <f t="shared" si="11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7445543.3333333395</v>
      </c>
      <c r="E114" s="160">
        <f>IF(+J96&lt;F113,J96,D114)</f>
        <v>265912.26190476189</v>
      </c>
      <c r="F114" s="159">
        <f t="shared" si="12"/>
        <v>7179631.0714285774</v>
      </c>
      <c r="G114" s="159">
        <f t="shared" si="13"/>
        <v>7312587.2023809589</v>
      </c>
      <c r="H114" s="163">
        <f t="shared" si="14"/>
        <v>1038155.0046832949</v>
      </c>
      <c r="I114" s="253">
        <f t="shared" si="15"/>
        <v>1038155.0046832949</v>
      </c>
      <c r="J114" s="158">
        <f t="shared" si="8"/>
        <v>0</v>
      </c>
      <c r="K114" s="158"/>
      <c r="L114" s="334"/>
      <c r="M114" s="158">
        <f t="shared" si="9"/>
        <v>0</v>
      </c>
      <c r="N114" s="334"/>
      <c r="O114" s="158">
        <f t="shared" si="10"/>
        <v>0</v>
      </c>
      <c r="P114" s="158">
        <f t="shared" si="11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7179631.0714285774</v>
      </c>
      <c r="E115" s="160">
        <f>IF(+J96&lt;F114,J96,D115)</f>
        <v>265912.26190476189</v>
      </c>
      <c r="F115" s="159">
        <f t="shared" si="12"/>
        <v>6913718.8095238153</v>
      </c>
      <c r="G115" s="159">
        <f t="shared" si="13"/>
        <v>7046674.9404761959</v>
      </c>
      <c r="H115" s="163">
        <f t="shared" si="14"/>
        <v>1010073.4504004391</v>
      </c>
      <c r="I115" s="253">
        <f t="shared" si="15"/>
        <v>1010073.4504004391</v>
      </c>
      <c r="J115" s="158">
        <f t="shared" si="8"/>
        <v>0</v>
      </c>
      <c r="K115" s="158"/>
      <c r="L115" s="334"/>
      <c r="M115" s="158">
        <f t="shared" si="9"/>
        <v>0</v>
      </c>
      <c r="N115" s="334"/>
      <c r="O115" s="158">
        <f t="shared" si="10"/>
        <v>0</v>
      </c>
      <c r="P115" s="158">
        <f t="shared" si="11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6913718.8095238153</v>
      </c>
      <c r="E116" s="160">
        <f>IF(+J96&lt;F115,J96,D116)</f>
        <v>265912.26190476189</v>
      </c>
      <c r="F116" s="159">
        <f t="shared" si="12"/>
        <v>6647806.5476190532</v>
      </c>
      <c r="G116" s="159">
        <f t="shared" si="13"/>
        <v>6780762.6785714347</v>
      </c>
      <c r="H116" s="163">
        <f t="shared" si="14"/>
        <v>981991.8961175835</v>
      </c>
      <c r="I116" s="253">
        <f t="shared" si="15"/>
        <v>981991.8961175835</v>
      </c>
      <c r="J116" s="158">
        <f t="shared" si="8"/>
        <v>0</v>
      </c>
      <c r="K116" s="158"/>
      <c r="L116" s="334"/>
      <c r="M116" s="158">
        <f t="shared" si="9"/>
        <v>0</v>
      </c>
      <c r="N116" s="334"/>
      <c r="O116" s="158">
        <f t="shared" si="10"/>
        <v>0</v>
      </c>
      <c r="P116" s="158">
        <f t="shared" si="11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6647806.5476190532</v>
      </c>
      <c r="E117" s="160">
        <f>IF(+J96&lt;F116,J96,D117)</f>
        <v>265912.26190476189</v>
      </c>
      <c r="F117" s="159">
        <f t="shared" si="12"/>
        <v>6381894.285714291</v>
      </c>
      <c r="G117" s="159">
        <f t="shared" si="13"/>
        <v>6514850.4166666716</v>
      </c>
      <c r="H117" s="163">
        <f t="shared" si="14"/>
        <v>953910.34183472767</v>
      </c>
      <c r="I117" s="253">
        <f t="shared" si="15"/>
        <v>953910.34183472767</v>
      </c>
      <c r="J117" s="158">
        <f t="shared" si="8"/>
        <v>0</v>
      </c>
      <c r="K117" s="158"/>
      <c r="L117" s="334"/>
      <c r="M117" s="158">
        <f t="shared" si="9"/>
        <v>0</v>
      </c>
      <c r="N117" s="334"/>
      <c r="O117" s="158">
        <f t="shared" si="10"/>
        <v>0</v>
      </c>
      <c r="P117" s="158">
        <f t="shared" si="11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6381894.285714291</v>
      </c>
      <c r="E118" s="160">
        <f>IF(+J96&lt;F117,J96,D118)</f>
        <v>265912.26190476189</v>
      </c>
      <c r="F118" s="159">
        <f t="shared" si="12"/>
        <v>6115982.0238095289</v>
      </c>
      <c r="G118" s="159">
        <f t="shared" si="13"/>
        <v>6248938.1547619104</v>
      </c>
      <c r="H118" s="163">
        <f t="shared" si="14"/>
        <v>925828.78755187197</v>
      </c>
      <c r="I118" s="253">
        <f t="shared" si="15"/>
        <v>925828.78755187197</v>
      </c>
      <c r="J118" s="158">
        <f t="shared" si="8"/>
        <v>0</v>
      </c>
      <c r="K118" s="158"/>
      <c r="L118" s="334"/>
      <c r="M118" s="158">
        <f t="shared" si="9"/>
        <v>0</v>
      </c>
      <c r="N118" s="334"/>
      <c r="O118" s="158">
        <f t="shared" si="10"/>
        <v>0</v>
      </c>
      <c r="P118" s="158">
        <f t="shared" si="11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6115982.0238095289</v>
      </c>
      <c r="E119" s="160">
        <f>IF(+J96&lt;F118,J96,D119)</f>
        <v>265912.26190476189</v>
      </c>
      <c r="F119" s="159">
        <f t="shared" si="12"/>
        <v>5850069.7619047668</v>
      </c>
      <c r="G119" s="159">
        <f t="shared" si="13"/>
        <v>5983025.8928571474</v>
      </c>
      <c r="H119" s="163">
        <f t="shared" si="14"/>
        <v>897747.23326901614</v>
      </c>
      <c r="I119" s="253">
        <f t="shared" si="15"/>
        <v>897747.23326901614</v>
      </c>
      <c r="J119" s="158">
        <f t="shared" si="8"/>
        <v>0</v>
      </c>
      <c r="K119" s="158"/>
      <c r="L119" s="334"/>
      <c r="M119" s="158">
        <f t="shared" si="9"/>
        <v>0</v>
      </c>
      <c r="N119" s="334"/>
      <c r="O119" s="158">
        <f t="shared" si="10"/>
        <v>0</v>
      </c>
      <c r="P119" s="158">
        <f t="shared" si="11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5850069.7619047668</v>
      </c>
      <c r="E120" s="160">
        <f>IF(+J96&lt;F119,J96,D120)</f>
        <v>265912.26190476189</v>
      </c>
      <c r="F120" s="159">
        <f t="shared" si="12"/>
        <v>5584157.5000000047</v>
      </c>
      <c r="G120" s="159">
        <f t="shared" si="13"/>
        <v>5717113.6309523862</v>
      </c>
      <c r="H120" s="163">
        <f t="shared" si="14"/>
        <v>869665.67898616043</v>
      </c>
      <c r="I120" s="253">
        <f t="shared" si="15"/>
        <v>869665.67898616043</v>
      </c>
      <c r="J120" s="158">
        <f t="shared" si="8"/>
        <v>0</v>
      </c>
      <c r="K120" s="158"/>
      <c r="L120" s="334"/>
      <c r="M120" s="158">
        <f t="shared" si="9"/>
        <v>0</v>
      </c>
      <c r="N120" s="334"/>
      <c r="O120" s="158">
        <f t="shared" si="10"/>
        <v>0</v>
      </c>
      <c r="P120" s="158">
        <f t="shared" si="11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5584157.5000000047</v>
      </c>
      <c r="E121" s="160">
        <f>IF(+J96&lt;F120,J96,D121)</f>
        <v>265912.26190476189</v>
      </c>
      <c r="F121" s="159">
        <f t="shared" si="12"/>
        <v>5318245.2380952425</v>
      </c>
      <c r="G121" s="159">
        <f t="shared" si="13"/>
        <v>5451201.3690476231</v>
      </c>
      <c r="H121" s="163">
        <f t="shared" si="14"/>
        <v>841584.12470330461</v>
      </c>
      <c r="I121" s="253">
        <f t="shared" si="15"/>
        <v>841584.12470330461</v>
      </c>
      <c r="J121" s="158">
        <f t="shared" si="8"/>
        <v>0</v>
      </c>
      <c r="K121" s="158"/>
      <c r="L121" s="334"/>
      <c r="M121" s="158">
        <f t="shared" si="9"/>
        <v>0</v>
      </c>
      <c r="N121" s="334"/>
      <c r="O121" s="158">
        <f t="shared" si="10"/>
        <v>0</v>
      </c>
      <c r="P121" s="158">
        <f t="shared" si="11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5318245.2380952425</v>
      </c>
      <c r="E122" s="160">
        <f>IF(+J96&lt;F121,J96,D122)</f>
        <v>265912.26190476189</v>
      </c>
      <c r="F122" s="159">
        <f t="shared" si="12"/>
        <v>5052332.9761904804</v>
      </c>
      <c r="G122" s="159">
        <f t="shared" si="13"/>
        <v>5185289.1071428619</v>
      </c>
      <c r="H122" s="163">
        <f t="shared" si="14"/>
        <v>813502.57042044902</v>
      </c>
      <c r="I122" s="253">
        <f t="shared" si="15"/>
        <v>813502.57042044902</v>
      </c>
      <c r="J122" s="158">
        <f t="shared" si="8"/>
        <v>0</v>
      </c>
      <c r="K122" s="158"/>
      <c r="L122" s="334"/>
      <c r="M122" s="158">
        <f t="shared" si="9"/>
        <v>0</v>
      </c>
      <c r="N122" s="334"/>
      <c r="O122" s="158">
        <f t="shared" si="10"/>
        <v>0</v>
      </c>
      <c r="P122" s="158">
        <f t="shared" si="11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5052332.9761904804</v>
      </c>
      <c r="E123" s="160">
        <f>IF(+J96&lt;F122,J96,D123)</f>
        <v>265912.26190476189</v>
      </c>
      <c r="F123" s="159">
        <f t="shared" si="12"/>
        <v>4786420.7142857183</v>
      </c>
      <c r="G123" s="159">
        <f t="shared" si="13"/>
        <v>4919376.8452380989</v>
      </c>
      <c r="H123" s="163">
        <f t="shared" si="14"/>
        <v>785421.01613759319</v>
      </c>
      <c r="I123" s="253">
        <f t="shared" si="15"/>
        <v>785421.01613759319</v>
      </c>
      <c r="J123" s="158">
        <f t="shared" si="8"/>
        <v>0</v>
      </c>
      <c r="K123" s="158"/>
      <c r="L123" s="334"/>
      <c r="M123" s="158">
        <f t="shared" si="9"/>
        <v>0</v>
      </c>
      <c r="N123" s="334"/>
      <c r="O123" s="158">
        <f t="shared" si="10"/>
        <v>0</v>
      </c>
      <c r="P123" s="158">
        <f t="shared" si="11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4786420.7142857183</v>
      </c>
      <c r="E124" s="160">
        <f>IF(+J96&lt;F123,J96,D124)</f>
        <v>265912.26190476189</v>
      </c>
      <c r="F124" s="159">
        <f t="shared" si="12"/>
        <v>4520508.4523809562</v>
      </c>
      <c r="G124" s="159">
        <f t="shared" si="13"/>
        <v>4653464.5833333377</v>
      </c>
      <c r="H124" s="163">
        <f t="shared" si="14"/>
        <v>757339.46185473748</v>
      </c>
      <c r="I124" s="253">
        <f t="shared" si="15"/>
        <v>757339.46185473748</v>
      </c>
      <c r="J124" s="158">
        <f t="shared" si="8"/>
        <v>0</v>
      </c>
      <c r="K124" s="158"/>
      <c r="L124" s="334"/>
      <c r="M124" s="158">
        <f t="shared" si="9"/>
        <v>0</v>
      </c>
      <c r="N124" s="334"/>
      <c r="O124" s="158">
        <f t="shared" si="10"/>
        <v>0</v>
      </c>
      <c r="P124" s="158">
        <f t="shared" si="11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4520508.4523809562</v>
      </c>
      <c r="E125" s="160">
        <f>IF(+J96&lt;F124,J96,D125)</f>
        <v>265912.26190476189</v>
      </c>
      <c r="F125" s="159">
        <f t="shared" si="12"/>
        <v>4254596.190476194</v>
      </c>
      <c r="G125" s="159">
        <f t="shared" si="13"/>
        <v>4387552.3214285746</v>
      </c>
      <c r="H125" s="163">
        <f t="shared" si="14"/>
        <v>729257.90757188166</v>
      </c>
      <c r="I125" s="253">
        <f t="shared" si="15"/>
        <v>729257.90757188166</v>
      </c>
      <c r="J125" s="158">
        <f t="shared" si="8"/>
        <v>0</v>
      </c>
      <c r="K125" s="158"/>
      <c r="L125" s="334"/>
      <c r="M125" s="158">
        <f t="shared" si="9"/>
        <v>0</v>
      </c>
      <c r="N125" s="334"/>
      <c r="O125" s="158">
        <f t="shared" si="10"/>
        <v>0</v>
      </c>
      <c r="P125" s="158">
        <f t="shared" si="11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4254596.190476194</v>
      </c>
      <c r="E126" s="160">
        <f>IF(+J96&lt;F125,J96,D126)</f>
        <v>265912.26190476189</v>
      </c>
      <c r="F126" s="159">
        <f t="shared" si="12"/>
        <v>3988683.9285714319</v>
      </c>
      <c r="G126" s="159">
        <f t="shared" si="13"/>
        <v>4121640.059523813</v>
      </c>
      <c r="H126" s="163">
        <f t="shared" si="14"/>
        <v>701176.35328902595</v>
      </c>
      <c r="I126" s="253">
        <f t="shared" si="15"/>
        <v>701176.35328902595</v>
      </c>
      <c r="J126" s="158">
        <f t="shared" si="8"/>
        <v>0</v>
      </c>
      <c r="K126" s="158"/>
      <c r="L126" s="334"/>
      <c r="M126" s="158">
        <f t="shared" si="9"/>
        <v>0</v>
      </c>
      <c r="N126" s="334"/>
      <c r="O126" s="158">
        <f t="shared" si="10"/>
        <v>0</v>
      </c>
      <c r="P126" s="158">
        <f t="shared" si="11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3988683.9285714319</v>
      </c>
      <c r="E127" s="160">
        <f>IF(+J96&lt;F126,J96,D127)</f>
        <v>265912.26190476189</v>
      </c>
      <c r="F127" s="159">
        <f t="shared" si="12"/>
        <v>3722771.6666666698</v>
      </c>
      <c r="G127" s="159">
        <f t="shared" si="13"/>
        <v>3855727.7976190508</v>
      </c>
      <c r="H127" s="163">
        <f t="shared" si="14"/>
        <v>673094.79900617024</v>
      </c>
      <c r="I127" s="253">
        <f t="shared" si="15"/>
        <v>673094.79900617024</v>
      </c>
      <c r="J127" s="158">
        <f t="shared" si="8"/>
        <v>0</v>
      </c>
      <c r="K127" s="158"/>
      <c r="L127" s="334"/>
      <c r="M127" s="158">
        <f t="shared" si="9"/>
        <v>0</v>
      </c>
      <c r="N127" s="334"/>
      <c r="O127" s="158">
        <f t="shared" si="10"/>
        <v>0</v>
      </c>
      <c r="P127" s="158">
        <f t="shared" si="11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3722771.6666666698</v>
      </c>
      <c r="E128" s="160">
        <f>IF(+J96&lt;F127,J96,D128)</f>
        <v>265912.26190476189</v>
      </c>
      <c r="F128" s="159">
        <f t="shared" si="12"/>
        <v>3456859.4047619076</v>
      </c>
      <c r="G128" s="159">
        <f t="shared" si="13"/>
        <v>3589815.5357142887</v>
      </c>
      <c r="H128" s="163">
        <f t="shared" si="14"/>
        <v>645013.24472331442</v>
      </c>
      <c r="I128" s="253">
        <f t="shared" si="15"/>
        <v>645013.24472331442</v>
      </c>
      <c r="J128" s="158">
        <f t="shared" si="8"/>
        <v>0</v>
      </c>
      <c r="K128" s="158"/>
      <c r="L128" s="334"/>
      <c r="M128" s="158">
        <f t="shared" si="9"/>
        <v>0</v>
      </c>
      <c r="N128" s="334"/>
      <c r="O128" s="158">
        <f t="shared" si="10"/>
        <v>0</v>
      </c>
      <c r="P128" s="158">
        <f t="shared" si="11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3456859.4047619076</v>
      </c>
      <c r="E129" s="160">
        <f>IF(+J96&lt;F128,J96,D129)</f>
        <v>265912.26190476189</v>
      </c>
      <c r="F129" s="159">
        <f t="shared" si="12"/>
        <v>3190947.1428571455</v>
      </c>
      <c r="G129" s="159">
        <f t="shared" si="13"/>
        <v>3323903.2738095266</v>
      </c>
      <c r="H129" s="163">
        <f t="shared" si="14"/>
        <v>616931.69044045871</v>
      </c>
      <c r="I129" s="253">
        <f t="shared" si="15"/>
        <v>616931.69044045871</v>
      </c>
      <c r="J129" s="158">
        <f t="shared" si="8"/>
        <v>0</v>
      </c>
      <c r="K129" s="158"/>
      <c r="L129" s="334"/>
      <c r="M129" s="158">
        <f t="shared" si="9"/>
        <v>0</v>
      </c>
      <c r="N129" s="334"/>
      <c r="O129" s="158">
        <f t="shared" si="10"/>
        <v>0</v>
      </c>
      <c r="P129" s="158">
        <f t="shared" si="11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3190947.1428571455</v>
      </c>
      <c r="E130" s="160">
        <f>IF(+J96&lt;F129,J96,D130)</f>
        <v>265912.26190476189</v>
      </c>
      <c r="F130" s="159">
        <f t="shared" si="12"/>
        <v>2925034.8809523834</v>
      </c>
      <c r="G130" s="159">
        <f t="shared" si="13"/>
        <v>3057991.0119047645</v>
      </c>
      <c r="H130" s="163">
        <f t="shared" si="14"/>
        <v>588850.136157603</v>
      </c>
      <c r="I130" s="253">
        <f t="shared" si="15"/>
        <v>588850.136157603</v>
      </c>
      <c r="J130" s="158">
        <f t="shared" si="8"/>
        <v>0</v>
      </c>
      <c r="K130" s="158"/>
      <c r="L130" s="334"/>
      <c r="M130" s="158">
        <f t="shared" si="9"/>
        <v>0</v>
      </c>
      <c r="N130" s="334"/>
      <c r="O130" s="158">
        <f t="shared" si="10"/>
        <v>0</v>
      </c>
      <c r="P130" s="158">
        <f t="shared" si="11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2925034.8809523834</v>
      </c>
      <c r="E131" s="160">
        <f>IF(+J96&lt;F130,J96,D131)</f>
        <v>265912.26190476189</v>
      </c>
      <c r="F131" s="159">
        <f t="shared" si="12"/>
        <v>2659122.6190476213</v>
      </c>
      <c r="G131" s="159">
        <f t="shared" si="13"/>
        <v>2792078.7500000023</v>
      </c>
      <c r="H131" s="163">
        <f t="shared" si="14"/>
        <v>560768.58187474729</v>
      </c>
      <c r="I131" s="253">
        <f t="shared" si="15"/>
        <v>560768.58187474729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2659122.6190476213</v>
      </c>
      <c r="E132" s="160">
        <f>IF(+J96&lt;F131,J96,D132)</f>
        <v>265912.26190476189</v>
      </c>
      <c r="F132" s="159">
        <f t="shared" si="12"/>
        <v>2393210.3571428591</v>
      </c>
      <c r="G132" s="159">
        <f t="shared" si="13"/>
        <v>2526166.4880952402</v>
      </c>
      <c r="H132" s="163">
        <f t="shared" si="14"/>
        <v>532687.02759189147</v>
      </c>
      <c r="I132" s="253">
        <f t="shared" si="15"/>
        <v>532687.02759189147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2393210.3571428591</v>
      </c>
      <c r="E133" s="160">
        <f>IF(+J96&lt;F132,J96,D133)</f>
        <v>265912.26190476189</v>
      </c>
      <c r="F133" s="159">
        <f t="shared" si="12"/>
        <v>2127298.095238097</v>
      </c>
      <c r="G133" s="159">
        <f t="shared" si="13"/>
        <v>2260254.2261904781</v>
      </c>
      <c r="H133" s="163">
        <f t="shared" si="14"/>
        <v>504605.47330903576</v>
      </c>
      <c r="I133" s="253">
        <f t="shared" si="15"/>
        <v>504605.47330903576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2127298.095238097</v>
      </c>
      <c r="E134" s="160">
        <f>IF(+J96&lt;F133,J96,D134)</f>
        <v>265912.26190476189</v>
      </c>
      <c r="F134" s="159">
        <f t="shared" si="12"/>
        <v>1861385.8333333351</v>
      </c>
      <c r="G134" s="159">
        <f t="shared" si="13"/>
        <v>1994341.9642857159</v>
      </c>
      <c r="H134" s="163">
        <f t="shared" si="14"/>
        <v>476523.91902618</v>
      </c>
      <c r="I134" s="253">
        <f t="shared" si="15"/>
        <v>476523.91902618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1861385.8333333351</v>
      </c>
      <c r="E135" s="160">
        <f>IF(+J96&lt;F134,J96,D135)</f>
        <v>265912.26190476189</v>
      </c>
      <c r="F135" s="159">
        <f t="shared" si="12"/>
        <v>1595473.5714285732</v>
      </c>
      <c r="G135" s="159">
        <f t="shared" si="13"/>
        <v>1728429.7023809543</v>
      </c>
      <c r="H135" s="163">
        <f t="shared" si="14"/>
        <v>448442.36474332429</v>
      </c>
      <c r="I135" s="253">
        <f t="shared" si="15"/>
        <v>448442.36474332429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1595473.5714285732</v>
      </c>
      <c r="E136" s="160">
        <f>IF(+J96&lt;F135,J96,D136)</f>
        <v>265912.26190476189</v>
      </c>
      <c r="F136" s="159">
        <f t="shared" si="12"/>
        <v>1329561.3095238113</v>
      </c>
      <c r="G136" s="159">
        <f t="shared" si="13"/>
        <v>1462517.4404761922</v>
      </c>
      <c r="H136" s="163">
        <f t="shared" si="14"/>
        <v>420360.81046046852</v>
      </c>
      <c r="I136" s="253">
        <f t="shared" si="15"/>
        <v>420360.81046046852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1329561.3095238113</v>
      </c>
      <c r="E137" s="160">
        <f>IF(+J96&lt;F136,J96,D137)</f>
        <v>265912.26190476189</v>
      </c>
      <c r="F137" s="159">
        <f t="shared" si="12"/>
        <v>1063649.0476190494</v>
      </c>
      <c r="G137" s="159">
        <f t="shared" si="13"/>
        <v>1196605.1785714305</v>
      </c>
      <c r="H137" s="163">
        <f t="shared" si="14"/>
        <v>392279.25617761287</v>
      </c>
      <c r="I137" s="253">
        <f t="shared" si="15"/>
        <v>392279.25617761287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1063649.0476190494</v>
      </c>
      <c r="E138" s="160">
        <f>IF(+J96&lt;F137,J96,D138)</f>
        <v>265912.26190476189</v>
      </c>
      <c r="F138" s="159">
        <f t="shared" si="12"/>
        <v>797736.78571428754</v>
      </c>
      <c r="G138" s="159">
        <f t="shared" si="13"/>
        <v>930692.91666666849</v>
      </c>
      <c r="H138" s="163">
        <f t="shared" si="14"/>
        <v>364197.70189475711</v>
      </c>
      <c r="I138" s="253">
        <f t="shared" si="15"/>
        <v>364197.70189475711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797736.78571428754</v>
      </c>
      <c r="E139" s="160">
        <f>IF(+J96&lt;F138,J96,D139)</f>
        <v>265912.26190476189</v>
      </c>
      <c r="F139" s="159">
        <f t="shared" si="12"/>
        <v>531824.52380952565</v>
      </c>
      <c r="G139" s="159">
        <f t="shared" si="13"/>
        <v>664780.6547619066</v>
      </c>
      <c r="H139" s="163">
        <f t="shared" si="14"/>
        <v>336116.1476119014</v>
      </c>
      <c r="I139" s="253">
        <f t="shared" si="15"/>
        <v>336116.1476119014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531824.52380952565</v>
      </c>
      <c r="E140" s="160">
        <f>IF(+J96&lt;F139,J96,D140)</f>
        <v>265912.26190476189</v>
      </c>
      <c r="F140" s="159">
        <f t="shared" si="12"/>
        <v>265912.26190476376</v>
      </c>
      <c r="G140" s="159">
        <f t="shared" si="13"/>
        <v>398868.3928571447</v>
      </c>
      <c r="H140" s="163">
        <f t="shared" si="14"/>
        <v>308034.59332904569</v>
      </c>
      <c r="I140" s="253">
        <f t="shared" si="15"/>
        <v>308034.59332904569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265912.26190476376</v>
      </c>
      <c r="E141" s="160">
        <f>IF(+J96&lt;F140,J96,D141)</f>
        <v>265912.26190476189</v>
      </c>
      <c r="F141" s="159">
        <f t="shared" si="12"/>
        <v>1.862645149230957E-9</v>
      </c>
      <c r="G141" s="159">
        <f t="shared" si="13"/>
        <v>132956.13095238281</v>
      </c>
      <c r="H141" s="163">
        <f t="shared" si="14"/>
        <v>279953.03904618998</v>
      </c>
      <c r="I141" s="253">
        <f t="shared" si="15"/>
        <v>279953.03904618998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1.862645149230957E-9</v>
      </c>
      <c r="E142" s="160">
        <f>IF(+J96&lt;F141,J96,D142)</f>
        <v>1.862645149230957E-9</v>
      </c>
      <c r="F142" s="159">
        <f t="shared" si="12"/>
        <v>0</v>
      </c>
      <c r="G142" s="159">
        <f t="shared" si="13"/>
        <v>9.3132257461547852E-10</v>
      </c>
      <c r="H142" s="163">
        <f t="shared" si="14"/>
        <v>1.9609970839878443E-9</v>
      </c>
      <c r="I142" s="253">
        <f t="shared" si="15"/>
        <v>1.9609970839878443E-9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2"/>
        <v>0</v>
      </c>
      <c r="G143" s="159">
        <f t="shared" si="13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2"/>
        <v>0</v>
      </c>
      <c r="G144" s="159">
        <f t="shared" si="13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2"/>
        <v>0</v>
      </c>
      <c r="G145" s="159">
        <f t="shared" si="13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2"/>
        <v>0</v>
      </c>
      <c r="G146" s="159">
        <f t="shared" si="13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2"/>
        <v>0</v>
      </c>
      <c r="G147" s="159">
        <f t="shared" si="13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2"/>
        <v>0</v>
      </c>
      <c r="G148" s="159">
        <f t="shared" si="13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2"/>
        <v>0</v>
      </c>
      <c r="G149" s="159">
        <f t="shared" si="13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2"/>
        <v>0</v>
      </c>
      <c r="G150" s="159">
        <f t="shared" si="13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2"/>
        <v>0</v>
      </c>
      <c r="G151" s="159">
        <f t="shared" si="13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2"/>
        <v>0</v>
      </c>
      <c r="G152" s="159">
        <f t="shared" si="13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2"/>
        <v>0</v>
      </c>
      <c r="G153" s="159">
        <f t="shared" si="13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2"/>
        <v>0</v>
      </c>
      <c r="G154" s="165">
        <f t="shared" si="13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11168315</v>
      </c>
      <c r="F155" s="111"/>
      <c r="G155" s="111"/>
      <c r="H155" s="111">
        <f>SUM(H99:H154)</f>
        <v>36525958.517418727</v>
      </c>
      <c r="I155" s="111">
        <f>SUM(I99:I154)</f>
        <v>36525958.517418727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22" priority="2" stopIfTrue="1" operator="equal">
      <formula>$I$10</formula>
    </cfRule>
  </conditionalFormatting>
  <conditionalFormatting sqref="C99:C154">
    <cfRule type="cellIs" dxfId="21" priority="3" stopIfTrue="1" operator="equal">
      <formula>$J$92</formula>
    </cfRule>
  </conditionalFormatting>
  <conditionalFormatting sqref="C17">
    <cfRule type="cellIs" dxfId="20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P162"/>
  <sheetViews>
    <sheetView view="pageBreakPreview" zoomScale="80" zoomScaleNormal="100" zoomScaleSheetLayoutView="80" workbookViewId="0">
      <selection activeCell="E17" sqref="E17:G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69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1206022.789326702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1206022.789326702</v>
      </c>
      <c r="O6" s="1"/>
      <c r="P6" s="1"/>
    </row>
    <row r="7" spans="1:16" ht="13.5" thickBot="1">
      <c r="C7" s="121" t="s">
        <v>44</v>
      </c>
      <c r="D7" s="223" t="s">
        <v>391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9930039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242196.07317073172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167414.63414634147</v>
      </c>
      <c r="F17" s="360">
        <v>8984585.3658536579</v>
      </c>
      <c r="G17" s="360">
        <v>738358.52480493963</v>
      </c>
      <c r="H17" s="360">
        <v>738358.52480493963</v>
      </c>
      <c r="I17" s="156">
        <f t="shared" ref="I17:I72" si="0">H17-G17</f>
        <v>0</v>
      </c>
      <c r="J17" s="156"/>
      <c r="K17" s="256">
        <f>+G17</f>
        <v>738358.52480493963</v>
      </c>
      <c r="L17" s="157">
        <f t="shared" ref="L17:L72" si="1">IF(K17&lt;&gt;0,+G17-K17,0)</f>
        <v>0</v>
      </c>
      <c r="M17" s="256">
        <f>+H17</f>
        <v>738358.52480493963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360">
        <v>8984585.3658536579</v>
      </c>
      <c r="E18" s="360">
        <v>223219.51219512196</v>
      </c>
      <c r="F18" s="360">
        <v>8761365.8536585364</v>
      </c>
      <c r="G18" s="360">
        <v>1350922.3521294959</v>
      </c>
      <c r="H18" s="360">
        <v>1350922.3521294959</v>
      </c>
      <c r="I18" s="156">
        <f t="shared" si="0"/>
        <v>0</v>
      </c>
      <c r="J18" s="156"/>
      <c r="K18" s="258">
        <f>+G18</f>
        <v>1350922.3521294959</v>
      </c>
      <c r="L18" s="257">
        <f>IF(K18&lt;&gt;0,+G18-K18,0)</f>
        <v>0</v>
      </c>
      <c r="M18" s="258">
        <f>+H18</f>
        <v>1350922.3521294959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2020</v>
      </c>
      <c r="D19" s="159">
        <f>IF(F18+SUM(E$17:E18)=D$10,F18,D$10-SUM(E$17:E18))</f>
        <v>9539404.8536585364</v>
      </c>
      <c r="E19" s="160">
        <f>IF(+I14&lt;F18,I14,D19)</f>
        <v>242196.07317073172</v>
      </c>
      <c r="F19" s="159">
        <f t="shared" ref="F19:F72" si="4">+D19-E19</f>
        <v>9297208.7804878056</v>
      </c>
      <c r="G19" s="161">
        <f t="shared" ref="G19:G72" si="5">+I$12*((D19+F19)/2)+E19</f>
        <v>1206022.789326702</v>
      </c>
      <c r="H19" s="142">
        <f t="shared" ref="H19:H72" si="6">+I$13*((D19+F19)/2)+E19</f>
        <v>1206022.789326702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9297208.7804878056</v>
      </c>
      <c r="E20" s="160">
        <f>IF(+I14&lt;F19,I14,D20)</f>
        <v>242196.07317073172</v>
      </c>
      <c r="F20" s="159">
        <f t="shared" si="4"/>
        <v>9055012.7073170748</v>
      </c>
      <c r="G20" s="161">
        <f t="shared" si="5"/>
        <v>1181237.5439101001</v>
      </c>
      <c r="H20" s="142">
        <f t="shared" si="6"/>
        <v>1181237.5439101001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9055012.7073170748</v>
      </c>
      <c r="E21" s="160">
        <f>IF(+I14&lt;F20,I14,D21)</f>
        <v>242196.07317073172</v>
      </c>
      <c r="F21" s="159">
        <f t="shared" si="4"/>
        <v>8812816.6341463439</v>
      </c>
      <c r="G21" s="161">
        <f t="shared" si="5"/>
        <v>1156452.2984934975</v>
      </c>
      <c r="H21" s="142">
        <f t="shared" si="6"/>
        <v>1156452.2984934975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8812816.6341463439</v>
      </c>
      <c r="E22" s="160">
        <f>IF(+I14&lt;F21,I14,D22)</f>
        <v>242196.07317073172</v>
      </c>
      <c r="F22" s="159">
        <f t="shared" si="4"/>
        <v>8570620.5609756131</v>
      </c>
      <c r="G22" s="161">
        <f t="shared" si="5"/>
        <v>1131667.0530768954</v>
      </c>
      <c r="H22" s="142">
        <f t="shared" si="6"/>
        <v>1131667.0530768954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8570620.5609756131</v>
      </c>
      <c r="E23" s="160">
        <f>IF(+I14&lt;F22,I14,D23)</f>
        <v>242196.07317073172</v>
      </c>
      <c r="F23" s="159">
        <f t="shared" si="4"/>
        <v>8328424.4878048813</v>
      </c>
      <c r="G23" s="161">
        <f t="shared" si="5"/>
        <v>1106881.8076602931</v>
      </c>
      <c r="H23" s="142">
        <f t="shared" si="6"/>
        <v>1106881.8076602931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8328424.4878048813</v>
      </c>
      <c r="E24" s="160">
        <f>IF(+I14&lt;F23,I14,D24)</f>
        <v>242196.07317073172</v>
      </c>
      <c r="F24" s="159">
        <f t="shared" si="4"/>
        <v>8086228.4146341495</v>
      </c>
      <c r="G24" s="161">
        <f t="shared" si="5"/>
        <v>1082096.5622436907</v>
      </c>
      <c r="H24" s="142">
        <f t="shared" si="6"/>
        <v>1082096.5622436907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8086228.4146341495</v>
      </c>
      <c r="E25" s="160">
        <f>IF(+I14&lt;F24,I14,D25)</f>
        <v>242196.07317073172</v>
      </c>
      <c r="F25" s="159">
        <f t="shared" si="4"/>
        <v>7844032.3414634177</v>
      </c>
      <c r="G25" s="161">
        <f t="shared" si="5"/>
        <v>1057311.3168270884</v>
      </c>
      <c r="H25" s="142">
        <f t="shared" si="6"/>
        <v>1057311.3168270884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7844032.3414634177</v>
      </c>
      <c r="E26" s="160">
        <f>IF(+I14&lt;F25,I14,D26)</f>
        <v>242196.07317073172</v>
      </c>
      <c r="F26" s="159">
        <f t="shared" si="4"/>
        <v>7601836.268292686</v>
      </c>
      <c r="G26" s="161">
        <f t="shared" si="5"/>
        <v>1032526.071410486</v>
      </c>
      <c r="H26" s="142">
        <f t="shared" si="6"/>
        <v>1032526.071410486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7601836.268292686</v>
      </c>
      <c r="E27" s="160">
        <f>IF(+I14&lt;F26,I14,D27)</f>
        <v>242196.07317073172</v>
      </c>
      <c r="F27" s="159">
        <f t="shared" si="4"/>
        <v>7359640.1951219542</v>
      </c>
      <c r="G27" s="161">
        <f t="shared" si="5"/>
        <v>1007740.8259938837</v>
      </c>
      <c r="H27" s="142">
        <f t="shared" si="6"/>
        <v>1007740.8259938837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7359640.1951219542</v>
      </c>
      <c r="E28" s="160">
        <f>IF(+I14&lt;F27,I14,D28)</f>
        <v>242196.07317073172</v>
      </c>
      <c r="F28" s="159">
        <f t="shared" si="4"/>
        <v>7117444.1219512224</v>
      </c>
      <c r="G28" s="161">
        <f t="shared" si="5"/>
        <v>982955.5805772813</v>
      </c>
      <c r="H28" s="142">
        <f t="shared" si="6"/>
        <v>982955.5805772813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7117444.1219512224</v>
      </c>
      <c r="E29" s="160">
        <f>IF(+I14&lt;F28,I14,D29)</f>
        <v>242196.07317073172</v>
      </c>
      <c r="F29" s="159">
        <f t="shared" si="4"/>
        <v>6875248.0487804906</v>
      </c>
      <c r="G29" s="161">
        <f t="shared" si="5"/>
        <v>958170.33516067895</v>
      </c>
      <c r="H29" s="142">
        <f t="shared" si="6"/>
        <v>958170.33516067895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6875248.0487804906</v>
      </c>
      <c r="E30" s="160">
        <f>IF(+I14&lt;F29,I14,D30)</f>
        <v>242196.07317073172</v>
      </c>
      <c r="F30" s="159">
        <f t="shared" si="4"/>
        <v>6633051.9756097589</v>
      </c>
      <c r="G30" s="161">
        <f t="shared" si="5"/>
        <v>933385.0897440766</v>
      </c>
      <c r="H30" s="142">
        <f t="shared" si="6"/>
        <v>933385.0897440766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6633051.9756097589</v>
      </c>
      <c r="E31" s="160">
        <f>IF(+I14&lt;F30,I14,D31)</f>
        <v>242196.07317073172</v>
      </c>
      <c r="F31" s="159">
        <f t="shared" si="4"/>
        <v>6390855.9024390271</v>
      </c>
      <c r="G31" s="161">
        <f t="shared" si="5"/>
        <v>908599.84432747425</v>
      </c>
      <c r="H31" s="142">
        <f t="shared" si="6"/>
        <v>908599.84432747425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6390855.9024390271</v>
      </c>
      <c r="E32" s="160">
        <f>IF(+I14&lt;F31,I14,D32)</f>
        <v>242196.07317073172</v>
      </c>
      <c r="F32" s="159">
        <f t="shared" si="4"/>
        <v>6148659.8292682953</v>
      </c>
      <c r="G32" s="161">
        <f t="shared" si="5"/>
        <v>883814.59891087189</v>
      </c>
      <c r="H32" s="142">
        <f t="shared" si="6"/>
        <v>883814.59891087189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6148659.8292682953</v>
      </c>
      <c r="E33" s="160">
        <f>IF(+I14&lt;F32,I14,D33)</f>
        <v>242196.07317073172</v>
      </c>
      <c r="F33" s="159">
        <f t="shared" si="4"/>
        <v>5906463.7560975635</v>
      </c>
      <c r="G33" s="161">
        <f t="shared" si="5"/>
        <v>859029.35349426954</v>
      </c>
      <c r="H33" s="142">
        <f t="shared" si="6"/>
        <v>859029.35349426954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5906463.7560975635</v>
      </c>
      <c r="E34" s="160">
        <f>IF(+I14&lt;F33,I14,D34)</f>
        <v>242196.07317073172</v>
      </c>
      <c r="F34" s="159">
        <f t="shared" si="4"/>
        <v>5664267.6829268318</v>
      </c>
      <c r="G34" s="161">
        <f t="shared" si="5"/>
        <v>834244.10807766719</v>
      </c>
      <c r="H34" s="142">
        <f t="shared" si="6"/>
        <v>834244.10807766719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5664267.6829268318</v>
      </c>
      <c r="E35" s="160">
        <f>IF(+I14&lt;F34,I14,D35)</f>
        <v>242196.07317073172</v>
      </c>
      <c r="F35" s="159">
        <f t="shared" si="4"/>
        <v>5422071.6097561</v>
      </c>
      <c r="G35" s="161">
        <f t="shared" si="5"/>
        <v>809458.86266106484</v>
      </c>
      <c r="H35" s="142">
        <f t="shared" si="6"/>
        <v>809458.86266106484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5422071.6097561</v>
      </c>
      <c r="E36" s="160">
        <f>IF(+I14&lt;F35,I14,D36)</f>
        <v>242196.07317073172</v>
      </c>
      <c r="F36" s="159">
        <f t="shared" si="4"/>
        <v>5179875.5365853682</v>
      </c>
      <c r="G36" s="161">
        <f t="shared" si="5"/>
        <v>784673.61724446248</v>
      </c>
      <c r="H36" s="142">
        <f t="shared" si="6"/>
        <v>784673.61724446248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5179875.5365853682</v>
      </c>
      <c r="E37" s="160">
        <f>IF(+I14&lt;F36,I14,D37)</f>
        <v>242196.07317073172</v>
      </c>
      <c r="F37" s="159">
        <f t="shared" si="4"/>
        <v>4937679.4634146364</v>
      </c>
      <c r="G37" s="161">
        <f t="shared" si="5"/>
        <v>759888.37182786001</v>
      </c>
      <c r="H37" s="142">
        <f t="shared" si="6"/>
        <v>759888.37182786001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4937679.4634146364</v>
      </c>
      <c r="E38" s="160">
        <f>IF(+I14&lt;F37,I14,D38)</f>
        <v>242196.07317073172</v>
      </c>
      <c r="F38" s="159">
        <f t="shared" si="4"/>
        <v>4695483.3902439047</v>
      </c>
      <c r="G38" s="161">
        <f t="shared" si="5"/>
        <v>735103.12641125778</v>
      </c>
      <c r="H38" s="142">
        <f t="shared" si="6"/>
        <v>735103.12641125778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4695483.3902439047</v>
      </c>
      <c r="E39" s="160">
        <f>IF(+I14&lt;F38,I14,D39)</f>
        <v>242196.07317073172</v>
      </c>
      <c r="F39" s="159">
        <f t="shared" si="4"/>
        <v>4453287.3170731729</v>
      </c>
      <c r="G39" s="161">
        <f t="shared" si="5"/>
        <v>710317.88099465531</v>
      </c>
      <c r="H39" s="142">
        <f t="shared" si="6"/>
        <v>710317.88099465531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4453287.3170731729</v>
      </c>
      <c r="E40" s="160">
        <f>IF(+I14&lt;F39,I14,D40)</f>
        <v>242196.07317073172</v>
      </c>
      <c r="F40" s="159">
        <f t="shared" si="4"/>
        <v>4211091.2439024411</v>
      </c>
      <c r="G40" s="161">
        <f t="shared" si="5"/>
        <v>685532.63557805307</v>
      </c>
      <c r="H40" s="142">
        <f t="shared" si="6"/>
        <v>685532.63557805307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4211091.2439024411</v>
      </c>
      <c r="E41" s="160">
        <f>IF(+I14&lt;F40,I14,D41)</f>
        <v>242196.07317073172</v>
      </c>
      <c r="F41" s="159">
        <f t="shared" si="4"/>
        <v>3968895.1707317093</v>
      </c>
      <c r="G41" s="161">
        <f t="shared" si="5"/>
        <v>660747.39016145072</v>
      </c>
      <c r="H41" s="142">
        <f t="shared" si="6"/>
        <v>660747.39016145072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3968895.1707317093</v>
      </c>
      <c r="E42" s="160">
        <f>IF(+I14&lt;F41,I14,D42)</f>
        <v>242196.07317073172</v>
      </c>
      <c r="F42" s="159">
        <f t="shared" si="4"/>
        <v>3726699.0975609776</v>
      </c>
      <c r="G42" s="161">
        <f t="shared" si="5"/>
        <v>635962.14474484837</v>
      </c>
      <c r="H42" s="142">
        <f t="shared" si="6"/>
        <v>635962.14474484837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3726699.0975609776</v>
      </c>
      <c r="E43" s="160">
        <f>IF(+I14&lt;F42,I14,D43)</f>
        <v>242196.07317073172</v>
      </c>
      <c r="F43" s="159">
        <f t="shared" si="4"/>
        <v>3484503.0243902458</v>
      </c>
      <c r="G43" s="161">
        <f t="shared" si="5"/>
        <v>611176.89932824601</v>
      </c>
      <c r="H43" s="142">
        <f t="shared" si="6"/>
        <v>611176.89932824601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3484503.0243902458</v>
      </c>
      <c r="E44" s="160">
        <f>IF(+I14&lt;F43,I14,D44)</f>
        <v>242196.07317073172</v>
      </c>
      <c r="F44" s="159">
        <f t="shared" si="4"/>
        <v>3242306.951219514</v>
      </c>
      <c r="G44" s="161">
        <f t="shared" si="5"/>
        <v>586391.65391164366</v>
      </c>
      <c r="H44" s="142">
        <f t="shared" si="6"/>
        <v>586391.65391164366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3242306.951219514</v>
      </c>
      <c r="E45" s="160">
        <f>IF(+I14&lt;F44,I14,D45)</f>
        <v>242196.07317073172</v>
      </c>
      <c r="F45" s="159">
        <f t="shared" si="4"/>
        <v>3000110.8780487822</v>
      </c>
      <c r="G45" s="161">
        <f t="shared" si="5"/>
        <v>561606.40849504131</v>
      </c>
      <c r="H45" s="142">
        <f t="shared" si="6"/>
        <v>561606.40849504131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3000110.8780487822</v>
      </c>
      <c r="E46" s="160">
        <f>IF(+I14&lt;F45,I14,D46)</f>
        <v>242196.07317073172</v>
      </c>
      <c r="F46" s="159">
        <f t="shared" si="4"/>
        <v>2757914.8048780505</v>
      </c>
      <c r="G46" s="161">
        <f t="shared" si="5"/>
        <v>536821.16307843896</v>
      </c>
      <c r="H46" s="142">
        <f t="shared" si="6"/>
        <v>536821.16307843896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2757914.8048780505</v>
      </c>
      <c r="E47" s="160">
        <f>IF(+I14&lt;F46,I14,D47)</f>
        <v>242196.07317073172</v>
      </c>
      <c r="F47" s="159">
        <f t="shared" si="4"/>
        <v>2515718.7317073187</v>
      </c>
      <c r="G47" s="161">
        <f t="shared" si="5"/>
        <v>512035.91766183649</v>
      </c>
      <c r="H47" s="142">
        <f t="shared" si="6"/>
        <v>512035.91766183649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2515718.7317073187</v>
      </c>
      <c r="E48" s="160">
        <f>IF(+I14&lt;F47,I14,D48)</f>
        <v>242196.07317073172</v>
      </c>
      <c r="F48" s="159">
        <f t="shared" si="4"/>
        <v>2273522.6585365869</v>
      </c>
      <c r="G48" s="161">
        <f t="shared" si="5"/>
        <v>487250.67224523413</v>
      </c>
      <c r="H48" s="142">
        <f t="shared" si="6"/>
        <v>487250.67224523413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2273522.6585365869</v>
      </c>
      <c r="E49" s="160">
        <f>IF(+I14&lt;F48,I14,D49)</f>
        <v>242196.07317073172</v>
      </c>
      <c r="F49" s="159">
        <f t="shared" si="4"/>
        <v>2031326.5853658551</v>
      </c>
      <c r="G49" s="161">
        <f t="shared" si="5"/>
        <v>462465.42682863178</v>
      </c>
      <c r="H49" s="142">
        <f t="shared" si="6"/>
        <v>462465.42682863178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2031326.5853658551</v>
      </c>
      <c r="E50" s="160">
        <f>IF(+I14&lt;F49,I14,D50)</f>
        <v>242196.07317073172</v>
      </c>
      <c r="F50" s="159">
        <f t="shared" si="4"/>
        <v>1789130.5121951234</v>
      </c>
      <c r="G50" s="161">
        <f t="shared" si="5"/>
        <v>437680.18141202943</v>
      </c>
      <c r="H50" s="142">
        <f t="shared" si="6"/>
        <v>437680.18141202943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1789130.5121951234</v>
      </c>
      <c r="E51" s="160">
        <f>IF(+I14&lt;F50,I14,D51)</f>
        <v>242196.07317073172</v>
      </c>
      <c r="F51" s="159">
        <f t="shared" si="4"/>
        <v>1546934.4390243916</v>
      </c>
      <c r="G51" s="161">
        <f t="shared" si="5"/>
        <v>412894.93599542708</v>
      </c>
      <c r="H51" s="142">
        <f t="shared" si="6"/>
        <v>412894.93599542708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1546934.4390243916</v>
      </c>
      <c r="E52" s="160">
        <f>IF(+I14&lt;F51,I14,D52)</f>
        <v>242196.07317073172</v>
      </c>
      <c r="F52" s="159">
        <f t="shared" si="4"/>
        <v>1304738.3658536598</v>
      </c>
      <c r="G52" s="161">
        <f t="shared" si="5"/>
        <v>388109.69057882472</v>
      </c>
      <c r="H52" s="142">
        <f t="shared" si="6"/>
        <v>388109.69057882472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1304738.3658536598</v>
      </c>
      <c r="E53" s="160">
        <f>IF(+I14&lt;F52,I14,D53)</f>
        <v>242196.07317073172</v>
      </c>
      <c r="F53" s="159">
        <f t="shared" si="4"/>
        <v>1062542.292682928</v>
      </c>
      <c r="G53" s="161">
        <f t="shared" si="5"/>
        <v>363324.44516222237</v>
      </c>
      <c r="H53" s="142">
        <f t="shared" si="6"/>
        <v>363324.44516222237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1062542.292682928</v>
      </c>
      <c r="E54" s="160">
        <f>IF(+I14&lt;F53,I14,D54)</f>
        <v>242196.07317073172</v>
      </c>
      <c r="F54" s="159">
        <f t="shared" si="4"/>
        <v>820346.21951219626</v>
      </c>
      <c r="G54" s="161">
        <f t="shared" si="5"/>
        <v>338539.19974562002</v>
      </c>
      <c r="H54" s="142">
        <f t="shared" si="6"/>
        <v>338539.19974562002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820346.21951219626</v>
      </c>
      <c r="E55" s="160">
        <f>IF(+I14&lt;F54,I14,D55)</f>
        <v>242196.07317073172</v>
      </c>
      <c r="F55" s="159">
        <f t="shared" si="4"/>
        <v>578150.14634146448</v>
      </c>
      <c r="G55" s="161">
        <f t="shared" si="5"/>
        <v>313753.95432901767</v>
      </c>
      <c r="H55" s="142">
        <f t="shared" si="6"/>
        <v>313753.95432901767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578150.14634146448</v>
      </c>
      <c r="E56" s="160">
        <f>IF(+I14&lt;F55,I14,D56)</f>
        <v>242196.07317073172</v>
      </c>
      <c r="F56" s="159">
        <f t="shared" si="4"/>
        <v>335954.07317073276</v>
      </c>
      <c r="G56" s="161">
        <f t="shared" si="5"/>
        <v>288968.70891241531</v>
      </c>
      <c r="H56" s="142">
        <f t="shared" si="6"/>
        <v>288968.70891241531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335954.07317073276</v>
      </c>
      <c r="E57" s="160">
        <f>IF(+I14&lt;F56,I14,D57)</f>
        <v>242196.07317073172</v>
      </c>
      <c r="F57" s="159">
        <f t="shared" si="4"/>
        <v>93758.000000001048</v>
      </c>
      <c r="G57" s="161">
        <f t="shared" si="5"/>
        <v>264183.46349581296</v>
      </c>
      <c r="H57" s="142">
        <f t="shared" si="6"/>
        <v>264183.46349581296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93758.000000001048</v>
      </c>
      <c r="E58" s="160">
        <f>IF(+I14&lt;F57,I14,D58)</f>
        <v>93758.000000001048</v>
      </c>
      <c r="F58" s="159">
        <f t="shared" si="4"/>
        <v>0</v>
      </c>
      <c r="G58" s="161">
        <f t="shared" si="5"/>
        <v>98555.383808391081</v>
      </c>
      <c r="H58" s="142">
        <f t="shared" si="6"/>
        <v>98555.383808391081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4"/>
        <v>0</v>
      </c>
      <c r="G59" s="161">
        <f t="shared" si="5"/>
        <v>0</v>
      </c>
      <c r="H59" s="142">
        <f t="shared" si="6"/>
        <v>0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4"/>
        <v>0</v>
      </c>
      <c r="G60" s="161">
        <f t="shared" si="5"/>
        <v>0</v>
      </c>
      <c r="H60" s="142">
        <f t="shared" si="6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9930038.9999999981</v>
      </c>
      <c r="F73" s="111"/>
      <c r="G73" s="111">
        <f>SUM(G17:G72)</f>
        <v>30856858.190781873</v>
      </c>
      <c r="H73" s="111">
        <f>SUM(H17:H72)</f>
        <v>30856858.190781873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69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738358.52480493963</v>
      </c>
      <c r="N87" s="198">
        <f>IF(J92&lt;D11,0,VLOOKUP(J92,C17:O72,11))</f>
        <v>738358.52480493963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524328.82788467745</v>
      </c>
      <c r="N88" s="200">
        <f>IF(J92&lt;D11,0,VLOOKUP(J92,C99:P154,7))</f>
        <v>524328.82788467745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Hallsville - Longview Heights 69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-214029.69692026218</v>
      </c>
      <c r="N89" s="203">
        <f>+N88-N87</f>
        <v>-214029.69692026218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9930039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3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236429.5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v>0</v>
      </c>
      <c r="E99" s="161">
        <v>0</v>
      </c>
      <c r="F99" s="159">
        <v>9930039</v>
      </c>
      <c r="G99" s="214">
        <v>4965019.5</v>
      </c>
      <c r="H99" s="251">
        <v>524328.82788467745</v>
      </c>
      <c r="I99" s="252">
        <v>524328.82788467745</v>
      </c>
      <c r="J99" s="158">
        <f t="shared" ref="J99:J130" si="8">+I99-H99</f>
        <v>0</v>
      </c>
      <c r="K99" s="158"/>
      <c r="L99" s="333"/>
      <c r="M99" s="157">
        <f t="shared" ref="M99:M130" si="9">IF(L99&lt;&gt;0,+H99-L99,0)</f>
        <v>0</v>
      </c>
      <c r="N99" s="333"/>
      <c r="O99" s="157">
        <f t="shared" ref="O99:O130" si="10">IF(N99&lt;&gt;0,+I99-N99,0)</f>
        <v>0</v>
      </c>
      <c r="P99" s="157">
        <f t="shared" ref="P99:P130" si="11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9930039</v>
      </c>
      <c r="E100" s="160">
        <f>IF(+J96&lt;F99,J96,D100)</f>
        <v>236429.5</v>
      </c>
      <c r="F100" s="159">
        <f t="shared" ref="F100:F154" si="12">+D100-E100</f>
        <v>9693609.5</v>
      </c>
      <c r="G100" s="159">
        <f t="shared" ref="G100:G154" si="13">+(F100+D100)/2</f>
        <v>9811824.25</v>
      </c>
      <c r="H100" s="163">
        <f t="shared" ref="H100:H154" si="14">+J$94*G100+E100</f>
        <v>1272603.136057815</v>
      </c>
      <c r="I100" s="253">
        <f t="shared" ref="I100:I154" si="15">+J$95*G100+E100</f>
        <v>1272603.136057815</v>
      </c>
      <c r="J100" s="158">
        <f t="shared" si="8"/>
        <v>0</v>
      </c>
      <c r="K100" s="158"/>
      <c r="L100" s="334"/>
      <c r="M100" s="158">
        <f t="shared" si="9"/>
        <v>0</v>
      </c>
      <c r="N100" s="334"/>
      <c r="O100" s="158">
        <f t="shared" si="10"/>
        <v>0</v>
      </c>
      <c r="P100" s="158">
        <f t="shared" si="11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9693609.5</v>
      </c>
      <c r="E101" s="160">
        <f>IF(+J96&lt;F100,J96,D101)</f>
        <v>236429.5</v>
      </c>
      <c r="F101" s="159">
        <f t="shared" si="12"/>
        <v>9457180</v>
      </c>
      <c r="G101" s="159">
        <f t="shared" si="13"/>
        <v>9575394.75</v>
      </c>
      <c r="H101" s="163">
        <f t="shared" si="14"/>
        <v>1247635.0966347351</v>
      </c>
      <c r="I101" s="253">
        <f t="shared" si="15"/>
        <v>1247635.0966347351</v>
      </c>
      <c r="J101" s="158">
        <f t="shared" si="8"/>
        <v>0</v>
      </c>
      <c r="K101" s="158"/>
      <c r="L101" s="334"/>
      <c r="M101" s="158">
        <f t="shared" si="9"/>
        <v>0</v>
      </c>
      <c r="N101" s="334"/>
      <c r="O101" s="158">
        <f t="shared" si="10"/>
        <v>0</v>
      </c>
      <c r="P101" s="158">
        <f t="shared" si="11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9457180</v>
      </c>
      <c r="E102" s="160">
        <f>IF(+J96&lt;F101,J96,D102)</f>
        <v>236429.5</v>
      </c>
      <c r="F102" s="159">
        <f t="shared" si="12"/>
        <v>9220750.5</v>
      </c>
      <c r="G102" s="159">
        <f t="shared" si="13"/>
        <v>9338965.25</v>
      </c>
      <c r="H102" s="163">
        <f t="shared" si="14"/>
        <v>1222667.0572116552</v>
      </c>
      <c r="I102" s="253">
        <f t="shared" si="15"/>
        <v>1222667.0572116552</v>
      </c>
      <c r="J102" s="158">
        <f t="shared" si="8"/>
        <v>0</v>
      </c>
      <c r="K102" s="158"/>
      <c r="L102" s="334"/>
      <c r="M102" s="158">
        <f t="shared" si="9"/>
        <v>0</v>
      </c>
      <c r="N102" s="334"/>
      <c r="O102" s="158">
        <f t="shared" si="10"/>
        <v>0</v>
      </c>
      <c r="P102" s="158">
        <f t="shared" si="11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9220750.5</v>
      </c>
      <c r="E103" s="160">
        <f>IF(+J96&lt;F102,J96,D103)</f>
        <v>236429.5</v>
      </c>
      <c r="F103" s="159">
        <f t="shared" si="12"/>
        <v>8984321</v>
      </c>
      <c r="G103" s="159">
        <f t="shared" si="13"/>
        <v>9102535.75</v>
      </c>
      <c r="H103" s="163">
        <f t="shared" si="14"/>
        <v>1197699.0177885755</v>
      </c>
      <c r="I103" s="253">
        <f t="shared" si="15"/>
        <v>1197699.0177885755</v>
      </c>
      <c r="J103" s="158">
        <f t="shared" si="8"/>
        <v>0</v>
      </c>
      <c r="K103" s="158"/>
      <c r="L103" s="334"/>
      <c r="M103" s="158">
        <f t="shared" si="9"/>
        <v>0</v>
      </c>
      <c r="N103" s="334"/>
      <c r="O103" s="158">
        <f t="shared" si="10"/>
        <v>0</v>
      </c>
      <c r="P103" s="158">
        <f t="shared" si="11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8984321</v>
      </c>
      <c r="E104" s="160">
        <f>IF(+J96&lt;F103,J96,D104)</f>
        <v>236429.5</v>
      </c>
      <c r="F104" s="159">
        <f t="shared" si="12"/>
        <v>8747891.5</v>
      </c>
      <c r="G104" s="159">
        <f t="shared" si="13"/>
        <v>8866106.25</v>
      </c>
      <c r="H104" s="163">
        <f t="shared" si="14"/>
        <v>1172730.9783654953</v>
      </c>
      <c r="I104" s="253">
        <f t="shared" si="15"/>
        <v>1172730.9783654953</v>
      </c>
      <c r="J104" s="158">
        <f t="shared" si="8"/>
        <v>0</v>
      </c>
      <c r="K104" s="158"/>
      <c r="L104" s="334"/>
      <c r="M104" s="158">
        <f t="shared" si="9"/>
        <v>0</v>
      </c>
      <c r="N104" s="334"/>
      <c r="O104" s="158">
        <f t="shared" si="10"/>
        <v>0</v>
      </c>
      <c r="P104" s="158">
        <f t="shared" si="11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8747891.5</v>
      </c>
      <c r="E105" s="160">
        <f>IF(+J96&lt;F104,J96,D105)</f>
        <v>236429.5</v>
      </c>
      <c r="F105" s="159">
        <f t="shared" si="12"/>
        <v>8511462</v>
      </c>
      <c r="G105" s="159">
        <f t="shared" si="13"/>
        <v>8629676.75</v>
      </c>
      <c r="H105" s="163">
        <f t="shared" si="14"/>
        <v>1147762.9389424156</v>
      </c>
      <c r="I105" s="253">
        <f t="shared" si="15"/>
        <v>1147762.9389424156</v>
      </c>
      <c r="J105" s="158">
        <f t="shared" si="8"/>
        <v>0</v>
      </c>
      <c r="K105" s="158"/>
      <c r="L105" s="334"/>
      <c r="M105" s="158">
        <f t="shared" si="9"/>
        <v>0</v>
      </c>
      <c r="N105" s="334"/>
      <c r="O105" s="158">
        <f t="shared" si="10"/>
        <v>0</v>
      </c>
      <c r="P105" s="158">
        <f t="shared" si="11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8511462</v>
      </c>
      <c r="E106" s="160">
        <f>IF(+J96&lt;F105,J96,D106)</f>
        <v>236429.5</v>
      </c>
      <c r="F106" s="159">
        <f t="shared" si="12"/>
        <v>8275032.5</v>
      </c>
      <c r="G106" s="159">
        <f t="shared" si="13"/>
        <v>8393247.25</v>
      </c>
      <c r="H106" s="163">
        <f t="shared" si="14"/>
        <v>1122794.8995193357</v>
      </c>
      <c r="I106" s="253">
        <f t="shared" si="15"/>
        <v>1122794.8995193357</v>
      </c>
      <c r="J106" s="158">
        <f t="shared" si="8"/>
        <v>0</v>
      </c>
      <c r="K106" s="158"/>
      <c r="L106" s="334"/>
      <c r="M106" s="158">
        <f t="shared" si="9"/>
        <v>0</v>
      </c>
      <c r="N106" s="334"/>
      <c r="O106" s="158">
        <f t="shared" si="10"/>
        <v>0</v>
      </c>
      <c r="P106" s="158">
        <f t="shared" si="11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8275032.5</v>
      </c>
      <c r="E107" s="160">
        <f>IF(+J96&lt;F106,J96,D107)</f>
        <v>236429.5</v>
      </c>
      <c r="F107" s="159">
        <f t="shared" si="12"/>
        <v>8038603</v>
      </c>
      <c r="G107" s="159">
        <f t="shared" si="13"/>
        <v>8156817.75</v>
      </c>
      <c r="H107" s="163">
        <f t="shared" si="14"/>
        <v>1097826.8600962558</v>
      </c>
      <c r="I107" s="253">
        <f t="shared" si="15"/>
        <v>1097826.8600962558</v>
      </c>
      <c r="J107" s="158">
        <f t="shared" si="8"/>
        <v>0</v>
      </c>
      <c r="K107" s="158"/>
      <c r="L107" s="334"/>
      <c r="M107" s="158">
        <f t="shared" si="9"/>
        <v>0</v>
      </c>
      <c r="N107" s="334"/>
      <c r="O107" s="158">
        <f t="shared" si="10"/>
        <v>0</v>
      </c>
      <c r="P107" s="158">
        <f t="shared" si="11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8038603</v>
      </c>
      <c r="E108" s="160">
        <f>IF(+J96&lt;F107,J96,D108)</f>
        <v>236429.5</v>
      </c>
      <c r="F108" s="159">
        <f t="shared" si="12"/>
        <v>7802173.5</v>
      </c>
      <c r="G108" s="159">
        <f t="shared" si="13"/>
        <v>7920388.25</v>
      </c>
      <c r="H108" s="163">
        <f t="shared" si="14"/>
        <v>1072858.8206731761</v>
      </c>
      <c r="I108" s="253">
        <f t="shared" si="15"/>
        <v>1072858.8206731761</v>
      </c>
      <c r="J108" s="158">
        <f t="shared" si="8"/>
        <v>0</v>
      </c>
      <c r="K108" s="158"/>
      <c r="L108" s="334"/>
      <c r="M108" s="158">
        <f t="shared" si="9"/>
        <v>0</v>
      </c>
      <c r="N108" s="334"/>
      <c r="O108" s="158">
        <f t="shared" si="10"/>
        <v>0</v>
      </c>
      <c r="P108" s="158">
        <f t="shared" si="11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7802173.5</v>
      </c>
      <c r="E109" s="160">
        <f>IF(+J96&lt;F108,J96,D109)</f>
        <v>236429.5</v>
      </c>
      <c r="F109" s="159">
        <f t="shared" si="12"/>
        <v>7565744</v>
      </c>
      <c r="G109" s="159">
        <f t="shared" si="13"/>
        <v>7683958.75</v>
      </c>
      <c r="H109" s="163">
        <f t="shared" si="14"/>
        <v>1047890.781250096</v>
      </c>
      <c r="I109" s="253">
        <f t="shared" si="15"/>
        <v>1047890.781250096</v>
      </c>
      <c r="J109" s="158">
        <f t="shared" si="8"/>
        <v>0</v>
      </c>
      <c r="K109" s="158"/>
      <c r="L109" s="334"/>
      <c r="M109" s="158">
        <f t="shared" si="9"/>
        <v>0</v>
      </c>
      <c r="N109" s="334"/>
      <c r="O109" s="158">
        <f t="shared" si="10"/>
        <v>0</v>
      </c>
      <c r="P109" s="158">
        <f t="shared" si="11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7565744</v>
      </c>
      <c r="E110" s="160">
        <f>IF(+J96&lt;F109,J96,D110)</f>
        <v>236429.5</v>
      </c>
      <c r="F110" s="159">
        <f t="shared" si="12"/>
        <v>7329314.5</v>
      </c>
      <c r="G110" s="159">
        <f t="shared" si="13"/>
        <v>7447529.25</v>
      </c>
      <c r="H110" s="163">
        <f t="shared" si="14"/>
        <v>1022922.7418270162</v>
      </c>
      <c r="I110" s="253">
        <f t="shared" si="15"/>
        <v>1022922.7418270162</v>
      </c>
      <c r="J110" s="158">
        <f t="shared" si="8"/>
        <v>0</v>
      </c>
      <c r="K110" s="158"/>
      <c r="L110" s="334"/>
      <c r="M110" s="158">
        <f t="shared" si="9"/>
        <v>0</v>
      </c>
      <c r="N110" s="334"/>
      <c r="O110" s="158">
        <f t="shared" si="10"/>
        <v>0</v>
      </c>
      <c r="P110" s="158">
        <f t="shared" si="11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7329314.5</v>
      </c>
      <c r="E111" s="160">
        <f>IF(+J96&lt;F110,J96,D111)</f>
        <v>236429.5</v>
      </c>
      <c r="F111" s="159">
        <f t="shared" si="12"/>
        <v>7092885</v>
      </c>
      <c r="G111" s="159">
        <f t="shared" si="13"/>
        <v>7211099.75</v>
      </c>
      <c r="H111" s="163">
        <f t="shared" si="14"/>
        <v>997954.7024039363</v>
      </c>
      <c r="I111" s="253">
        <f t="shared" si="15"/>
        <v>997954.7024039363</v>
      </c>
      <c r="J111" s="158">
        <f t="shared" si="8"/>
        <v>0</v>
      </c>
      <c r="K111" s="158"/>
      <c r="L111" s="334"/>
      <c r="M111" s="158">
        <f t="shared" si="9"/>
        <v>0</v>
      </c>
      <c r="N111" s="334"/>
      <c r="O111" s="158">
        <f t="shared" si="10"/>
        <v>0</v>
      </c>
      <c r="P111" s="158">
        <f t="shared" si="11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7092885</v>
      </c>
      <c r="E112" s="160">
        <f>IF(+J96&lt;F111,J96,D112)</f>
        <v>236429.5</v>
      </c>
      <c r="F112" s="159">
        <f t="shared" si="12"/>
        <v>6856455.5</v>
      </c>
      <c r="G112" s="159">
        <f t="shared" si="13"/>
        <v>6974670.25</v>
      </c>
      <c r="H112" s="163">
        <f t="shared" si="14"/>
        <v>972986.66298085649</v>
      </c>
      <c r="I112" s="253">
        <f t="shared" si="15"/>
        <v>972986.66298085649</v>
      </c>
      <c r="J112" s="158">
        <f t="shared" si="8"/>
        <v>0</v>
      </c>
      <c r="K112" s="158"/>
      <c r="L112" s="334"/>
      <c r="M112" s="158">
        <f t="shared" si="9"/>
        <v>0</v>
      </c>
      <c r="N112" s="334"/>
      <c r="O112" s="158">
        <f t="shared" si="10"/>
        <v>0</v>
      </c>
      <c r="P112" s="158">
        <f t="shared" si="11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6856455.5</v>
      </c>
      <c r="E113" s="160">
        <f>IF(+J96&lt;F112,J96,D113)</f>
        <v>236429.5</v>
      </c>
      <c r="F113" s="159">
        <f t="shared" si="12"/>
        <v>6620026</v>
      </c>
      <c r="G113" s="159">
        <f t="shared" si="13"/>
        <v>6738240.75</v>
      </c>
      <c r="H113" s="163">
        <f t="shared" si="14"/>
        <v>948018.62355777656</v>
      </c>
      <c r="I113" s="253">
        <f t="shared" si="15"/>
        <v>948018.62355777656</v>
      </c>
      <c r="J113" s="158">
        <f t="shared" si="8"/>
        <v>0</v>
      </c>
      <c r="K113" s="158"/>
      <c r="L113" s="334"/>
      <c r="M113" s="158">
        <f t="shared" si="9"/>
        <v>0</v>
      </c>
      <c r="N113" s="334"/>
      <c r="O113" s="158">
        <f t="shared" si="10"/>
        <v>0</v>
      </c>
      <c r="P113" s="158">
        <f t="shared" si="11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6620026</v>
      </c>
      <c r="E114" s="160">
        <f>IF(+J96&lt;F113,J96,D114)</f>
        <v>236429.5</v>
      </c>
      <c r="F114" s="159">
        <f t="shared" si="12"/>
        <v>6383596.5</v>
      </c>
      <c r="G114" s="159">
        <f t="shared" si="13"/>
        <v>6501811.25</v>
      </c>
      <c r="H114" s="163">
        <f t="shared" si="14"/>
        <v>923050.58413469663</v>
      </c>
      <c r="I114" s="253">
        <f t="shared" si="15"/>
        <v>923050.58413469663</v>
      </c>
      <c r="J114" s="158">
        <f t="shared" si="8"/>
        <v>0</v>
      </c>
      <c r="K114" s="158"/>
      <c r="L114" s="334"/>
      <c r="M114" s="158">
        <f t="shared" si="9"/>
        <v>0</v>
      </c>
      <c r="N114" s="334"/>
      <c r="O114" s="158">
        <f t="shared" si="10"/>
        <v>0</v>
      </c>
      <c r="P114" s="158">
        <f t="shared" si="11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6383596.5</v>
      </c>
      <c r="E115" s="160">
        <f>IF(+J96&lt;F114,J96,D115)</f>
        <v>236429.5</v>
      </c>
      <c r="F115" s="159">
        <f t="shared" si="12"/>
        <v>6147167</v>
      </c>
      <c r="G115" s="159">
        <f t="shared" si="13"/>
        <v>6265381.75</v>
      </c>
      <c r="H115" s="163">
        <f t="shared" si="14"/>
        <v>898082.54471161682</v>
      </c>
      <c r="I115" s="253">
        <f t="shared" si="15"/>
        <v>898082.54471161682</v>
      </c>
      <c r="J115" s="158">
        <f t="shared" si="8"/>
        <v>0</v>
      </c>
      <c r="K115" s="158"/>
      <c r="L115" s="334"/>
      <c r="M115" s="158">
        <f t="shared" si="9"/>
        <v>0</v>
      </c>
      <c r="N115" s="334"/>
      <c r="O115" s="158">
        <f t="shared" si="10"/>
        <v>0</v>
      </c>
      <c r="P115" s="158">
        <f t="shared" si="11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6147167</v>
      </c>
      <c r="E116" s="160">
        <f>IF(+J96&lt;F115,J96,D116)</f>
        <v>236429.5</v>
      </c>
      <c r="F116" s="159">
        <f t="shared" si="12"/>
        <v>5910737.5</v>
      </c>
      <c r="G116" s="159">
        <f t="shared" si="13"/>
        <v>6028952.25</v>
      </c>
      <c r="H116" s="163">
        <f t="shared" si="14"/>
        <v>873114.50528853689</v>
      </c>
      <c r="I116" s="253">
        <f t="shared" si="15"/>
        <v>873114.50528853689</v>
      </c>
      <c r="J116" s="158">
        <f t="shared" si="8"/>
        <v>0</v>
      </c>
      <c r="K116" s="158"/>
      <c r="L116" s="334"/>
      <c r="M116" s="158">
        <f t="shared" si="9"/>
        <v>0</v>
      </c>
      <c r="N116" s="334"/>
      <c r="O116" s="158">
        <f t="shared" si="10"/>
        <v>0</v>
      </c>
      <c r="P116" s="158">
        <f t="shared" si="11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5910737.5</v>
      </c>
      <c r="E117" s="160">
        <f>IF(+J96&lt;F116,J96,D117)</f>
        <v>236429.5</v>
      </c>
      <c r="F117" s="159">
        <f t="shared" si="12"/>
        <v>5674308</v>
      </c>
      <c r="G117" s="159">
        <f t="shared" si="13"/>
        <v>5792522.75</v>
      </c>
      <c r="H117" s="163">
        <f t="shared" si="14"/>
        <v>848146.46586545708</v>
      </c>
      <c r="I117" s="253">
        <f t="shared" si="15"/>
        <v>848146.46586545708</v>
      </c>
      <c r="J117" s="158">
        <f t="shared" si="8"/>
        <v>0</v>
      </c>
      <c r="K117" s="158"/>
      <c r="L117" s="334"/>
      <c r="M117" s="158">
        <f t="shared" si="9"/>
        <v>0</v>
      </c>
      <c r="N117" s="334"/>
      <c r="O117" s="158">
        <f t="shared" si="10"/>
        <v>0</v>
      </c>
      <c r="P117" s="158">
        <f t="shared" si="11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5674308</v>
      </c>
      <c r="E118" s="160">
        <f>IF(+J96&lt;F117,J96,D118)</f>
        <v>236429.5</v>
      </c>
      <c r="F118" s="159">
        <f t="shared" si="12"/>
        <v>5437878.5</v>
      </c>
      <c r="G118" s="159">
        <f t="shared" si="13"/>
        <v>5556093.25</v>
      </c>
      <c r="H118" s="163">
        <f t="shared" si="14"/>
        <v>823178.42644237715</v>
      </c>
      <c r="I118" s="253">
        <f t="shared" si="15"/>
        <v>823178.42644237715</v>
      </c>
      <c r="J118" s="158">
        <f t="shared" si="8"/>
        <v>0</v>
      </c>
      <c r="K118" s="158"/>
      <c r="L118" s="334"/>
      <c r="M118" s="158">
        <f t="shared" si="9"/>
        <v>0</v>
      </c>
      <c r="N118" s="334"/>
      <c r="O118" s="158">
        <f t="shared" si="10"/>
        <v>0</v>
      </c>
      <c r="P118" s="158">
        <f t="shared" si="11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5437878.5</v>
      </c>
      <c r="E119" s="160">
        <f>IF(+J96&lt;F118,J96,D119)</f>
        <v>236429.5</v>
      </c>
      <c r="F119" s="159">
        <f t="shared" si="12"/>
        <v>5201449</v>
      </c>
      <c r="G119" s="159">
        <f t="shared" si="13"/>
        <v>5319663.75</v>
      </c>
      <c r="H119" s="163">
        <f t="shared" si="14"/>
        <v>798210.38701929722</v>
      </c>
      <c r="I119" s="253">
        <f t="shared" si="15"/>
        <v>798210.38701929722</v>
      </c>
      <c r="J119" s="158">
        <f t="shared" si="8"/>
        <v>0</v>
      </c>
      <c r="K119" s="158"/>
      <c r="L119" s="334"/>
      <c r="M119" s="158">
        <f t="shared" si="9"/>
        <v>0</v>
      </c>
      <c r="N119" s="334"/>
      <c r="O119" s="158">
        <f t="shared" si="10"/>
        <v>0</v>
      </c>
      <c r="P119" s="158">
        <f t="shared" si="11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5201449</v>
      </c>
      <c r="E120" s="160">
        <f>IF(+J96&lt;F119,J96,D120)</f>
        <v>236429.5</v>
      </c>
      <c r="F120" s="159">
        <f t="shared" si="12"/>
        <v>4965019.5</v>
      </c>
      <c r="G120" s="159">
        <f t="shared" si="13"/>
        <v>5083234.25</v>
      </c>
      <c r="H120" s="163">
        <f t="shared" si="14"/>
        <v>773242.34759621741</v>
      </c>
      <c r="I120" s="253">
        <f t="shared" si="15"/>
        <v>773242.34759621741</v>
      </c>
      <c r="J120" s="158">
        <f t="shared" si="8"/>
        <v>0</v>
      </c>
      <c r="K120" s="158"/>
      <c r="L120" s="334"/>
      <c r="M120" s="158">
        <f t="shared" si="9"/>
        <v>0</v>
      </c>
      <c r="N120" s="334"/>
      <c r="O120" s="158">
        <f t="shared" si="10"/>
        <v>0</v>
      </c>
      <c r="P120" s="158">
        <f t="shared" si="11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4965019.5</v>
      </c>
      <c r="E121" s="160">
        <f>IF(+J96&lt;F120,J96,D121)</f>
        <v>236429.5</v>
      </c>
      <c r="F121" s="159">
        <f t="shared" si="12"/>
        <v>4728590</v>
      </c>
      <c r="G121" s="159">
        <f t="shared" si="13"/>
        <v>4846804.75</v>
      </c>
      <c r="H121" s="163">
        <f t="shared" si="14"/>
        <v>748274.30817313748</v>
      </c>
      <c r="I121" s="253">
        <f t="shared" si="15"/>
        <v>748274.30817313748</v>
      </c>
      <c r="J121" s="158">
        <f t="shared" si="8"/>
        <v>0</v>
      </c>
      <c r="K121" s="158"/>
      <c r="L121" s="334"/>
      <c r="M121" s="158">
        <f t="shared" si="9"/>
        <v>0</v>
      </c>
      <c r="N121" s="334"/>
      <c r="O121" s="158">
        <f t="shared" si="10"/>
        <v>0</v>
      </c>
      <c r="P121" s="158">
        <f t="shared" si="11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4728590</v>
      </c>
      <c r="E122" s="160">
        <f>IF(+J96&lt;F121,J96,D122)</f>
        <v>236429.5</v>
      </c>
      <c r="F122" s="159">
        <f t="shared" si="12"/>
        <v>4492160.5</v>
      </c>
      <c r="G122" s="159">
        <f t="shared" si="13"/>
        <v>4610375.25</v>
      </c>
      <c r="H122" s="163">
        <f t="shared" si="14"/>
        <v>723306.26875005767</v>
      </c>
      <c r="I122" s="253">
        <f t="shared" si="15"/>
        <v>723306.26875005767</v>
      </c>
      <c r="J122" s="158">
        <f t="shared" si="8"/>
        <v>0</v>
      </c>
      <c r="K122" s="158"/>
      <c r="L122" s="334"/>
      <c r="M122" s="158">
        <f t="shared" si="9"/>
        <v>0</v>
      </c>
      <c r="N122" s="334"/>
      <c r="O122" s="158">
        <f t="shared" si="10"/>
        <v>0</v>
      </c>
      <c r="P122" s="158">
        <f t="shared" si="11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4492160.5</v>
      </c>
      <c r="E123" s="160">
        <f>IF(+J96&lt;F122,J96,D123)</f>
        <v>236429.5</v>
      </c>
      <c r="F123" s="159">
        <f t="shared" si="12"/>
        <v>4255731</v>
      </c>
      <c r="G123" s="159">
        <f t="shared" si="13"/>
        <v>4373945.75</v>
      </c>
      <c r="H123" s="163">
        <f t="shared" si="14"/>
        <v>698338.22932697774</v>
      </c>
      <c r="I123" s="253">
        <f t="shared" si="15"/>
        <v>698338.22932697774</v>
      </c>
      <c r="J123" s="158">
        <f t="shared" si="8"/>
        <v>0</v>
      </c>
      <c r="K123" s="158"/>
      <c r="L123" s="334"/>
      <c r="M123" s="158">
        <f t="shared" si="9"/>
        <v>0</v>
      </c>
      <c r="N123" s="334"/>
      <c r="O123" s="158">
        <f t="shared" si="10"/>
        <v>0</v>
      </c>
      <c r="P123" s="158">
        <f t="shared" si="11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4255731</v>
      </c>
      <c r="E124" s="160">
        <f>IF(+J96&lt;F123,J96,D124)</f>
        <v>236429.5</v>
      </c>
      <c r="F124" s="159">
        <f t="shared" si="12"/>
        <v>4019301.5</v>
      </c>
      <c r="G124" s="159">
        <f t="shared" si="13"/>
        <v>4137516.25</v>
      </c>
      <c r="H124" s="163">
        <f t="shared" si="14"/>
        <v>673370.18990389793</v>
      </c>
      <c r="I124" s="253">
        <f t="shared" si="15"/>
        <v>673370.18990389793</v>
      </c>
      <c r="J124" s="158">
        <f t="shared" si="8"/>
        <v>0</v>
      </c>
      <c r="K124" s="158"/>
      <c r="L124" s="334"/>
      <c r="M124" s="158">
        <f t="shared" si="9"/>
        <v>0</v>
      </c>
      <c r="N124" s="334"/>
      <c r="O124" s="158">
        <f t="shared" si="10"/>
        <v>0</v>
      </c>
      <c r="P124" s="158">
        <f t="shared" si="11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4019301.5</v>
      </c>
      <c r="E125" s="160">
        <f>IF(+J96&lt;F124,J96,D125)</f>
        <v>236429.5</v>
      </c>
      <c r="F125" s="159">
        <f t="shared" si="12"/>
        <v>3782872</v>
      </c>
      <c r="G125" s="159">
        <f t="shared" si="13"/>
        <v>3901086.75</v>
      </c>
      <c r="H125" s="163">
        <f t="shared" si="14"/>
        <v>648402.150480818</v>
      </c>
      <c r="I125" s="253">
        <f t="shared" si="15"/>
        <v>648402.150480818</v>
      </c>
      <c r="J125" s="158">
        <f t="shared" si="8"/>
        <v>0</v>
      </c>
      <c r="K125" s="158"/>
      <c r="L125" s="334"/>
      <c r="M125" s="158">
        <f t="shared" si="9"/>
        <v>0</v>
      </c>
      <c r="N125" s="334"/>
      <c r="O125" s="158">
        <f t="shared" si="10"/>
        <v>0</v>
      </c>
      <c r="P125" s="158">
        <f t="shared" si="11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3782872</v>
      </c>
      <c r="E126" s="160">
        <f>IF(+J96&lt;F125,J96,D126)</f>
        <v>236429.5</v>
      </c>
      <c r="F126" s="159">
        <f t="shared" si="12"/>
        <v>3546442.5</v>
      </c>
      <c r="G126" s="159">
        <f t="shared" si="13"/>
        <v>3664657.25</v>
      </c>
      <c r="H126" s="163">
        <f t="shared" si="14"/>
        <v>623434.11105773808</v>
      </c>
      <c r="I126" s="253">
        <f t="shared" si="15"/>
        <v>623434.11105773808</v>
      </c>
      <c r="J126" s="158">
        <f t="shared" si="8"/>
        <v>0</v>
      </c>
      <c r="K126" s="158"/>
      <c r="L126" s="334"/>
      <c r="M126" s="158">
        <f t="shared" si="9"/>
        <v>0</v>
      </c>
      <c r="N126" s="334"/>
      <c r="O126" s="158">
        <f t="shared" si="10"/>
        <v>0</v>
      </c>
      <c r="P126" s="158">
        <f t="shared" si="11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3546442.5</v>
      </c>
      <c r="E127" s="160">
        <f>IF(+J96&lt;F126,J96,D127)</f>
        <v>236429.5</v>
      </c>
      <c r="F127" s="159">
        <f t="shared" si="12"/>
        <v>3310013</v>
      </c>
      <c r="G127" s="159">
        <f t="shared" si="13"/>
        <v>3428227.75</v>
      </c>
      <c r="H127" s="163">
        <f t="shared" si="14"/>
        <v>598466.07163465826</v>
      </c>
      <c r="I127" s="253">
        <f t="shared" si="15"/>
        <v>598466.07163465826</v>
      </c>
      <c r="J127" s="158">
        <f t="shared" si="8"/>
        <v>0</v>
      </c>
      <c r="K127" s="158"/>
      <c r="L127" s="334"/>
      <c r="M127" s="158">
        <f t="shared" si="9"/>
        <v>0</v>
      </c>
      <c r="N127" s="334"/>
      <c r="O127" s="158">
        <f t="shared" si="10"/>
        <v>0</v>
      </c>
      <c r="P127" s="158">
        <f t="shared" si="11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3310013</v>
      </c>
      <c r="E128" s="160">
        <f>IF(+J96&lt;F127,J96,D128)</f>
        <v>236429.5</v>
      </c>
      <c r="F128" s="159">
        <f t="shared" si="12"/>
        <v>3073583.5</v>
      </c>
      <c r="G128" s="159">
        <f t="shared" si="13"/>
        <v>3191798.25</v>
      </c>
      <c r="H128" s="163">
        <f t="shared" si="14"/>
        <v>573498.03221157845</v>
      </c>
      <c r="I128" s="253">
        <f t="shared" si="15"/>
        <v>573498.03221157845</v>
      </c>
      <c r="J128" s="158">
        <f t="shared" si="8"/>
        <v>0</v>
      </c>
      <c r="K128" s="158"/>
      <c r="L128" s="334"/>
      <c r="M128" s="158">
        <f t="shared" si="9"/>
        <v>0</v>
      </c>
      <c r="N128" s="334"/>
      <c r="O128" s="158">
        <f t="shared" si="10"/>
        <v>0</v>
      </c>
      <c r="P128" s="158">
        <f t="shared" si="11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3073583.5</v>
      </c>
      <c r="E129" s="160">
        <f>IF(+J96&lt;F128,J96,D129)</f>
        <v>236429.5</v>
      </c>
      <c r="F129" s="159">
        <f t="shared" si="12"/>
        <v>2837154</v>
      </c>
      <c r="G129" s="159">
        <f t="shared" si="13"/>
        <v>2955368.75</v>
      </c>
      <c r="H129" s="163">
        <f t="shared" si="14"/>
        <v>548529.99278849852</v>
      </c>
      <c r="I129" s="253">
        <f t="shared" si="15"/>
        <v>548529.99278849852</v>
      </c>
      <c r="J129" s="158">
        <f t="shared" si="8"/>
        <v>0</v>
      </c>
      <c r="K129" s="158"/>
      <c r="L129" s="334"/>
      <c r="M129" s="158">
        <f t="shared" si="9"/>
        <v>0</v>
      </c>
      <c r="N129" s="334"/>
      <c r="O129" s="158">
        <f t="shared" si="10"/>
        <v>0</v>
      </c>
      <c r="P129" s="158">
        <f t="shared" si="11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2837154</v>
      </c>
      <c r="E130" s="160">
        <f>IF(+J96&lt;F129,J96,D130)</f>
        <v>236429.5</v>
      </c>
      <c r="F130" s="159">
        <f t="shared" si="12"/>
        <v>2600724.5</v>
      </c>
      <c r="G130" s="159">
        <f t="shared" si="13"/>
        <v>2718939.25</v>
      </c>
      <c r="H130" s="163">
        <f t="shared" si="14"/>
        <v>523561.95336541859</v>
      </c>
      <c r="I130" s="253">
        <f t="shared" si="15"/>
        <v>523561.95336541859</v>
      </c>
      <c r="J130" s="158">
        <f t="shared" si="8"/>
        <v>0</v>
      </c>
      <c r="K130" s="158"/>
      <c r="L130" s="334"/>
      <c r="M130" s="158">
        <f t="shared" si="9"/>
        <v>0</v>
      </c>
      <c r="N130" s="334"/>
      <c r="O130" s="158">
        <f t="shared" si="10"/>
        <v>0</v>
      </c>
      <c r="P130" s="158">
        <f t="shared" si="11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2600724.5</v>
      </c>
      <c r="E131" s="160">
        <f>IF(+J96&lt;F130,J96,D131)</f>
        <v>236429.5</v>
      </c>
      <c r="F131" s="159">
        <f t="shared" si="12"/>
        <v>2364295</v>
      </c>
      <c r="G131" s="159">
        <f t="shared" si="13"/>
        <v>2482509.75</v>
      </c>
      <c r="H131" s="163">
        <f t="shared" si="14"/>
        <v>498593.91394233872</v>
      </c>
      <c r="I131" s="253">
        <f t="shared" si="15"/>
        <v>498593.91394233872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2364295</v>
      </c>
      <c r="E132" s="160">
        <f>IF(+J96&lt;F131,J96,D132)</f>
        <v>236429.5</v>
      </c>
      <c r="F132" s="159">
        <f t="shared" si="12"/>
        <v>2127865.5</v>
      </c>
      <c r="G132" s="159">
        <f t="shared" si="13"/>
        <v>2246080.25</v>
      </c>
      <c r="H132" s="163">
        <f t="shared" si="14"/>
        <v>473625.87451925885</v>
      </c>
      <c r="I132" s="253">
        <f t="shared" si="15"/>
        <v>473625.87451925885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2127865.5</v>
      </c>
      <c r="E133" s="160">
        <f>IF(+J96&lt;F132,J96,D133)</f>
        <v>236429.5</v>
      </c>
      <c r="F133" s="159">
        <f t="shared" si="12"/>
        <v>1891436</v>
      </c>
      <c r="G133" s="159">
        <f t="shared" si="13"/>
        <v>2009650.75</v>
      </c>
      <c r="H133" s="163">
        <f t="shared" si="14"/>
        <v>448657.83509617898</v>
      </c>
      <c r="I133" s="253">
        <f t="shared" si="15"/>
        <v>448657.83509617898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1891436</v>
      </c>
      <c r="E134" s="160">
        <f>IF(+J96&lt;F133,J96,D134)</f>
        <v>236429.5</v>
      </c>
      <c r="F134" s="159">
        <f t="shared" si="12"/>
        <v>1655006.5</v>
      </c>
      <c r="G134" s="159">
        <f t="shared" si="13"/>
        <v>1773221.25</v>
      </c>
      <c r="H134" s="163">
        <f t="shared" si="14"/>
        <v>423689.79567309911</v>
      </c>
      <c r="I134" s="253">
        <f t="shared" si="15"/>
        <v>423689.79567309911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1655006.5</v>
      </c>
      <c r="E135" s="160">
        <f>IF(+J96&lt;F134,J96,D135)</f>
        <v>236429.5</v>
      </c>
      <c r="F135" s="159">
        <f t="shared" si="12"/>
        <v>1418577</v>
      </c>
      <c r="G135" s="159">
        <f t="shared" si="13"/>
        <v>1536791.75</v>
      </c>
      <c r="H135" s="163">
        <f t="shared" si="14"/>
        <v>398721.75625001919</v>
      </c>
      <c r="I135" s="253">
        <f t="shared" si="15"/>
        <v>398721.75625001919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1418577</v>
      </c>
      <c r="E136" s="160">
        <f>IF(+J96&lt;F135,J96,D136)</f>
        <v>236429.5</v>
      </c>
      <c r="F136" s="159">
        <f t="shared" si="12"/>
        <v>1182147.5</v>
      </c>
      <c r="G136" s="159">
        <f t="shared" si="13"/>
        <v>1300362.25</v>
      </c>
      <c r="H136" s="163">
        <f t="shared" si="14"/>
        <v>373753.71682693937</v>
      </c>
      <c r="I136" s="253">
        <f t="shared" si="15"/>
        <v>373753.71682693937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1182147.5</v>
      </c>
      <c r="E137" s="160">
        <f>IF(+J96&lt;F136,J96,D137)</f>
        <v>236429.5</v>
      </c>
      <c r="F137" s="159">
        <f t="shared" si="12"/>
        <v>945718</v>
      </c>
      <c r="G137" s="159">
        <f t="shared" si="13"/>
        <v>1063932.75</v>
      </c>
      <c r="H137" s="163">
        <f t="shared" si="14"/>
        <v>348785.67740385944</v>
      </c>
      <c r="I137" s="253">
        <f t="shared" si="15"/>
        <v>348785.67740385944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945718</v>
      </c>
      <c r="E138" s="160">
        <f>IF(+J96&lt;F137,J96,D138)</f>
        <v>236429.5</v>
      </c>
      <c r="F138" s="159">
        <f t="shared" si="12"/>
        <v>709288.5</v>
      </c>
      <c r="G138" s="159">
        <f t="shared" si="13"/>
        <v>827503.25</v>
      </c>
      <c r="H138" s="163">
        <f t="shared" si="14"/>
        <v>323817.63798077957</v>
      </c>
      <c r="I138" s="253">
        <f t="shared" si="15"/>
        <v>323817.63798077957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709288.5</v>
      </c>
      <c r="E139" s="160">
        <f>IF(+J96&lt;F138,J96,D139)</f>
        <v>236429.5</v>
      </c>
      <c r="F139" s="159">
        <f t="shared" si="12"/>
        <v>472859</v>
      </c>
      <c r="G139" s="159">
        <f t="shared" si="13"/>
        <v>591073.75</v>
      </c>
      <c r="H139" s="163">
        <f t="shared" si="14"/>
        <v>298849.5985576997</v>
      </c>
      <c r="I139" s="253">
        <f t="shared" si="15"/>
        <v>298849.5985576997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472859</v>
      </c>
      <c r="E140" s="160">
        <f>IF(+J96&lt;F139,J96,D140)</f>
        <v>236429.5</v>
      </c>
      <c r="F140" s="159">
        <f t="shared" si="12"/>
        <v>236429.5</v>
      </c>
      <c r="G140" s="159">
        <f t="shared" si="13"/>
        <v>354644.25</v>
      </c>
      <c r="H140" s="163">
        <f t="shared" si="14"/>
        <v>273881.55913461983</v>
      </c>
      <c r="I140" s="253">
        <f t="shared" si="15"/>
        <v>273881.55913461983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236429.5</v>
      </c>
      <c r="E141" s="160">
        <f>IF(+J96&lt;F140,J96,D141)</f>
        <v>236429.5</v>
      </c>
      <c r="F141" s="159">
        <f t="shared" si="12"/>
        <v>0</v>
      </c>
      <c r="G141" s="159">
        <f t="shared" si="13"/>
        <v>118214.75</v>
      </c>
      <c r="H141" s="163">
        <f t="shared" si="14"/>
        <v>248913.51971153994</v>
      </c>
      <c r="I141" s="253">
        <f t="shared" si="15"/>
        <v>248913.51971153994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2"/>
        <v>0</v>
      </c>
      <c r="G142" s="159">
        <f t="shared" si="13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2"/>
        <v>0</v>
      </c>
      <c r="G143" s="159">
        <f t="shared" si="13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2"/>
        <v>0</v>
      </c>
      <c r="G144" s="159">
        <f t="shared" si="13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2"/>
        <v>0</v>
      </c>
      <c r="G145" s="159">
        <f t="shared" si="13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2"/>
        <v>0</v>
      </c>
      <c r="G146" s="159">
        <f t="shared" si="13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2"/>
        <v>0</v>
      </c>
      <c r="G147" s="159">
        <f t="shared" si="13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2"/>
        <v>0</v>
      </c>
      <c r="G148" s="159">
        <f t="shared" si="13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2"/>
        <v>0</v>
      </c>
      <c r="G149" s="159">
        <f t="shared" si="13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2"/>
        <v>0</v>
      </c>
      <c r="G150" s="159">
        <f t="shared" si="13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2"/>
        <v>0</v>
      </c>
      <c r="G151" s="159">
        <f t="shared" si="13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2"/>
        <v>0</v>
      </c>
      <c r="G152" s="159">
        <f t="shared" si="13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2"/>
        <v>0</v>
      </c>
      <c r="G153" s="159">
        <f t="shared" si="13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2"/>
        <v>0</v>
      </c>
      <c r="G154" s="165">
        <f t="shared" si="13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9930039</v>
      </c>
      <c r="F155" s="111"/>
      <c r="G155" s="111"/>
      <c r="H155" s="111">
        <f>SUM(H99:H154)</f>
        <v>32476178.59904113</v>
      </c>
      <c r="I155" s="111">
        <f>SUM(I99:I154)</f>
        <v>32476178.59904113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9" priority="2" stopIfTrue="1" operator="equal">
      <formula>$I$10</formula>
    </cfRule>
  </conditionalFormatting>
  <conditionalFormatting sqref="C99:C154">
    <cfRule type="cellIs" dxfId="18" priority="3" stopIfTrue="1" operator="equal">
      <formula>$J$92</formula>
    </cfRule>
  </conditionalFormatting>
  <conditionalFormatting sqref="C17">
    <cfRule type="cellIs" dxfId="1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P162"/>
  <sheetViews>
    <sheetView view="pageBreakPreview" zoomScale="80" zoomScaleNormal="100" zoomScaleSheetLayoutView="80" workbookViewId="0">
      <selection activeCell="K97" sqref="K9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70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873342.3819354173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873342.3819354173</v>
      </c>
      <c r="O6" s="1"/>
      <c r="P6" s="1"/>
    </row>
    <row r="7" spans="1:16" ht="13.5" thickBot="1">
      <c r="C7" s="121" t="s">
        <v>44</v>
      </c>
      <c r="D7" s="223" t="s">
        <v>392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456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7195411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175497.82926829267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96158.536585365859</v>
      </c>
      <c r="F17" s="360">
        <v>7788841.4634146346</v>
      </c>
      <c r="G17" s="360">
        <v>591116.43032923993</v>
      </c>
      <c r="H17" s="360">
        <v>591116.43032923993</v>
      </c>
      <c r="I17" s="156">
        <f t="shared" ref="I17:I72" si="0">H17-G17</f>
        <v>0</v>
      </c>
      <c r="J17" s="156"/>
      <c r="K17" s="256">
        <f>+G17</f>
        <v>591116.43032923993</v>
      </c>
      <c r="L17" s="157">
        <f t="shared" ref="L17:L72" si="1">IF(K17&lt;&gt;0,+G17-K17,0)</f>
        <v>0</v>
      </c>
      <c r="M17" s="256">
        <f>+H17</f>
        <v>591116.43032923993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360">
        <v>7788841.4634146346</v>
      </c>
      <c r="E18" s="360">
        <v>192317.07317073172</v>
      </c>
      <c r="F18" s="360">
        <v>7596524.3902439028</v>
      </c>
      <c r="G18" s="360">
        <v>1170011.6780969028</v>
      </c>
      <c r="H18" s="360">
        <v>1170011.6780969028</v>
      </c>
      <c r="I18" s="156">
        <f t="shared" si="0"/>
        <v>0</v>
      </c>
      <c r="J18" s="156"/>
      <c r="K18" s="258">
        <f>+G18</f>
        <v>1170011.6780969028</v>
      </c>
      <c r="L18" s="257">
        <f>IF(K18&lt;&gt;0,+G18-K18,0)</f>
        <v>0</v>
      </c>
      <c r="M18" s="258">
        <f>+H18</f>
        <v>1170011.6780969028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2020</v>
      </c>
      <c r="D19" s="159">
        <f>IF(F18+SUM(E$17:E18)=D$10,F18,D$10-SUM(E$17:E18))</f>
        <v>6906935.3902439028</v>
      </c>
      <c r="E19" s="160">
        <f>IF(+I14&lt;F18,I14,D19)</f>
        <v>175497.82926829267</v>
      </c>
      <c r="F19" s="159">
        <f t="shared" ref="F19:F72" si="4">+D19-E19</f>
        <v>6731437.5609756103</v>
      </c>
      <c r="G19" s="161">
        <f t="shared" ref="G19:G72" si="5">+I$12*((D19+F19)/2)+E19</f>
        <v>873342.3819354173</v>
      </c>
      <c r="H19" s="142">
        <f t="shared" ref="H19:H72" si="6">+I$13*((D19+F19)/2)+E19</f>
        <v>873342.3819354173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6731437.5609756103</v>
      </c>
      <c r="E20" s="160">
        <f>IF(+I14&lt;F19,I14,D20)</f>
        <v>175497.82926829267</v>
      </c>
      <c r="F20" s="159">
        <f t="shared" si="4"/>
        <v>6555939.7317073178</v>
      </c>
      <c r="G20" s="161">
        <f t="shared" si="5"/>
        <v>855382.7316754011</v>
      </c>
      <c r="H20" s="142">
        <f t="shared" si="6"/>
        <v>855382.7316754011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6555939.7317073178</v>
      </c>
      <c r="E21" s="160">
        <f>IF(+I14&lt;F20,I14,D21)</f>
        <v>175497.82926829267</v>
      </c>
      <c r="F21" s="159">
        <f t="shared" si="4"/>
        <v>6380441.9024390252</v>
      </c>
      <c r="G21" s="161">
        <f t="shared" si="5"/>
        <v>837423.08141538512</v>
      </c>
      <c r="H21" s="142">
        <f t="shared" si="6"/>
        <v>837423.08141538512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6380441.9024390252</v>
      </c>
      <c r="E22" s="160">
        <f>IF(+I14&lt;F21,I14,D22)</f>
        <v>175497.82926829267</v>
      </c>
      <c r="F22" s="159">
        <f t="shared" si="4"/>
        <v>6204944.0731707327</v>
      </c>
      <c r="G22" s="161">
        <f t="shared" si="5"/>
        <v>819463.43115536892</v>
      </c>
      <c r="H22" s="142">
        <f t="shared" si="6"/>
        <v>819463.43115536892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6204944.0731707327</v>
      </c>
      <c r="E23" s="160">
        <f>IF(+I14&lt;F22,I14,D23)</f>
        <v>175497.82926829267</v>
      </c>
      <c r="F23" s="159">
        <f t="shared" si="4"/>
        <v>6029446.2439024402</v>
      </c>
      <c r="G23" s="161">
        <f t="shared" si="5"/>
        <v>801503.78089535295</v>
      </c>
      <c r="H23" s="142">
        <f t="shared" si="6"/>
        <v>801503.78089535295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6029446.2439024402</v>
      </c>
      <c r="E24" s="160">
        <f>IF(+I14&lt;F23,I14,D24)</f>
        <v>175497.82926829267</v>
      </c>
      <c r="F24" s="159">
        <f t="shared" si="4"/>
        <v>5853948.4146341477</v>
      </c>
      <c r="G24" s="161">
        <f t="shared" si="5"/>
        <v>783544.13063533674</v>
      </c>
      <c r="H24" s="142">
        <f t="shared" si="6"/>
        <v>783544.13063533674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5853948.4146341477</v>
      </c>
      <c r="E25" s="160">
        <f>IF(+I14&lt;F24,I14,D25)</f>
        <v>175497.82926829267</v>
      </c>
      <c r="F25" s="159">
        <f t="shared" si="4"/>
        <v>5678450.5853658551</v>
      </c>
      <c r="G25" s="161">
        <f t="shared" si="5"/>
        <v>765584.48037532077</v>
      </c>
      <c r="H25" s="142">
        <f t="shared" si="6"/>
        <v>765584.48037532077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5678450.5853658551</v>
      </c>
      <c r="E26" s="160">
        <f>IF(+I14&lt;F25,I14,D26)</f>
        <v>175497.82926829267</v>
      </c>
      <c r="F26" s="159">
        <f t="shared" si="4"/>
        <v>5502952.7560975626</v>
      </c>
      <c r="G26" s="161">
        <f t="shared" si="5"/>
        <v>747624.83011530456</v>
      </c>
      <c r="H26" s="142">
        <f t="shared" si="6"/>
        <v>747624.83011530456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5502952.7560975626</v>
      </c>
      <c r="E27" s="160">
        <f>IF(+I14&lt;F26,I14,D27)</f>
        <v>175497.82926829267</v>
      </c>
      <c r="F27" s="159">
        <f t="shared" si="4"/>
        <v>5327454.9268292701</v>
      </c>
      <c r="G27" s="161">
        <f t="shared" si="5"/>
        <v>729665.17985528859</v>
      </c>
      <c r="H27" s="142">
        <f t="shared" si="6"/>
        <v>729665.17985528859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5327454.9268292701</v>
      </c>
      <c r="E28" s="160">
        <f>IF(+I14&lt;F27,I14,D28)</f>
        <v>175497.82926829267</v>
      </c>
      <c r="F28" s="159">
        <f t="shared" si="4"/>
        <v>5151957.0975609776</v>
      </c>
      <c r="G28" s="161">
        <f t="shared" si="5"/>
        <v>711705.52959527238</v>
      </c>
      <c r="H28" s="142">
        <f t="shared" si="6"/>
        <v>711705.52959527238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5151957.0975609776</v>
      </c>
      <c r="E29" s="160">
        <f>IF(+I14&lt;F28,I14,D29)</f>
        <v>175497.82926829267</v>
      </c>
      <c r="F29" s="159">
        <f t="shared" si="4"/>
        <v>4976459.268292685</v>
      </c>
      <c r="G29" s="161">
        <f t="shared" si="5"/>
        <v>693745.87933525641</v>
      </c>
      <c r="H29" s="142">
        <f t="shared" si="6"/>
        <v>693745.87933525641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4976459.268292685</v>
      </c>
      <c r="E30" s="160">
        <f>IF(+I14&lt;F29,I14,D30)</f>
        <v>175497.82926829267</v>
      </c>
      <c r="F30" s="159">
        <f t="shared" si="4"/>
        <v>4800961.4390243925</v>
      </c>
      <c r="G30" s="161">
        <f t="shared" si="5"/>
        <v>675786.2290752402</v>
      </c>
      <c r="H30" s="142">
        <f t="shared" si="6"/>
        <v>675786.2290752402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4800961.4390243925</v>
      </c>
      <c r="E31" s="160">
        <f>IF(+I14&lt;F30,I14,D31)</f>
        <v>175497.82926829267</v>
      </c>
      <c r="F31" s="159">
        <f t="shared" si="4"/>
        <v>4625463.6097561</v>
      </c>
      <c r="G31" s="161">
        <f t="shared" si="5"/>
        <v>657826.57881522423</v>
      </c>
      <c r="H31" s="142">
        <f t="shared" si="6"/>
        <v>657826.57881522423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4625463.6097561</v>
      </c>
      <c r="E32" s="160">
        <f>IF(+I14&lt;F31,I14,D32)</f>
        <v>175497.82926829267</v>
      </c>
      <c r="F32" s="159">
        <f t="shared" si="4"/>
        <v>4449965.7804878075</v>
      </c>
      <c r="G32" s="161">
        <f t="shared" si="5"/>
        <v>639866.92855520803</v>
      </c>
      <c r="H32" s="142">
        <f t="shared" si="6"/>
        <v>639866.92855520803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4449965.7804878075</v>
      </c>
      <c r="E33" s="160">
        <f>IF(+I14&lt;F32,I14,D33)</f>
        <v>175497.82926829267</v>
      </c>
      <c r="F33" s="159">
        <f t="shared" si="4"/>
        <v>4274467.9512195149</v>
      </c>
      <c r="G33" s="161">
        <f t="shared" si="5"/>
        <v>621907.27829519205</v>
      </c>
      <c r="H33" s="142">
        <f t="shared" si="6"/>
        <v>621907.27829519205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4274467.9512195149</v>
      </c>
      <c r="E34" s="160">
        <f>IF(+I14&lt;F33,I14,D34)</f>
        <v>175497.82926829267</v>
      </c>
      <c r="F34" s="159">
        <f t="shared" si="4"/>
        <v>4098970.1219512224</v>
      </c>
      <c r="G34" s="161">
        <f t="shared" si="5"/>
        <v>603947.62803517585</v>
      </c>
      <c r="H34" s="142">
        <f t="shared" si="6"/>
        <v>603947.62803517585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4098970.1219512224</v>
      </c>
      <c r="E35" s="160">
        <f>IF(+I14&lt;F34,I14,D35)</f>
        <v>175497.82926829267</v>
      </c>
      <c r="F35" s="159">
        <f t="shared" si="4"/>
        <v>3923472.2926829299</v>
      </c>
      <c r="G35" s="161">
        <f t="shared" si="5"/>
        <v>585987.97777515976</v>
      </c>
      <c r="H35" s="142">
        <f t="shared" si="6"/>
        <v>585987.97777515976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3923472.2926829299</v>
      </c>
      <c r="E36" s="160">
        <f>IF(+I14&lt;F35,I14,D36)</f>
        <v>175497.82926829267</v>
      </c>
      <c r="F36" s="159">
        <f t="shared" si="4"/>
        <v>3747974.4634146374</v>
      </c>
      <c r="G36" s="161">
        <f t="shared" si="5"/>
        <v>568028.32751514367</v>
      </c>
      <c r="H36" s="142">
        <f t="shared" si="6"/>
        <v>568028.32751514367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3747974.4634146374</v>
      </c>
      <c r="E37" s="160">
        <f>IF(+I14&lt;F36,I14,D37)</f>
        <v>175497.82926829267</v>
      </c>
      <c r="F37" s="159">
        <f t="shared" si="4"/>
        <v>3572476.6341463448</v>
      </c>
      <c r="G37" s="161">
        <f t="shared" si="5"/>
        <v>550068.67725512758</v>
      </c>
      <c r="H37" s="142">
        <f t="shared" si="6"/>
        <v>550068.67725512758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3572476.6341463448</v>
      </c>
      <c r="E38" s="160">
        <f>IF(+I14&lt;F37,I14,D38)</f>
        <v>175497.82926829267</v>
      </c>
      <c r="F38" s="159">
        <f t="shared" si="4"/>
        <v>3396978.8048780523</v>
      </c>
      <c r="G38" s="161">
        <f t="shared" si="5"/>
        <v>532109.02699511149</v>
      </c>
      <c r="H38" s="142">
        <f t="shared" si="6"/>
        <v>532109.02699511149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3396978.8048780523</v>
      </c>
      <c r="E39" s="160">
        <f>IF(+I14&lt;F38,I14,D39)</f>
        <v>175497.82926829267</v>
      </c>
      <c r="F39" s="159">
        <f t="shared" si="4"/>
        <v>3221480.9756097598</v>
      </c>
      <c r="G39" s="161">
        <f t="shared" si="5"/>
        <v>514149.3767350954</v>
      </c>
      <c r="H39" s="142">
        <f t="shared" si="6"/>
        <v>514149.3767350954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3221480.9756097598</v>
      </c>
      <c r="E40" s="160">
        <f>IF(+I14&lt;F39,I14,D40)</f>
        <v>175497.82926829267</v>
      </c>
      <c r="F40" s="159">
        <f t="shared" si="4"/>
        <v>3045983.1463414673</v>
      </c>
      <c r="G40" s="161">
        <f t="shared" si="5"/>
        <v>496189.72647507931</v>
      </c>
      <c r="H40" s="142">
        <f t="shared" si="6"/>
        <v>496189.72647507931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3045983.1463414673</v>
      </c>
      <c r="E41" s="160">
        <f>IF(+I14&lt;F40,I14,D41)</f>
        <v>175497.82926829267</v>
      </c>
      <c r="F41" s="159">
        <f t="shared" si="4"/>
        <v>2870485.3170731748</v>
      </c>
      <c r="G41" s="161">
        <f t="shared" si="5"/>
        <v>478230.07621506322</v>
      </c>
      <c r="H41" s="142">
        <f t="shared" si="6"/>
        <v>478230.07621506322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2870485.3170731748</v>
      </c>
      <c r="E42" s="160">
        <f>IF(+I14&lt;F41,I14,D42)</f>
        <v>175497.82926829267</v>
      </c>
      <c r="F42" s="159">
        <f t="shared" si="4"/>
        <v>2694987.4878048822</v>
      </c>
      <c r="G42" s="161">
        <f t="shared" si="5"/>
        <v>460270.42595504713</v>
      </c>
      <c r="H42" s="142">
        <f t="shared" si="6"/>
        <v>460270.42595504713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2694987.4878048822</v>
      </c>
      <c r="E43" s="160">
        <f>IF(+I14&lt;F42,I14,D43)</f>
        <v>175497.82926829267</v>
      </c>
      <c r="F43" s="159">
        <f t="shared" si="4"/>
        <v>2519489.6585365897</v>
      </c>
      <c r="G43" s="161">
        <f t="shared" si="5"/>
        <v>442310.77569503104</v>
      </c>
      <c r="H43" s="142">
        <f t="shared" si="6"/>
        <v>442310.77569503104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2519489.6585365897</v>
      </c>
      <c r="E44" s="160">
        <f>IF(+I14&lt;F43,I14,D44)</f>
        <v>175497.82926829267</v>
      </c>
      <c r="F44" s="159">
        <f t="shared" si="4"/>
        <v>2343991.8292682972</v>
      </c>
      <c r="G44" s="161">
        <f t="shared" si="5"/>
        <v>424351.1254350149</v>
      </c>
      <c r="H44" s="142">
        <f t="shared" si="6"/>
        <v>424351.1254350149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2343991.8292682972</v>
      </c>
      <c r="E45" s="160">
        <f>IF(+I14&lt;F44,I14,D45)</f>
        <v>175497.82926829267</v>
      </c>
      <c r="F45" s="159">
        <f t="shared" si="4"/>
        <v>2168494.0000000047</v>
      </c>
      <c r="G45" s="161">
        <f t="shared" si="5"/>
        <v>406391.47517499881</v>
      </c>
      <c r="H45" s="142">
        <f t="shared" si="6"/>
        <v>406391.47517499881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2168494.0000000047</v>
      </c>
      <c r="E46" s="160">
        <f>IF(+I14&lt;F45,I14,D46)</f>
        <v>175497.82926829267</v>
      </c>
      <c r="F46" s="159">
        <f t="shared" si="4"/>
        <v>1992996.1707317119</v>
      </c>
      <c r="G46" s="161">
        <f t="shared" si="5"/>
        <v>388431.82491498272</v>
      </c>
      <c r="H46" s="142">
        <f t="shared" si="6"/>
        <v>388431.82491498272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1992996.1707317119</v>
      </c>
      <c r="E47" s="160">
        <f>IF(+I14&lt;F46,I14,D47)</f>
        <v>175497.82926829267</v>
      </c>
      <c r="F47" s="159">
        <f t="shared" si="4"/>
        <v>1817498.3414634191</v>
      </c>
      <c r="G47" s="161">
        <f t="shared" si="5"/>
        <v>370472.17465496657</v>
      </c>
      <c r="H47" s="142">
        <f t="shared" si="6"/>
        <v>370472.17465496657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1817498.3414634191</v>
      </c>
      <c r="E48" s="160">
        <f>IF(+I14&lt;F47,I14,D48)</f>
        <v>175497.82926829267</v>
      </c>
      <c r="F48" s="159">
        <f t="shared" si="4"/>
        <v>1642000.5121951264</v>
      </c>
      <c r="G48" s="161">
        <f t="shared" si="5"/>
        <v>352512.52439495048</v>
      </c>
      <c r="H48" s="142">
        <f t="shared" si="6"/>
        <v>352512.52439495048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1642000.5121951264</v>
      </c>
      <c r="E49" s="160">
        <f>IF(+I14&lt;F48,I14,D49)</f>
        <v>175497.82926829267</v>
      </c>
      <c r="F49" s="159">
        <f t="shared" si="4"/>
        <v>1466502.6829268336</v>
      </c>
      <c r="G49" s="161">
        <f t="shared" si="5"/>
        <v>334552.87413493433</v>
      </c>
      <c r="H49" s="142">
        <f t="shared" si="6"/>
        <v>334552.87413493433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1466502.6829268336</v>
      </c>
      <c r="E50" s="160">
        <f>IF(+I14&lt;F49,I14,D50)</f>
        <v>175497.82926829267</v>
      </c>
      <c r="F50" s="159">
        <f t="shared" si="4"/>
        <v>1291004.8536585409</v>
      </c>
      <c r="G50" s="161">
        <f t="shared" si="5"/>
        <v>316593.22387491824</v>
      </c>
      <c r="H50" s="142">
        <f t="shared" si="6"/>
        <v>316593.22387491824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1291004.8536585409</v>
      </c>
      <c r="E51" s="160">
        <f>IF(+I14&lt;F50,I14,D51)</f>
        <v>175497.82926829267</v>
      </c>
      <c r="F51" s="159">
        <f t="shared" si="4"/>
        <v>1115507.0243902481</v>
      </c>
      <c r="G51" s="161">
        <f t="shared" si="5"/>
        <v>298633.5736149021</v>
      </c>
      <c r="H51" s="142">
        <f t="shared" si="6"/>
        <v>298633.5736149021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1115507.0243902481</v>
      </c>
      <c r="E52" s="160">
        <f>IF(+I14&lt;F51,I14,D52)</f>
        <v>175497.82926829267</v>
      </c>
      <c r="F52" s="159">
        <f t="shared" si="4"/>
        <v>940009.19512195548</v>
      </c>
      <c r="G52" s="161">
        <f t="shared" si="5"/>
        <v>280673.92335488601</v>
      </c>
      <c r="H52" s="142">
        <f t="shared" si="6"/>
        <v>280673.92335488601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940009.19512195548</v>
      </c>
      <c r="E53" s="160">
        <f>IF(+I14&lt;F52,I14,D53)</f>
        <v>175497.82926829267</v>
      </c>
      <c r="F53" s="159">
        <f t="shared" si="4"/>
        <v>764511.36585366284</v>
      </c>
      <c r="G53" s="161">
        <f t="shared" si="5"/>
        <v>262714.27309486986</v>
      </c>
      <c r="H53" s="142">
        <f t="shared" si="6"/>
        <v>262714.27309486986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764511.36585366284</v>
      </c>
      <c r="E54" s="160">
        <f>IF(+I14&lt;F53,I14,D54)</f>
        <v>175497.82926829267</v>
      </c>
      <c r="F54" s="159">
        <f t="shared" si="4"/>
        <v>589013.5365853702</v>
      </c>
      <c r="G54" s="161">
        <f t="shared" si="5"/>
        <v>244754.62283485377</v>
      </c>
      <c r="H54" s="142">
        <f t="shared" si="6"/>
        <v>244754.62283485377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589013.5365853702</v>
      </c>
      <c r="E55" s="160">
        <f>IF(+I14&lt;F54,I14,D55)</f>
        <v>175497.82926829267</v>
      </c>
      <c r="F55" s="159">
        <f t="shared" si="4"/>
        <v>413515.70731707755</v>
      </c>
      <c r="G55" s="161">
        <f t="shared" si="5"/>
        <v>226794.97257483768</v>
      </c>
      <c r="H55" s="142">
        <f t="shared" si="6"/>
        <v>226794.97257483768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413515.70731707755</v>
      </c>
      <c r="E56" s="160">
        <f>IF(+I14&lt;F55,I14,D56)</f>
        <v>175497.82926829267</v>
      </c>
      <c r="F56" s="159">
        <f t="shared" si="4"/>
        <v>238017.87804878489</v>
      </c>
      <c r="G56" s="161">
        <f t="shared" si="5"/>
        <v>208835.32231482156</v>
      </c>
      <c r="H56" s="142">
        <f t="shared" si="6"/>
        <v>208835.32231482156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238017.87804878489</v>
      </c>
      <c r="E57" s="160">
        <f>IF(+I14&lt;F56,I14,D57)</f>
        <v>175497.82926829267</v>
      </c>
      <c r="F57" s="159">
        <f t="shared" si="4"/>
        <v>62520.048780492216</v>
      </c>
      <c r="G57" s="161">
        <f t="shared" si="5"/>
        <v>190875.67205480544</v>
      </c>
      <c r="H57" s="142">
        <f t="shared" si="6"/>
        <v>190875.67205480544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62520.048780492216</v>
      </c>
      <c r="E58" s="160">
        <f>IF(+I14&lt;F57,I14,D58)</f>
        <v>62520.048780492216</v>
      </c>
      <c r="F58" s="159">
        <f t="shared" si="4"/>
        <v>0</v>
      </c>
      <c r="G58" s="161">
        <f t="shared" si="5"/>
        <v>65719.057608744581</v>
      </c>
      <c r="H58" s="142">
        <f t="shared" si="6"/>
        <v>65719.057608744581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4"/>
        <v>0</v>
      </c>
      <c r="G59" s="161">
        <f t="shared" si="5"/>
        <v>0</v>
      </c>
      <c r="H59" s="142">
        <f t="shared" si="6"/>
        <v>0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4"/>
        <v>0</v>
      </c>
      <c r="G60" s="161">
        <f t="shared" si="5"/>
        <v>0</v>
      </c>
      <c r="H60" s="142">
        <f t="shared" si="6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7195411.0000000009</v>
      </c>
      <c r="F73" s="111"/>
      <c r="G73" s="111">
        <f>SUM(G17:G72)</f>
        <v>22579099.218844235</v>
      </c>
      <c r="H73" s="111">
        <f>SUM(H17:H72)</f>
        <v>22579099.218844235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70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591116.43032923993</v>
      </c>
      <c r="N87" s="198">
        <f>IF(J92&lt;D11,0,VLOOKUP(J92,C17:O72,11))</f>
        <v>591116.43032923993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379934.19922907808</v>
      </c>
      <c r="N88" s="200">
        <f>IF(J92&lt;D11,0,VLOOKUP(J92,C99:P154,7))</f>
        <v>379934.19922907808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Linwood - South Shreveport 138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-211182.23110016185</v>
      </c>
      <c r="N89" s="203">
        <f>+N88-N87</f>
        <v>-211182.23110016185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7195411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5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171319.30952380953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v>0</v>
      </c>
      <c r="E99" s="161">
        <v>0</v>
      </c>
      <c r="F99" s="159">
        <v>7195411</v>
      </c>
      <c r="G99" s="214">
        <v>3597705.5</v>
      </c>
      <c r="H99" s="251">
        <v>379934.19922907808</v>
      </c>
      <c r="I99" s="252">
        <v>379934.19922907808</v>
      </c>
      <c r="J99" s="158">
        <f t="shared" ref="J99:J130" si="8">+I99-H99</f>
        <v>0</v>
      </c>
      <c r="K99" s="158"/>
      <c r="L99" s="333"/>
      <c r="M99" s="157">
        <f t="shared" ref="M99:M130" si="9">IF(L99&lt;&gt;0,+H99-L99,0)</f>
        <v>0</v>
      </c>
      <c r="N99" s="333"/>
      <c r="O99" s="157">
        <f t="shared" ref="O99:O130" si="10">IF(N99&lt;&gt;0,+I99-N99,0)</f>
        <v>0</v>
      </c>
      <c r="P99" s="157">
        <f t="shared" ref="P99:P130" si="11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7195411</v>
      </c>
      <c r="E100" s="160">
        <f>IF(+J96&lt;F99,J96,D100)</f>
        <v>171319.30952380953</v>
      </c>
      <c r="F100" s="159">
        <f t="shared" ref="F100:F154" si="12">+D100-E100</f>
        <v>7024091.6904761903</v>
      </c>
      <c r="G100" s="159">
        <f t="shared" ref="G100:G154" si="13">+(F100+D100)/2</f>
        <v>7109751.3452380951</v>
      </c>
      <c r="H100" s="163">
        <f t="shared" ref="H100:H154" si="14">+J$94*G100+E100</f>
        <v>922141.65561936842</v>
      </c>
      <c r="I100" s="253">
        <f t="shared" ref="I100:I154" si="15">+J$95*G100+E100</f>
        <v>922141.65561936842</v>
      </c>
      <c r="J100" s="158">
        <f t="shared" si="8"/>
        <v>0</v>
      </c>
      <c r="K100" s="158"/>
      <c r="L100" s="334"/>
      <c r="M100" s="158">
        <f t="shared" si="9"/>
        <v>0</v>
      </c>
      <c r="N100" s="334"/>
      <c r="O100" s="158">
        <f t="shared" si="10"/>
        <v>0</v>
      </c>
      <c r="P100" s="158">
        <f t="shared" si="11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7024091.6904761903</v>
      </c>
      <c r="E101" s="160">
        <f>IF(+J96&lt;F100,J96,D101)</f>
        <v>171319.30952380953</v>
      </c>
      <c r="F101" s="159">
        <f t="shared" si="12"/>
        <v>6852772.3809523806</v>
      </c>
      <c r="G101" s="159">
        <f t="shared" si="13"/>
        <v>6938432.0357142854</v>
      </c>
      <c r="H101" s="163">
        <f t="shared" si="14"/>
        <v>904049.55089417426</v>
      </c>
      <c r="I101" s="253">
        <f t="shared" si="15"/>
        <v>904049.55089417426</v>
      </c>
      <c r="J101" s="158">
        <f t="shared" si="8"/>
        <v>0</v>
      </c>
      <c r="K101" s="158"/>
      <c r="L101" s="334"/>
      <c r="M101" s="158">
        <f t="shared" si="9"/>
        <v>0</v>
      </c>
      <c r="N101" s="334"/>
      <c r="O101" s="158">
        <f t="shared" si="10"/>
        <v>0</v>
      </c>
      <c r="P101" s="158">
        <f t="shared" si="11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6852772.3809523806</v>
      </c>
      <c r="E102" s="160">
        <f>IF(+J96&lt;F101,J96,D102)</f>
        <v>171319.30952380953</v>
      </c>
      <c r="F102" s="159">
        <f t="shared" si="12"/>
        <v>6681453.0714285709</v>
      </c>
      <c r="G102" s="159">
        <f t="shared" si="13"/>
        <v>6767112.7261904757</v>
      </c>
      <c r="H102" s="163">
        <f t="shared" si="14"/>
        <v>885957.4461689801</v>
      </c>
      <c r="I102" s="253">
        <f t="shared" si="15"/>
        <v>885957.4461689801</v>
      </c>
      <c r="J102" s="158">
        <f t="shared" si="8"/>
        <v>0</v>
      </c>
      <c r="K102" s="158"/>
      <c r="L102" s="334"/>
      <c r="M102" s="158">
        <f t="shared" si="9"/>
        <v>0</v>
      </c>
      <c r="N102" s="334"/>
      <c r="O102" s="158">
        <f t="shared" si="10"/>
        <v>0</v>
      </c>
      <c r="P102" s="158">
        <f t="shared" si="11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6681453.0714285709</v>
      </c>
      <c r="E103" s="160">
        <f>IF(+J96&lt;F102,J96,D103)</f>
        <v>171319.30952380953</v>
      </c>
      <c r="F103" s="159">
        <f t="shared" si="12"/>
        <v>6510133.7619047612</v>
      </c>
      <c r="G103" s="159">
        <f t="shared" si="13"/>
        <v>6595793.416666666</v>
      </c>
      <c r="H103" s="163">
        <f t="shared" si="14"/>
        <v>867865.34144378593</v>
      </c>
      <c r="I103" s="253">
        <f t="shared" si="15"/>
        <v>867865.34144378593</v>
      </c>
      <c r="J103" s="158">
        <f t="shared" si="8"/>
        <v>0</v>
      </c>
      <c r="K103" s="158"/>
      <c r="L103" s="334"/>
      <c r="M103" s="158">
        <f t="shared" si="9"/>
        <v>0</v>
      </c>
      <c r="N103" s="334"/>
      <c r="O103" s="158">
        <f t="shared" si="10"/>
        <v>0</v>
      </c>
      <c r="P103" s="158">
        <f t="shared" si="11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6510133.7619047612</v>
      </c>
      <c r="E104" s="160">
        <f>IF(+J96&lt;F103,J96,D104)</f>
        <v>171319.30952380953</v>
      </c>
      <c r="F104" s="159">
        <f t="shared" si="12"/>
        <v>6338814.4523809515</v>
      </c>
      <c r="G104" s="159">
        <f t="shared" si="13"/>
        <v>6424474.1071428563</v>
      </c>
      <c r="H104" s="163">
        <f t="shared" si="14"/>
        <v>849773.23671859177</v>
      </c>
      <c r="I104" s="253">
        <f t="shared" si="15"/>
        <v>849773.23671859177</v>
      </c>
      <c r="J104" s="158">
        <f t="shared" si="8"/>
        <v>0</v>
      </c>
      <c r="K104" s="158"/>
      <c r="L104" s="334"/>
      <c r="M104" s="158">
        <f t="shared" si="9"/>
        <v>0</v>
      </c>
      <c r="N104" s="334"/>
      <c r="O104" s="158">
        <f t="shared" si="10"/>
        <v>0</v>
      </c>
      <c r="P104" s="158">
        <f t="shared" si="11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6338814.4523809515</v>
      </c>
      <c r="E105" s="160">
        <f>IF(+J96&lt;F104,J96,D105)</f>
        <v>171319.30952380953</v>
      </c>
      <c r="F105" s="159">
        <f t="shared" si="12"/>
        <v>6167495.1428571418</v>
      </c>
      <c r="G105" s="159">
        <f t="shared" si="13"/>
        <v>6253154.7976190466</v>
      </c>
      <c r="H105" s="163">
        <f t="shared" si="14"/>
        <v>831681.13199339737</v>
      </c>
      <c r="I105" s="253">
        <f t="shared" si="15"/>
        <v>831681.13199339737</v>
      </c>
      <c r="J105" s="158">
        <f t="shared" si="8"/>
        <v>0</v>
      </c>
      <c r="K105" s="158"/>
      <c r="L105" s="334"/>
      <c r="M105" s="158">
        <f t="shared" si="9"/>
        <v>0</v>
      </c>
      <c r="N105" s="334"/>
      <c r="O105" s="158">
        <f t="shared" si="10"/>
        <v>0</v>
      </c>
      <c r="P105" s="158">
        <f t="shared" si="11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6167495.1428571418</v>
      </c>
      <c r="E106" s="160">
        <f>IF(+J96&lt;F105,J96,D106)</f>
        <v>171319.30952380953</v>
      </c>
      <c r="F106" s="159">
        <f t="shared" si="12"/>
        <v>5996175.8333333321</v>
      </c>
      <c r="G106" s="159">
        <f t="shared" si="13"/>
        <v>6081835.4880952369</v>
      </c>
      <c r="H106" s="163">
        <f t="shared" si="14"/>
        <v>813589.02726820321</v>
      </c>
      <c r="I106" s="253">
        <f t="shared" si="15"/>
        <v>813589.02726820321</v>
      </c>
      <c r="J106" s="158">
        <f t="shared" si="8"/>
        <v>0</v>
      </c>
      <c r="K106" s="158"/>
      <c r="L106" s="334"/>
      <c r="M106" s="158">
        <f t="shared" si="9"/>
        <v>0</v>
      </c>
      <c r="N106" s="334"/>
      <c r="O106" s="158">
        <f t="shared" si="10"/>
        <v>0</v>
      </c>
      <c r="P106" s="158">
        <f t="shared" si="11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5996175.8333333321</v>
      </c>
      <c r="E107" s="160">
        <f>IF(+J96&lt;F106,J96,D107)</f>
        <v>171319.30952380953</v>
      </c>
      <c r="F107" s="159">
        <f t="shared" si="12"/>
        <v>5824856.5238095224</v>
      </c>
      <c r="G107" s="159">
        <f t="shared" si="13"/>
        <v>5910516.1785714272</v>
      </c>
      <c r="H107" s="163">
        <f t="shared" si="14"/>
        <v>795496.92254300904</v>
      </c>
      <c r="I107" s="253">
        <f t="shared" si="15"/>
        <v>795496.92254300904</v>
      </c>
      <c r="J107" s="158">
        <f t="shared" si="8"/>
        <v>0</v>
      </c>
      <c r="K107" s="158"/>
      <c r="L107" s="334"/>
      <c r="M107" s="158">
        <f t="shared" si="9"/>
        <v>0</v>
      </c>
      <c r="N107" s="334"/>
      <c r="O107" s="158">
        <f t="shared" si="10"/>
        <v>0</v>
      </c>
      <c r="P107" s="158">
        <f t="shared" si="11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5824856.5238095224</v>
      </c>
      <c r="E108" s="160">
        <f>IF(+J96&lt;F107,J96,D108)</f>
        <v>171319.30952380953</v>
      </c>
      <c r="F108" s="159">
        <f t="shared" si="12"/>
        <v>5653537.2142857127</v>
      </c>
      <c r="G108" s="159">
        <f t="shared" si="13"/>
        <v>5739196.8690476175</v>
      </c>
      <c r="H108" s="163">
        <f t="shared" si="14"/>
        <v>777404.81781781488</v>
      </c>
      <c r="I108" s="253">
        <f t="shared" si="15"/>
        <v>777404.81781781488</v>
      </c>
      <c r="J108" s="158">
        <f t="shared" si="8"/>
        <v>0</v>
      </c>
      <c r="K108" s="158"/>
      <c r="L108" s="334"/>
      <c r="M108" s="158">
        <f t="shared" si="9"/>
        <v>0</v>
      </c>
      <c r="N108" s="334"/>
      <c r="O108" s="158">
        <f t="shared" si="10"/>
        <v>0</v>
      </c>
      <c r="P108" s="158">
        <f t="shared" si="11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5653537.2142857127</v>
      </c>
      <c r="E109" s="160">
        <f>IF(+J96&lt;F108,J96,D109)</f>
        <v>171319.30952380953</v>
      </c>
      <c r="F109" s="159">
        <f t="shared" si="12"/>
        <v>5482217.904761903</v>
      </c>
      <c r="G109" s="159">
        <f t="shared" si="13"/>
        <v>5567877.5595238078</v>
      </c>
      <c r="H109" s="163">
        <f t="shared" si="14"/>
        <v>759312.71309262072</v>
      </c>
      <c r="I109" s="253">
        <f t="shared" si="15"/>
        <v>759312.71309262072</v>
      </c>
      <c r="J109" s="158">
        <f t="shared" si="8"/>
        <v>0</v>
      </c>
      <c r="K109" s="158"/>
      <c r="L109" s="334"/>
      <c r="M109" s="158">
        <f t="shared" si="9"/>
        <v>0</v>
      </c>
      <c r="N109" s="334"/>
      <c r="O109" s="158">
        <f t="shared" si="10"/>
        <v>0</v>
      </c>
      <c r="P109" s="158">
        <f t="shared" si="11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5482217.904761903</v>
      </c>
      <c r="E110" s="160">
        <f>IF(+J96&lt;F109,J96,D110)</f>
        <v>171319.30952380953</v>
      </c>
      <c r="F110" s="159">
        <f t="shared" si="12"/>
        <v>5310898.5952380933</v>
      </c>
      <c r="G110" s="159">
        <f t="shared" si="13"/>
        <v>5396558.2499999981</v>
      </c>
      <c r="H110" s="163">
        <f t="shared" si="14"/>
        <v>741220.60836742632</v>
      </c>
      <c r="I110" s="253">
        <f t="shared" si="15"/>
        <v>741220.60836742632</v>
      </c>
      <c r="J110" s="158">
        <f t="shared" si="8"/>
        <v>0</v>
      </c>
      <c r="K110" s="158"/>
      <c r="L110" s="334"/>
      <c r="M110" s="158">
        <f t="shared" si="9"/>
        <v>0</v>
      </c>
      <c r="N110" s="334"/>
      <c r="O110" s="158">
        <f t="shared" si="10"/>
        <v>0</v>
      </c>
      <c r="P110" s="158">
        <f t="shared" si="11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5310898.5952380933</v>
      </c>
      <c r="E111" s="160">
        <f>IF(+J96&lt;F110,J96,D111)</f>
        <v>171319.30952380953</v>
      </c>
      <c r="F111" s="159">
        <f t="shared" si="12"/>
        <v>5139579.2857142836</v>
      </c>
      <c r="G111" s="159">
        <f t="shared" si="13"/>
        <v>5225238.9404761884</v>
      </c>
      <c r="H111" s="163">
        <f t="shared" si="14"/>
        <v>723128.50364223216</v>
      </c>
      <c r="I111" s="253">
        <f t="shared" si="15"/>
        <v>723128.50364223216</v>
      </c>
      <c r="J111" s="158">
        <f t="shared" si="8"/>
        <v>0</v>
      </c>
      <c r="K111" s="158"/>
      <c r="L111" s="334"/>
      <c r="M111" s="158">
        <f t="shared" si="9"/>
        <v>0</v>
      </c>
      <c r="N111" s="334"/>
      <c r="O111" s="158">
        <f t="shared" si="10"/>
        <v>0</v>
      </c>
      <c r="P111" s="158">
        <f t="shared" si="11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5139579.2857142836</v>
      </c>
      <c r="E112" s="160">
        <f>IF(+J96&lt;F111,J96,D112)</f>
        <v>171319.30952380953</v>
      </c>
      <c r="F112" s="159">
        <f t="shared" si="12"/>
        <v>4968259.9761904739</v>
      </c>
      <c r="G112" s="159">
        <f t="shared" si="13"/>
        <v>5053919.6309523787</v>
      </c>
      <c r="H112" s="163">
        <f t="shared" si="14"/>
        <v>705036.39891703799</v>
      </c>
      <c r="I112" s="253">
        <f t="shared" si="15"/>
        <v>705036.39891703799</v>
      </c>
      <c r="J112" s="158">
        <f t="shared" si="8"/>
        <v>0</v>
      </c>
      <c r="K112" s="158"/>
      <c r="L112" s="334"/>
      <c r="M112" s="158">
        <f t="shared" si="9"/>
        <v>0</v>
      </c>
      <c r="N112" s="334"/>
      <c r="O112" s="158">
        <f t="shared" si="10"/>
        <v>0</v>
      </c>
      <c r="P112" s="158">
        <f t="shared" si="11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4968259.9761904739</v>
      </c>
      <c r="E113" s="160">
        <f>IF(+J96&lt;F112,J96,D113)</f>
        <v>171319.30952380953</v>
      </c>
      <c r="F113" s="159">
        <f t="shared" si="12"/>
        <v>4796940.6666666642</v>
      </c>
      <c r="G113" s="159">
        <f t="shared" si="13"/>
        <v>4882600.321428569</v>
      </c>
      <c r="H113" s="163">
        <f t="shared" si="14"/>
        <v>686944.29419184383</v>
      </c>
      <c r="I113" s="253">
        <f t="shared" si="15"/>
        <v>686944.29419184383</v>
      </c>
      <c r="J113" s="158">
        <f t="shared" si="8"/>
        <v>0</v>
      </c>
      <c r="K113" s="158"/>
      <c r="L113" s="334"/>
      <c r="M113" s="158">
        <f t="shared" si="9"/>
        <v>0</v>
      </c>
      <c r="N113" s="334"/>
      <c r="O113" s="158">
        <f t="shared" si="10"/>
        <v>0</v>
      </c>
      <c r="P113" s="158">
        <f t="shared" si="11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4796940.6666666642</v>
      </c>
      <c r="E114" s="160">
        <f>IF(+J96&lt;F113,J96,D114)</f>
        <v>171319.30952380953</v>
      </c>
      <c r="F114" s="159">
        <f t="shared" si="12"/>
        <v>4625621.3571428545</v>
      </c>
      <c r="G114" s="159">
        <f t="shared" si="13"/>
        <v>4711281.0119047593</v>
      </c>
      <c r="H114" s="163">
        <f t="shared" si="14"/>
        <v>668852.18946664955</v>
      </c>
      <c r="I114" s="253">
        <f t="shared" si="15"/>
        <v>668852.18946664955</v>
      </c>
      <c r="J114" s="158">
        <f t="shared" si="8"/>
        <v>0</v>
      </c>
      <c r="K114" s="158"/>
      <c r="L114" s="334"/>
      <c r="M114" s="158">
        <f t="shared" si="9"/>
        <v>0</v>
      </c>
      <c r="N114" s="334"/>
      <c r="O114" s="158">
        <f t="shared" si="10"/>
        <v>0</v>
      </c>
      <c r="P114" s="158">
        <f t="shared" si="11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4625621.3571428545</v>
      </c>
      <c r="E115" s="160">
        <f>IF(+J96&lt;F114,J96,D115)</f>
        <v>171319.30952380953</v>
      </c>
      <c r="F115" s="159">
        <f t="shared" si="12"/>
        <v>4454302.0476190448</v>
      </c>
      <c r="G115" s="159">
        <f t="shared" si="13"/>
        <v>4539961.7023809496</v>
      </c>
      <c r="H115" s="163">
        <f t="shared" si="14"/>
        <v>650760.08474145527</v>
      </c>
      <c r="I115" s="253">
        <f t="shared" si="15"/>
        <v>650760.08474145527</v>
      </c>
      <c r="J115" s="158">
        <f t="shared" si="8"/>
        <v>0</v>
      </c>
      <c r="K115" s="158"/>
      <c r="L115" s="334"/>
      <c r="M115" s="158">
        <f t="shared" si="9"/>
        <v>0</v>
      </c>
      <c r="N115" s="334"/>
      <c r="O115" s="158">
        <f t="shared" si="10"/>
        <v>0</v>
      </c>
      <c r="P115" s="158">
        <f t="shared" si="11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4454302.0476190448</v>
      </c>
      <c r="E116" s="160">
        <f>IF(+J96&lt;F115,J96,D116)</f>
        <v>171319.30952380953</v>
      </c>
      <c r="F116" s="159">
        <f t="shared" si="12"/>
        <v>4282982.7380952351</v>
      </c>
      <c r="G116" s="159">
        <f t="shared" si="13"/>
        <v>4368642.3928571399</v>
      </c>
      <c r="H116" s="163">
        <f t="shared" si="14"/>
        <v>632667.98001626111</v>
      </c>
      <c r="I116" s="253">
        <f t="shared" si="15"/>
        <v>632667.98001626111</v>
      </c>
      <c r="J116" s="158">
        <f t="shared" si="8"/>
        <v>0</v>
      </c>
      <c r="K116" s="158"/>
      <c r="L116" s="334"/>
      <c r="M116" s="158">
        <f t="shared" si="9"/>
        <v>0</v>
      </c>
      <c r="N116" s="334"/>
      <c r="O116" s="158">
        <f t="shared" si="10"/>
        <v>0</v>
      </c>
      <c r="P116" s="158">
        <f t="shared" si="11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4282982.7380952351</v>
      </c>
      <c r="E117" s="160">
        <f>IF(+J96&lt;F116,J96,D117)</f>
        <v>171319.30952380953</v>
      </c>
      <c r="F117" s="159">
        <f t="shared" si="12"/>
        <v>4111663.4285714254</v>
      </c>
      <c r="G117" s="159">
        <f t="shared" si="13"/>
        <v>4197323.0833333302</v>
      </c>
      <c r="H117" s="163">
        <f t="shared" si="14"/>
        <v>614575.87529106694</v>
      </c>
      <c r="I117" s="253">
        <f t="shared" si="15"/>
        <v>614575.87529106694</v>
      </c>
      <c r="J117" s="158">
        <f t="shared" si="8"/>
        <v>0</v>
      </c>
      <c r="K117" s="158"/>
      <c r="L117" s="334"/>
      <c r="M117" s="158">
        <f t="shared" si="9"/>
        <v>0</v>
      </c>
      <c r="N117" s="334"/>
      <c r="O117" s="158">
        <f t="shared" si="10"/>
        <v>0</v>
      </c>
      <c r="P117" s="158">
        <f t="shared" si="11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4111663.4285714254</v>
      </c>
      <c r="E118" s="160">
        <f>IF(+J96&lt;F117,J96,D118)</f>
        <v>171319.30952380953</v>
      </c>
      <c r="F118" s="159">
        <f t="shared" si="12"/>
        <v>3940344.1190476157</v>
      </c>
      <c r="G118" s="159">
        <f t="shared" si="13"/>
        <v>4026003.7738095205</v>
      </c>
      <c r="H118" s="163">
        <f t="shared" si="14"/>
        <v>596483.77056587278</v>
      </c>
      <c r="I118" s="253">
        <f t="shared" si="15"/>
        <v>596483.77056587278</v>
      </c>
      <c r="J118" s="158">
        <f t="shared" si="8"/>
        <v>0</v>
      </c>
      <c r="K118" s="158"/>
      <c r="L118" s="334"/>
      <c r="M118" s="158">
        <f t="shared" si="9"/>
        <v>0</v>
      </c>
      <c r="N118" s="334"/>
      <c r="O118" s="158">
        <f t="shared" si="10"/>
        <v>0</v>
      </c>
      <c r="P118" s="158">
        <f t="shared" si="11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3940344.1190476157</v>
      </c>
      <c r="E119" s="160">
        <f>IF(+J96&lt;F118,J96,D119)</f>
        <v>171319.30952380953</v>
      </c>
      <c r="F119" s="159">
        <f t="shared" si="12"/>
        <v>3769024.809523806</v>
      </c>
      <c r="G119" s="159">
        <f t="shared" si="13"/>
        <v>3854684.4642857108</v>
      </c>
      <c r="H119" s="163">
        <f t="shared" si="14"/>
        <v>578391.6658406785</v>
      </c>
      <c r="I119" s="253">
        <f t="shared" si="15"/>
        <v>578391.6658406785</v>
      </c>
      <c r="J119" s="158">
        <f t="shared" si="8"/>
        <v>0</v>
      </c>
      <c r="K119" s="158"/>
      <c r="L119" s="334"/>
      <c r="M119" s="158">
        <f t="shared" si="9"/>
        <v>0</v>
      </c>
      <c r="N119" s="334"/>
      <c r="O119" s="158">
        <f t="shared" si="10"/>
        <v>0</v>
      </c>
      <c r="P119" s="158">
        <f t="shared" si="11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3769024.809523806</v>
      </c>
      <c r="E120" s="160">
        <f>IF(+J96&lt;F119,J96,D120)</f>
        <v>171319.30952380953</v>
      </c>
      <c r="F120" s="159">
        <f t="shared" si="12"/>
        <v>3597705.4999999963</v>
      </c>
      <c r="G120" s="159">
        <f t="shared" si="13"/>
        <v>3683365.1547619011</v>
      </c>
      <c r="H120" s="163">
        <f t="shared" si="14"/>
        <v>560299.56111548422</v>
      </c>
      <c r="I120" s="253">
        <f t="shared" si="15"/>
        <v>560299.56111548422</v>
      </c>
      <c r="J120" s="158">
        <f t="shared" si="8"/>
        <v>0</v>
      </c>
      <c r="K120" s="158"/>
      <c r="L120" s="334"/>
      <c r="M120" s="158">
        <f t="shared" si="9"/>
        <v>0</v>
      </c>
      <c r="N120" s="334"/>
      <c r="O120" s="158">
        <f t="shared" si="10"/>
        <v>0</v>
      </c>
      <c r="P120" s="158">
        <f t="shared" si="11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3597705.4999999963</v>
      </c>
      <c r="E121" s="160">
        <f>IF(+J96&lt;F120,J96,D121)</f>
        <v>171319.30952380953</v>
      </c>
      <c r="F121" s="159">
        <f t="shared" si="12"/>
        <v>3426386.1904761866</v>
      </c>
      <c r="G121" s="159">
        <f t="shared" si="13"/>
        <v>3512045.8452380914</v>
      </c>
      <c r="H121" s="163">
        <f t="shared" si="14"/>
        <v>542207.45639029006</v>
      </c>
      <c r="I121" s="253">
        <f t="shared" si="15"/>
        <v>542207.45639029006</v>
      </c>
      <c r="J121" s="158">
        <f t="shared" si="8"/>
        <v>0</v>
      </c>
      <c r="K121" s="158"/>
      <c r="L121" s="334"/>
      <c r="M121" s="158">
        <f t="shared" si="9"/>
        <v>0</v>
      </c>
      <c r="N121" s="334"/>
      <c r="O121" s="158">
        <f t="shared" si="10"/>
        <v>0</v>
      </c>
      <c r="P121" s="158">
        <f t="shared" si="11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3426386.1904761866</v>
      </c>
      <c r="E122" s="160">
        <f>IF(+J96&lt;F121,J96,D122)</f>
        <v>171319.30952380953</v>
      </c>
      <c r="F122" s="159">
        <f t="shared" si="12"/>
        <v>3255066.8809523769</v>
      </c>
      <c r="G122" s="159">
        <f t="shared" si="13"/>
        <v>3340726.5357142817</v>
      </c>
      <c r="H122" s="163">
        <f t="shared" si="14"/>
        <v>524115.35166509589</v>
      </c>
      <c r="I122" s="253">
        <f t="shared" si="15"/>
        <v>524115.35166509589</v>
      </c>
      <c r="J122" s="158">
        <f t="shared" si="8"/>
        <v>0</v>
      </c>
      <c r="K122" s="158"/>
      <c r="L122" s="334"/>
      <c r="M122" s="158">
        <f t="shared" si="9"/>
        <v>0</v>
      </c>
      <c r="N122" s="334"/>
      <c r="O122" s="158">
        <f t="shared" si="10"/>
        <v>0</v>
      </c>
      <c r="P122" s="158">
        <f t="shared" si="11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3255066.8809523769</v>
      </c>
      <c r="E123" s="160">
        <f>IF(+J96&lt;F122,J96,D123)</f>
        <v>171319.30952380953</v>
      </c>
      <c r="F123" s="159">
        <f t="shared" si="12"/>
        <v>3083747.5714285672</v>
      </c>
      <c r="G123" s="159">
        <f t="shared" si="13"/>
        <v>3169407.226190472</v>
      </c>
      <c r="H123" s="163">
        <f t="shared" si="14"/>
        <v>506023.24693990167</v>
      </c>
      <c r="I123" s="253">
        <f t="shared" si="15"/>
        <v>506023.24693990167</v>
      </c>
      <c r="J123" s="158">
        <f t="shared" si="8"/>
        <v>0</v>
      </c>
      <c r="K123" s="158"/>
      <c r="L123" s="334"/>
      <c r="M123" s="158">
        <f t="shared" si="9"/>
        <v>0</v>
      </c>
      <c r="N123" s="334"/>
      <c r="O123" s="158">
        <f t="shared" si="10"/>
        <v>0</v>
      </c>
      <c r="P123" s="158">
        <f t="shared" si="11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3083747.5714285672</v>
      </c>
      <c r="E124" s="160">
        <f>IF(+J96&lt;F123,J96,D124)</f>
        <v>171319.30952380953</v>
      </c>
      <c r="F124" s="159">
        <f t="shared" si="12"/>
        <v>2912428.2619047575</v>
      </c>
      <c r="G124" s="159">
        <f t="shared" si="13"/>
        <v>2998087.9166666623</v>
      </c>
      <c r="H124" s="163">
        <f t="shared" si="14"/>
        <v>487931.14221470745</v>
      </c>
      <c r="I124" s="253">
        <f t="shared" si="15"/>
        <v>487931.14221470745</v>
      </c>
      <c r="J124" s="158">
        <f t="shared" si="8"/>
        <v>0</v>
      </c>
      <c r="K124" s="158"/>
      <c r="L124" s="334"/>
      <c r="M124" s="158">
        <f t="shared" si="9"/>
        <v>0</v>
      </c>
      <c r="N124" s="334"/>
      <c r="O124" s="158">
        <f t="shared" si="10"/>
        <v>0</v>
      </c>
      <c r="P124" s="158">
        <f t="shared" si="11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2912428.2619047575</v>
      </c>
      <c r="E125" s="160">
        <f>IF(+J96&lt;F124,J96,D125)</f>
        <v>171319.30952380953</v>
      </c>
      <c r="F125" s="159">
        <f t="shared" si="12"/>
        <v>2741108.9523809478</v>
      </c>
      <c r="G125" s="159">
        <f t="shared" si="13"/>
        <v>2826768.6071428526</v>
      </c>
      <c r="H125" s="163">
        <f t="shared" si="14"/>
        <v>469839.03748951323</v>
      </c>
      <c r="I125" s="253">
        <f t="shared" si="15"/>
        <v>469839.03748951323</v>
      </c>
      <c r="J125" s="158">
        <f t="shared" si="8"/>
        <v>0</v>
      </c>
      <c r="K125" s="158"/>
      <c r="L125" s="334"/>
      <c r="M125" s="158">
        <f t="shared" si="9"/>
        <v>0</v>
      </c>
      <c r="N125" s="334"/>
      <c r="O125" s="158">
        <f t="shared" si="10"/>
        <v>0</v>
      </c>
      <c r="P125" s="158">
        <f t="shared" si="11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2741108.9523809478</v>
      </c>
      <c r="E126" s="160">
        <f>IF(+J96&lt;F125,J96,D126)</f>
        <v>171319.30952380953</v>
      </c>
      <c r="F126" s="159">
        <f t="shared" si="12"/>
        <v>2569789.6428571381</v>
      </c>
      <c r="G126" s="159">
        <f t="shared" si="13"/>
        <v>2655449.2976190429</v>
      </c>
      <c r="H126" s="163">
        <f t="shared" si="14"/>
        <v>451746.932764319</v>
      </c>
      <c r="I126" s="253">
        <f t="shared" si="15"/>
        <v>451746.932764319</v>
      </c>
      <c r="J126" s="158">
        <f t="shared" si="8"/>
        <v>0</v>
      </c>
      <c r="K126" s="158"/>
      <c r="L126" s="334"/>
      <c r="M126" s="158">
        <f t="shared" si="9"/>
        <v>0</v>
      </c>
      <c r="N126" s="334"/>
      <c r="O126" s="158">
        <f t="shared" si="10"/>
        <v>0</v>
      </c>
      <c r="P126" s="158">
        <f t="shared" si="11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2569789.6428571381</v>
      </c>
      <c r="E127" s="160">
        <f>IF(+J96&lt;F126,J96,D127)</f>
        <v>171319.30952380953</v>
      </c>
      <c r="F127" s="159">
        <f t="shared" si="12"/>
        <v>2398470.3333333284</v>
      </c>
      <c r="G127" s="159">
        <f t="shared" si="13"/>
        <v>2484129.9880952332</v>
      </c>
      <c r="H127" s="163">
        <f t="shared" si="14"/>
        <v>433654.82803912478</v>
      </c>
      <c r="I127" s="253">
        <f t="shared" si="15"/>
        <v>433654.82803912478</v>
      </c>
      <c r="J127" s="158">
        <f t="shared" si="8"/>
        <v>0</v>
      </c>
      <c r="K127" s="158"/>
      <c r="L127" s="334"/>
      <c r="M127" s="158">
        <f t="shared" si="9"/>
        <v>0</v>
      </c>
      <c r="N127" s="334"/>
      <c r="O127" s="158">
        <f t="shared" si="10"/>
        <v>0</v>
      </c>
      <c r="P127" s="158">
        <f t="shared" si="11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2398470.3333333284</v>
      </c>
      <c r="E128" s="160">
        <f>IF(+J96&lt;F127,J96,D128)</f>
        <v>171319.30952380953</v>
      </c>
      <c r="F128" s="159">
        <f t="shared" si="12"/>
        <v>2227151.0238095187</v>
      </c>
      <c r="G128" s="159">
        <f t="shared" si="13"/>
        <v>2312810.6785714235</v>
      </c>
      <c r="H128" s="163">
        <f t="shared" si="14"/>
        <v>415562.72331393056</v>
      </c>
      <c r="I128" s="253">
        <f t="shared" si="15"/>
        <v>415562.72331393056</v>
      </c>
      <c r="J128" s="158">
        <f t="shared" si="8"/>
        <v>0</v>
      </c>
      <c r="K128" s="158"/>
      <c r="L128" s="334"/>
      <c r="M128" s="158">
        <f t="shared" si="9"/>
        <v>0</v>
      </c>
      <c r="N128" s="334"/>
      <c r="O128" s="158">
        <f t="shared" si="10"/>
        <v>0</v>
      </c>
      <c r="P128" s="158">
        <f t="shared" si="11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2227151.0238095187</v>
      </c>
      <c r="E129" s="160">
        <f>IF(+J96&lt;F128,J96,D129)</f>
        <v>171319.30952380953</v>
      </c>
      <c r="F129" s="159">
        <f t="shared" si="12"/>
        <v>2055831.7142857092</v>
      </c>
      <c r="G129" s="159">
        <f t="shared" si="13"/>
        <v>2141491.3690476138</v>
      </c>
      <c r="H129" s="163">
        <f t="shared" si="14"/>
        <v>397470.6185887364</v>
      </c>
      <c r="I129" s="253">
        <f t="shared" si="15"/>
        <v>397470.6185887364</v>
      </c>
      <c r="J129" s="158">
        <f t="shared" si="8"/>
        <v>0</v>
      </c>
      <c r="K129" s="158"/>
      <c r="L129" s="334"/>
      <c r="M129" s="158">
        <f t="shared" si="9"/>
        <v>0</v>
      </c>
      <c r="N129" s="334"/>
      <c r="O129" s="158">
        <f t="shared" si="10"/>
        <v>0</v>
      </c>
      <c r="P129" s="158">
        <f t="shared" si="11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2055831.7142857092</v>
      </c>
      <c r="E130" s="160">
        <f>IF(+J96&lt;F129,J96,D130)</f>
        <v>171319.30952380953</v>
      </c>
      <c r="F130" s="159">
        <f t="shared" si="12"/>
        <v>1884512.4047618997</v>
      </c>
      <c r="G130" s="159">
        <f t="shared" si="13"/>
        <v>1970172.0595238046</v>
      </c>
      <c r="H130" s="163">
        <f t="shared" si="14"/>
        <v>379378.51386354223</v>
      </c>
      <c r="I130" s="253">
        <f t="shared" si="15"/>
        <v>379378.51386354223</v>
      </c>
      <c r="J130" s="158">
        <f t="shared" si="8"/>
        <v>0</v>
      </c>
      <c r="K130" s="158"/>
      <c r="L130" s="334"/>
      <c r="M130" s="158">
        <f t="shared" si="9"/>
        <v>0</v>
      </c>
      <c r="N130" s="334"/>
      <c r="O130" s="158">
        <f t="shared" si="10"/>
        <v>0</v>
      </c>
      <c r="P130" s="158">
        <f t="shared" si="11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1884512.4047618997</v>
      </c>
      <c r="E131" s="160">
        <f>IF(+J96&lt;F130,J96,D131)</f>
        <v>171319.30952380953</v>
      </c>
      <c r="F131" s="159">
        <f t="shared" si="12"/>
        <v>1713193.0952380903</v>
      </c>
      <c r="G131" s="159">
        <f t="shared" si="13"/>
        <v>1798852.7499999949</v>
      </c>
      <c r="H131" s="163">
        <f t="shared" si="14"/>
        <v>361286.40913834801</v>
      </c>
      <c r="I131" s="253">
        <f t="shared" si="15"/>
        <v>361286.40913834801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1713193.0952380903</v>
      </c>
      <c r="E132" s="160">
        <f>IF(+J96&lt;F131,J96,D132)</f>
        <v>171319.30952380953</v>
      </c>
      <c r="F132" s="159">
        <f t="shared" si="12"/>
        <v>1541873.7857142808</v>
      </c>
      <c r="G132" s="159">
        <f t="shared" si="13"/>
        <v>1627533.4404761856</v>
      </c>
      <c r="H132" s="163">
        <f t="shared" si="14"/>
        <v>343194.30441315385</v>
      </c>
      <c r="I132" s="253">
        <f t="shared" si="15"/>
        <v>343194.30441315385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1541873.7857142808</v>
      </c>
      <c r="E133" s="160">
        <f>IF(+J96&lt;F132,J96,D133)</f>
        <v>171319.30952380953</v>
      </c>
      <c r="F133" s="159">
        <f t="shared" si="12"/>
        <v>1370554.4761904713</v>
      </c>
      <c r="G133" s="159">
        <f t="shared" si="13"/>
        <v>1456214.1309523759</v>
      </c>
      <c r="H133" s="163">
        <f t="shared" si="14"/>
        <v>325102.19968795963</v>
      </c>
      <c r="I133" s="253">
        <f t="shared" si="15"/>
        <v>325102.19968795963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1370554.4761904713</v>
      </c>
      <c r="E134" s="160">
        <f>IF(+J96&lt;F133,J96,D134)</f>
        <v>171319.30952380953</v>
      </c>
      <c r="F134" s="159">
        <f t="shared" si="12"/>
        <v>1199235.1666666619</v>
      </c>
      <c r="G134" s="159">
        <f t="shared" si="13"/>
        <v>1284894.8214285667</v>
      </c>
      <c r="H134" s="163">
        <f t="shared" si="14"/>
        <v>307010.09496276546</v>
      </c>
      <c r="I134" s="253">
        <f t="shared" si="15"/>
        <v>307010.09496276546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1199235.1666666619</v>
      </c>
      <c r="E135" s="160">
        <f>IF(+J96&lt;F134,J96,D135)</f>
        <v>171319.30952380953</v>
      </c>
      <c r="F135" s="159">
        <f t="shared" si="12"/>
        <v>1027915.8571428524</v>
      </c>
      <c r="G135" s="159">
        <f t="shared" si="13"/>
        <v>1113575.511904757</v>
      </c>
      <c r="H135" s="163">
        <f t="shared" si="14"/>
        <v>288917.99023757124</v>
      </c>
      <c r="I135" s="253">
        <f t="shared" si="15"/>
        <v>288917.99023757124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1027915.8571428524</v>
      </c>
      <c r="E136" s="160">
        <f>IF(+J96&lt;F135,J96,D136)</f>
        <v>171319.30952380953</v>
      </c>
      <c r="F136" s="159">
        <f t="shared" si="12"/>
        <v>856596.54761904292</v>
      </c>
      <c r="G136" s="159">
        <f t="shared" si="13"/>
        <v>942256.20238094765</v>
      </c>
      <c r="H136" s="163">
        <f t="shared" si="14"/>
        <v>270825.88551237708</v>
      </c>
      <c r="I136" s="253">
        <f t="shared" si="15"/>
        <v>270825.88551237708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856596.54761904292</v>
      </c>
      <c r="E137" s="160">
        <f>IF(+J96&lt;F136,J96,D137)</f>
        <v>171319.30952380953</v>
      </c>
      <c r="F137" s="159">
        <f t="shared" si="12"/>
        <v>685277.23809523345</v>
      </c>
      <c r="G137" s="159">
        <f t="shared" si="13"/>
        <v>770936.89285713818</v>
      </c>
      <c r="H137" s="163">
        <f t="shared" si="14"/>
        <v>252733.78078718291</v>
      </c>
      <c r="I137" s="253">
        <f t="shared" si="15"/>
        <v>252733.78078718291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685277.23809523345</v>
      </c>
      <c r="E138" s="160">
        <f>IF(+J96&lt;F137,J96,D138)</f>
        <v>171319.30952380953</v>
      </c>
      <c r="F138" s="159">
        <f t="shared" si="12"/>
        <v>513957.92857142392</v>
      </c>
      <c r="G138" s="159">
        <f t="shared" si="13"/>
        <v>599617.58333332872</v>
      </c>
      <c r="H138" s="163">
        <f t="shared" si="14"/>
        <v>234641.67606198872</v>
      </c>
      <c r="I138" s="253">
        <f t="shared" si="15"/>
        <v>234641.67606198872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513957.92857142392</v>
      </c>
      <c r="E139" s="160">
        <f>IF(+J96&lt;F138,J96,D139)</f>
        <v>171319.30952380953</v>
      </c>
      <c r="F139" s="159">
        <f t="shared" si="12"/>
        <v>342638.6190476144</v>
      </c>
      <c r="G139" s="159">
        <f t="shared" si="13"/>
        <v>428298.27380951913</v>
      </c>
      <c r="H139" s="163">
        <f t="shared" si="14"/>
        <v>216549.57133679453</v>
      </c>
      <c r="I139" s="253">
        <f t="shared" si="15"/>
        <v>216549.57133679453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342638.6190476144</v>
      </c>
      <c r="E140" s="160">
        <f>IF(+J96&lt;F139,J96,D140)</f>
        <v>171319.30952380953</v>
      </c>
      <c r="F140" s="159">
        <f t="shared" si="12"/>
        <v>171319.30952380487</v>
      </c>
      <c r="G140" s="159">
        <f t="shared" si="13"/>
        <v>256978.96428570963</v>
      </c>
      <c r="H140" s="163">
        <f t="shared" si="14"/>
        <v>198457.46661160034</v>
      </c>
      <c r="I140" s="253">
        <f t="shared" si="15"/>
        <v>198457.46661160034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171319.30952380487</v>
      </c>
      <c r="E141" s="160">
        <f>IF(+J96&lt;F140,J96,D141)</f>
        <v>171319.30952380487</v>
      </c>
      <c r="F141" s="159">
        <f t="shared" si="12"/>
        <v>0</v>
      </c>
      <c r="G141" s="159">
        <f t="shared" si="13"/>
        <v>85659.654761902435</v>
      </c>
      <c r="H141" s="163">
        <f t="shared" si="14"/>
        <v>180365.36188640172</v>
      </c>
      <c r="I141" s="253">
        <f t="shared" si="15"/>
        <v>180365.36188640172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2"/>
        <v>0</v>
      </c>
      <c r="G142" s="159">
        <f t="shared" si="13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2"/>
        <v>0</v>
      </c>
      <c r="G143" s="159">
        <f t="shared" si="13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2"/>
        <v>0</v>
      </c>
      <c r="G144" s="159">
        <f t="shared" si="13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2"/>
        <v>0</v>
      </c>
      <c r="G145" s="159">
        <f t="shared" si="13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2"/>
        <v>0</v>
      </c>
      <c r="G146" s="159">
        <f t="shared" si="13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2"/>
        <v>0</v>
      </c>
      <c r="G147" s="159">
        <f t="shared" si="13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2"/>
        <v>0</v>
      </c>
      <c r="G148" s="159">
        <f t="shared" si="13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2"/>
        <v>0</v>
      </c>
      <c r="G149" s="159">
        <f t="shared" si="13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2"/>
        <v>0</v>
      </c>
      <c r="G150" s="159">
        <f t="shared" si="13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2"/>
        <v>0</v>
      </c>
      <c r="G151" s="159">
        <f t="shared" si="13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2"/>
        <v>0</v>
      </c>
      <c r="G152" s="159">
        <f t="shared" si="13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2"/>
        <v>0</v>
      </c>
      <c r="G153" s="159">
        <f t="shared" si="13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2"/>
        <v>0</v>
      </c>
      <c r="G154" s="165">
        <f t="shared" si="13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7195411</v>
      </c>
      <c r="F155" s="111"/>
      <c r="G155" s="111"/>
      <c r="H155" s="111">
        <f>SUM(H99:H154)</f>
        <v>23532581.566850338</v>
      </c>
      <c r="I155" s="111">
        <f>SUM(I99:I154)</f>
        <v>23532581.566850338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6" priority="2" stopIfTrue="1" operator="equal">
      <formula>$I$10</formula>
    </cfRule>
  </conditionalFormatting>
  <conditionalFormatting sqref="C99:C154">
    <cfRule type="cellIs" dxfId="15" priority="3" stopIfTrue="1" operator="equal">
      <formula>$J$92</formula>
    </cfRule>
  </conditionalFormatting>
  <conditionalFormatting sqref="C17">
    <cfRule type="cellIs" dxfId="1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P162"/>
  <sheetViews>
    <sheetView view="pageBreakPreview" topLeftCell="A70" zoomScale="80" zoomScaleNormal="100" zoomScaleSheetLayoutView="80" workbookViewId="0">
      <selection activeCell="D17" sqref="D17:H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71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208882.8109309049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208882.8109309049</v>
      </c>
      <c r="O6" s="1"/>
      <c r="P6" s="1"/>
    </row>
    <row r="7" spans="1:16" ht="13.5" thickBot="1">
      <c r="C7" s="121" t="s">
        <v>44</v>
      </c>
      <c r="D7" s="223" t="s">
        <v>393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1689645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41210.853658536587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0</v>
      </c>
      <c r="F17" s="360">
        <v>1254000</v>
      </c>
      <c r="G17" s="360">
        <v>79688.000028018621</v>
      </c>
      <c r="H17" s="360">
        <v>79688.000028018621</v>
      </c>
      <c r="I17" s="156">
        <f t="shared" ref="I17:I72" si="0">H17-G17</f>
        <v>0</v>
      </c>
      <c r="J17" s="156"/>
      <c r="K17" s="256">
        <f>+G17</f>
        <v>79688.000028018621</v>
      </c>
      <c r="L17" s="157">
        <f t="shared" ref="L17:L72" si="1">IF(K17&lt;&gt;0,+G17-K17,0)</f>
        <v>0</v>
      </c>
      <c r="M17" s="256">
        <f>+H17</f>
        <v>79688.000028018621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360">
        <v>1254000</v>
      </c>
      <c r="E18" s="360">
        <v>30585.365853658535</v>
      </c>
      <c r="F18" s="360">
        <v>1223414.6341463414</v>
      </c>
      <c r="G18" s="360">
        <v>188017.75615291481</v>
      </c>
      <c r="H18" s="360">
        <v>188017.75615291481</v>
      </c>
      <c r="I18" s="156">
        <f t="shared" si="0"/>
        <v>0</v>
      </c>
      <c r="J18" s="156"/>
      <c r="K18" s="258">
        <f>+G18</f>
        <v>188017.75615291481</v>
      </c>
      <c r="L18" s="257">
        <f>IF(K18&lt;&gt;0,+G18-K18,0)</f>
        <v>0</v>
      </c>
      <c r="M18" s="258">
        <f>+H18</f>
        <v>188017.75615291481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2020</v>
      </c>
      <c r="D19" s="159">
        <f>IF(F18+SUM(E$17:E18)=D$10,F18,D$10-SUM(E$17:E18))</f>
        <v>1659059.6341463414</v>
      </c>
      <c r="E19" s="160">
        <f>IF(+I14&lt;F18,I14,D19)</f>
        <v>41210.853658536587</v>
      </c>
      <c r="F19" s="159">
        <f t="shared" ref="F19:F72" si="4">+D19-E19</f>
        <v>1617848.7804878047</v>
      </c>
      <c r="G19" s="161">
        <f t="shared" ref="G19:G72" si="5">+I$12*((D19+F19)/2)+E19</f>
        <v>208882.8109309049</v>
      </c>
      <c r="H19" s="142">
        <f t="shared" ref="H19:H72" si="6">+I$13*((D19+F19)/2)+E19</f>
        <v>208882.8109309049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1617848.7804878047</v>
      </c>
      <c r="E20" s="160">
        <f>IF(+I14&lt;F19,I14,D20)</f>
        <v>41210.853658536587</v>
      </c>
      <c r="F20" s="159">
        <f t="shared" si="4"/>
        <v>1576637.926829268</v>
      </c>
      <c r="G20" s="161">
        <f t="shared" si="5"/>
        <v>204665.47945900084</v>
      </c>
      <c r="H20" s="142">
        <f t="shared" si="6"/>
        <v>204665.47945900084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1576637.926829268</v>
      </c>
      <c r="E21" s="160">
        <f>IF(+I14&lt;F20,I14,D21)</f>
        <v>41210.853658536587</v>
      </c>
      <c r="F21" s="159">
        <f t="shared" si="4"/>
        <v>1535427.0731707313</v>
      </c>
      <c r="G21" s="161">
        <f t="shared" si="5"/>
        <v>200448.14798709672</v>
      </c>
      <c r="H21" s="142">
        <f t="shared" si="6"/>
        <v>200448.14798709672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1535427.0731707313</v>
      </c>
      <c r="E22" s="160">
        <f>IF(+I14&lt;F21,I14,D22)</f>
        <v>41210.853658536587</v>
      </c>
      <c r="F22" s="159">
        <f t="shared" si="4"/>
        <v>1494216.2195121946</v>
      </c>
      <c r="G22" s="161">
        <f t="shared" si="5"/>
        <v>196230.81651519262</v>
      </c>
      <c r="H22" s="142">
        <f t="shared" si="6"/>
        <v>196230.81651519262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1494216.2195121946</v>
      </c>
      <c r="E23" s="160">
        <f>IF(+I14&lt;F22,I14,D23)</f>
        <v>41210.853658536587</v>
      </c>
      <c r="F23" s="159">
        <f t="shared" si="4"/>
        <v>1453005.3658536579</v>
      </c>
      <c r="G23" s="161">
        <f t="shared" si="5"/>
        <v>192013.4850432885</v>
      </c>
      <c r="H23" s="142">
        <f t="shared" si="6"/>
        <v>192013.4850432885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1453005.3658536579</v>
      </c>
      <c r="E24" s="160">
        <f>IF(+I14&lt;F23,I14,D24)</f>
        <v>41210.853658536587</v>
      </c>
      <c r="F24" s="159">
        <f t="shared" si="4"/>
        <v>1411794.5121951213</v>
      </c>
      <c r="G24" s="161">
        <f t="shared" si="5"/>
        <v>187796.15357138441</v>
      </c>
      <c r="H24" s="142">
        <f t="shared" si="6"/>
        <v>187796.15357138441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1411794.5121951213</v>
      </c>
      <c r="E25" s="160">
        <f>IF(+I14&lt;F24,I14,D25)</f>
        <v>41210.853658536587</v>
      </c>
      <c r="F25" s="159">
        <f t="shared" si="4"/>
        <v>1370583.6585365846</v>
      </c>
      <c r="G25" s="161">
        <f t="shared" si="5"/>
        <v>183578.82209948028</v>
      </c>
      <c r="H25" s="142">
        <f t="shared" si="6"/>
        <v>183578.82209948028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1370583.6585365846</v>
      </c>
      <c r="E26" s="160">
        <f>IF(+I14&lt;F25,I14,D26)</f>
        <v>41210.853658536587</v>
      </c>
      <c r="F26" s="159">
        <f t="shared" si="4"/>
        <v>1329372.8048780479</v>
      </c>
      <c r="G26" s="161">
        <f t="shared" si="5"/>
        <v>179361.49062757619</v>
      </c>
      <c r="H26" s="142">
        <f t="shared" si="6"/>
        <v>179361.49062757619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1329372.8048780479</v>
      </c>
      <c r="E27" s="160">
        <f>IF(+I14&lt;F26,I14,D27)</f>
        <v>41210.853658536587</v>
      </c>
      <c r="F27" s="159">
        <f t="shared" si="4"/>
        <v>1288161.9512195112</v>
      </c>
      <c r="G27" s="161">
        <f t="shared" si="5"/>
        <v>175144.15915567207</v>
      </c>
      <c r="H27" s="142">
        <f t="shared" si="6"/>
        <v>175144.15915567207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1288161.9512195112</v>
      </c>
      <c r="E28" s="160">
        <f>IF(+I14&lt;F27,I14,D28)</f>
        <v>41210.853658536587</v>
      </c>
      <c r="F28" s="159">
        <f t="shared" si="4"/>
        <v>1246951.0975609745</v>
      </c>
      <c r="G28" s="161">
        <f t="shared" si="5"/>
        <v>170926.82768376797</v>
      </c>
      <c r="H28" s="142">
        <f t="shared" si="6"/>
        <v>170926.82768376797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1246951.0975609745</v>
      </c>
      <c r="E29" s="160">
        <f>IF(+I14&lt;F28,I14,D29)</f>
        <v>41210.853658536587</v>
      </c>
      <c r="F29" s="159">
        <f t="shared" si="4"/>
        <v>1205740.2439024379</v>
      </c>
      <c r="G29" s="161">
        <f t="shared" si="5"/>
        <v>166709.49621186385</v>
      </c>
      <c r="H29" s="142">
        <f t="shared" si="6"/>
        <v>166709.49621186385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1205740.2439024379</v>
      </c>
      <c r="E30" s="160">
        <f>IF(+I14&lt;F29,I14,D30)</f>
        <v>41210.853658536587</v>
      </c>
      <c r="F30" s="159">
        <f t="shared" si="4"/>
        <v>1164529.3902439012</v>
      </c>
      <c r="G30" s="161">
        <f t="shared" si="5"/>
        <v>162492.16473995976</v>
      </c>
      <c r="H30" s="142">
        <f t="shared" si="6"/>
        <v>162492.16473995976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1164529.3902439012</v>
      </c>
      <c r="E31" s="160">
        <f>IF(+I14&lt;F30,I14,D31)</f>
        <v>41210.853658536587</v>
      </c>
      <c r="F31" s="159">
        <f t="shared" si="4"/>
        <v>1123318.5365853645</v>
      </c>
      <c r="G31" s="161">
        <f t="shared" si="5"/>
        <v>158274.83326805563</v>
      </c>
      <c r="H31" s="142">
        <f t="shared" si="6"/>
        <v>158274.83326805563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1123318.5365853645</v>
      </c>
      <c r="E32" s="160">
        <f>IF(+I14&lt;F31,I14,D32)</f>
        <v>41210.853658536587</v>
      </c>
      <c r="F32" s="159">
        <f t="shared" si="4"/>
        <v>1082107.6829268278</v>
      </c>
      <c r="G32" s="161">
        <f t="shared" si="5"/>
        <v>154057.50179615154</v>
      </c>
      <c r="H32" s="142">
        <f t="shared" si="6"/>
        <v>154057.50179615154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1082107.6829268278</v>
      </c>
      <c r="E33" s="160">
        <f>IF(+I14&lt;F32,I14,D33)</f>
        <v>41210.853658536587</v>
      </c>
      <c r="F33" s="159">
        <f t="shared" si="4"/>
        <v>1040896.8292682912</v>
      </c>
      <c r="G33" s="161">
        <f t="shared" si="5"/>
        <v>149840.17032424745</v>
      </c>
      <c r="H33" s="142">
        <f t="shared" si="6"/>
        <v>149840.17032424745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1040896.8292682912</v>
      </c>
      <c r="E34" s="160">
        <f>IF(+I14&lt;F33,I14,D34)</f>
        <v>41210.853658536587</v>
      </c>
      <c r="F34" s="159">
        <f t="shared" si="4"/>
        <v>999685.97560975468</v>
      </c>
      <c r="G34" s="161">
        <f t="shared" si="5"/>
        <v>145622.83885234335</v>
      </c>
      <c r="H34" s="142">
        <f t="shared" si="6"/>
        <v>145622.83885234335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999685.97560975468</v>
      </c>
      <c r="E35" s="160">
        <f>IF(+I14&lt;F34,I14,D35)</f>
        <v>41210.853658536587</v>
      </c>
      <c r="F35" s="159">
        <f t="shared" si="4"/>
        <v>958475.12195121811</v>
      </c>
      <c r="G35" s="161">
        <f t="shared" si="5"/>
        <v>141405.50738043926</v>
      </c>
      <c r="H35" s="142">
        <f t="shared" si="6"/>
        <v>141405.50738043926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958475.12195121811</v>
      </c>
      <c r="E36" s="160">
        <f>IF(+I14&lt;F35,I14,D36)</f>
        <v>41210.853658536587</v>
      </c>
      <c r="F36" s="159">
        <f t="shared" si="4"/>
        <v>917264.26829268155</v>
      </c>
      <c r="G36" s="161">
        <f t="shared" si="5"/>
        <v>137188.17590853517</v>
      </c>
      <c r="H36" s="142">
        <f t="shared" si="6"/>
        <v>137188.17590853517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917264.26829268155</v>
      </c>
      <c r="E37" s="160">
        <f>IF(+I14&lt;F36,I14,D37)</f>
        <v>41210.853658536587</v>
      </c>
      <c r="F37" s="159">
        <f t="shared" si="4"/>
        <v>876053.41463414498</v>
      </c>
      <c r="G37" s="161">
        <f t="shared" si="5"/>
        <v>132970.84443663107</v>
      </c>
      <c r="H37" s="142">
        <f t="shared" si="6"/>
        <v>132970.84443663107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876053.41463414498</v>
      </c>
      <c r="E38" s="160">
        <f>IF(+I14&lt;F37,I14,D38)</f>
        <v>41210.853658536587</v>
      </c>
      <c r="F38" s="159">
        <f t="shared" si="4"/>
        <v>834842.56097560842</v>
      </c>
      <c r="G38" s="161">
        <f t="shared" si="5"/>
        <v>128753.51296472698</v>
      </c>
      <c r="H38" s="142">
        <f t="shared" si="6"/>
        <v>128753.51296472698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834842.56097560842</v>
      </c>
      <c r="E39" s="160">
        <f>IF(+I14&lt;F38,I14,D39)</f>
        <v>41210.853658536587</v>
      </c>
      <c r="F39" s="159">
        <f t="shared" si="4"/>
        <v>793631.70731707185</v>
      </c>
      <c r="G39" s="161">
        <f t="shared" si="5"/>
        <v>124536.18149282289</v>
      </c>
      <c r="H39" s="142">
        <f t="shared" si="6"/>
        <v>124536.18149282289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793631.70731707185</v>
      </c>
      <c r="E40" s="160">
        <f>IF(+I14&lt;F39,I14,D40)</f>
        <v>41210.853658536587</v>
      </c>
      <c r="F40" s="159">
        <f t="shared" si="4"/>
        <v>752420.85365853528</v>
      </c>
      <c r="G40" s="161">
        <f t="shared" si="5"/>
        <v>120318.85002091879</v>
      </c>
      <c r="H40" s="142">
        <f t="shared" si="6"/>
        <v>120318.85002091879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752420.85365853528</v>
      </c>
      <c r="E41" s="160">
        <f>IF(+I14&lt;F40,I14,D41)</f>
        <v>41210.853658536587</v>
      </c>
      <c r="F41" s="159">
        <f t="shared" si="4"/>
        <v>711209.99999999872</v>
      </c>
      <c r="G41" s="161">
        <f t="shared" si="5"/>
        <v>116101.5185490147</v>
      </c>
      <c r="H41" s="142">
        <f t="shared" si="6"/>
        <v>116101.5185490147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711209.99999999872</v>
      </c>
      <c r="E42" s="160">
        <f>IF(+I14&lt;F41,I14,D42)</f>
        <v>41210.853658536587</v>
      </c>
      <c r="F42" s="159">
        <f t="shared" si="4"/>
        <v>669999.14634146215</v>
      </c>
      <c r="G42" s="161">
        <f t="shared" si="5"/>
        <v>111884.1870771106</v>
      </c>
      <c r="H42" s="142">
        <f t="shared" si="6"/>
        <v>111884.1870771106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669999.14634146215</v>
      </c>
      <c r="E43" s="160">
        <f>IF(+I14&lt;F42,I14,D43)</f>
        <v>41210.853658536587</v>
      </c>
      <c r="F43" s="159">
        <f t="shared" si="4"/>
        <v>628788.29268292559</v>
      </c>
      <c r="G43" s="161">
        <f t="shared" si="5"/>
        <v>107666.85560520651</v>
      </c>
      <c r="H43" s="142">
        <f t="shared" si="6"/>
        <v>107666.85560520651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628788.29268292559</v>
      </c>
      <c r="E44" s="160">
        <f>IF(+I14&lt;F43,I14,D44)</f>
        <v>41210.853658536587</v>
      </c>
      <c r="F44" s="159">
        <f t="shared" si="4"/>
        <v>587577.43902438902</v>
      </c>
      <c r="G44" s="161">
        <f t="shared" si="5"/>
        <v>103449.5241333024</v>
      </c>
      <c r="H44" s="142">
        <f t="shared" si="6"/>
        <v>103449.5241333024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587577.43902438902</v>
      </c>
      <c r="E45" s="160">
        <f>IF(+I14&lt;F44,I14,D45)</f>
        <v>41210.853658536587</v>
      </c>
      <c r="F45" s="159">
        <f t="shared" si="4"/>
        <v>546366.58536585246</v>
      </c>
      <c r="G45" s="161">
        <f t="shared" si="5"/>
        <v>99232.192661398323</v>
      </c>
      <c r="H45" s="142">
        <f t="shared" si="6"/>
        <v>99232.192661398323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546366.58536585246</v>
      </c>
      <c r="E46" s="160">
        <f>IF(+I14&lt;F45,I14,D46)</f>
        <v>41210.853658536587</v>
      </c>
      <c r="F46" s="159">
        <f t="shared" si="4"/>
        <v>505155.73170731589</v>
      </c>
      <c r="G46" s="161">
        <f t="shared" si="5"/>
        <v>95014.861189494215</v>
      </c>
      <c r="H46" s="142">
        <f t="shared" si="6"/>
        <v>95014.861189494215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505155.73170731589</v>
      </c>
      <c r="E47" s="160">
        <f>IF(+I14&lt;F46,I14,D47)</f>
        <v>41210.853658536587</v>
      </c>
      <c r="F47" s="159">
        <f t="shared" si="4"/>
        <v>463944.87804877933</v>
      </c>
      <c r="G47" s="161">
        <f t="shared" si="5"/>
        <v>90797.529717590136</v>
      </c>
      <c r="H47" s="142">
        <f t="shared" si="6"/>
        <v>90797.529717590136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463944.87804877933</v>
      </c>
      <c r="E48" s="160">
        <f>IF(+I14&lt;F47,I14,D48)</f>
        <v>41210.853658536587</v>
      </c>
      <c r="F48" s="159">
        <f t="shared" si="4"/>
        <v>422734.02439024276</v>
      </c>
      <c r="G48" s="161">
        <f t="shared" si="5"/>
        <v>86580.198245686042</v>
      </c>
      <c r="H48" s="142">
        <f t="shared" si="6"/>
        <v>86580.198245686042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422734.02439024276</v>
      </c>
      <c r="E49" s="160">
        <f>IF(+I14&lt;F48,I14,D49)</f>
        <v>41210.853658536587</v>
      </c>
      <c r="F49" s="159">
        <f t="shared" si="4"/>
        <v>381523.1707317062</v>
      </c>
      <c r="G49" s="161">
        <f t="shared" si="5"/>
        <v>82362.866773781949</v>
      </c>
      <c r="H49" s="142">
        <f t="shared" si="6"/>
        <v>82362.866773781949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381523.1707317062</v>
      </c>
      <c r="E50" s="160">
        <f>IF(+I14&lt;F49,I14,D50)</f>
        <v>41210.853658536587</v>
      </c>
      <c r="F50" s="159">
        <f t="shared" si="4"/>
        <v>340312.31707316963</v>
      </c>
      <c r="G50" s="161">
        <f t="shared" si="5"/>
        <v>78145.535301877841</v>
      </c>
      <c r="H50" s="142">
        <f t="shared" si="6"/>
        <v>78145.535301877841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340312.31707316963</v>
      </c>
      <c r="E51" s="160">
        <f>IF(+I14&lt;F50,I14,D51)</f>
        <v>41210.853658536587</v>
      </c>
      <c r="F51" s="159">
        <f t="shared" si="4"/>
        <v>299101.46341463306</v>
      </c>
      <c r="G51" s="161">
        <f t="shared" si="5"/>
        <v>73928.203829973747</v>
      </c>
      <c r="H51" s="142">
        <f t="shared" si="6"/>
        <v>73928.203829973747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299101.46341463306</v>
      </c>
      <c r="E52" s="160">
        <f>IF(+I14&lt;F51,I14,D52)</f>
        <v>41210.853658536587</v>
      </c>
      <c r="F52" s="159">
        <f t="shared" si="4"/>
        <v>257890.60975609647</v>
      </c>
      <c r="G52" s="161">
        <f t="shared" si="5"/>
        <v>69710.872358069653</v>
      </c>
      <c r="H52" s="142">
        <f t="shared" si="6"/>
        <v>69710.872358069653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257890.60975609647</v>
      </c>
      <c r="E53" s="160">
        <f>IF(+I14&lt;F52,I14,D53)</f>
        <v>41210.853658536587</v>
      </c>
      <c r="F53" s="159">
        <f t="shared" si="4"/>
        <v>216679.75609755988</v>
      </c>
      <c r="G53" s="161">
        <f t="shared" si="5"/>
        <v>65493.54088616556</v>
      </c>
      <c r="H53" s="142">
        <f t="shared" si="6"/>
        <v>65493.54088616556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216679.75609755988</v>
      </c>
      <c r="E54" s="160">
        <f>IF(+I14&lt;F53,I14,D54)</f>
        <v>41210.853658536587</v>
      </c>
      <c r="F54" s="159">
        <f t="shared" si="4"/>
        <v>175468.90243902328</v>
      </c>
      <c r="G54" s="161">
        <f t="shared" si="5"/>
        <v>61276.209414261466</v>
      </c>
      <c r="H54" s="142">
        <f t="shared" si="6"/>
        <v>61276.209414261466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175468.90243902328</v>
      </c>
      <c r="E55" s="160">
        <f>IF(+I14&lt;F54,I14,D55)</f>
        <v>41210.853658536587</v>
      </c>
      <c r="F55" s="159">
        <f t="shared" si="4"/>
        <v>134258.04878048669</v>
      </c>
      <c r="G55" s="161">
        <f t="shared" si="5"/>
        <v>57058.877942357358</v>
      </c>
      <c r="H55" s="142">
        <f t="shared" si="6"/>
        <v>57058.877942357358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134258.04878048669</v>
      </c>
      <c r="E56" s="160">
        <f>IF(+I14&lt;F55,I14,D56)</f>
        <v>41210.853658536587</v>
      </c>
      <c r="F56" s="159">
        <f t="shared" si="4"/>
        <v>93047.195121950092</v>
      </c>
      <c r="G56" s="161">
        <f t="shared" si="5"/>
        <v>52841.546470453264</v>
      </c>
      <c r="H56" s="142">
        <f t="shared" si="6"/>
        <v>52841.546470453264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93047.195121950092</v>
      </c>
      <c r="E57" s="160">
        <f>IF(+I14&lt;F56,I14,D57)</f>
        <v>41210.853658536587</v>
      </c>
      <c r="F57" s="159">
        <f t="shared" si="4"/>
        <v>51836.341463413504</v>
      </c>
      <c r="G57" s="161">
        <f t="shared" si="5"/>
        <v>48624.214998549171</v>
      </c>
      <c r="H57" s="142">
        <f t="shared" si="6"/>
        <v>48624.214998549171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51836.341463413504</v>
      </c>
      <c r="E58" s="160">
        <f>IF(+I14&lt;F57,I14,D58)</f>
        <v>41210.853658536587</v>
      </c>
      <c r="F58" s="159">
        <f t="shared" si="4"/>
        <v>10625.487804876917</v>
      </c>
      <c r="G58" s="161">
        <f t="shared" si="5"/>
        <v>44406.883526645077</v>
      </c>
      <c r="H58" s="142">
        <f t="shared" si="6"/>
        <v>44406.883526645077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10625.487804876917</v>
      </c>
      <c r="E59" s="160">
        <f>IF(+I14&lt;F58,I14,D59)</f>
        <v>10625.487804876917</v>
      </c>
      <c r="F59" s="159">
        <f t="shared" si="4"/>
        <v>0</v>
      </c>
      <c r="G59" s="161">
        <f t="shared" si="5"/>
        <v>11169.169870955137</v>
      </c>
      <c r="H59" s="142">
        <f t="shared" si="6"/>
        <v>11169.169870955137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4"/>
        <v>0</v>
      </c>
      <c r="G60" s="161">
        <f t="shared" si="5"/>
        <v>0</v>
      </c>
      <c r="H60" s="142">
        <f t="shared" si="6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1689645</v>
      </c>
      <c r="F73" s="111"/>
      <c r="G73" s="111">
        <f>SUM(G17:G72)</f>
        <v>5344668.8152028862</v>
      </c>
      <c r="H73" s="111">
        <f>SUM(H17:H72)</f>
        <v>5344668.8152028862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71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79688.000028018621</v>
      </c>
      <c r="N87" s="198">
        <f>IF(J92&lt;D11,0,VLOOKUP(J92,C17:O72,11))</f>
        <v>79688.000028018621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89217.130203738969</v>
      </c>
      <c r="N88" s="200">
        <f>IF(J92&lt;D11,0,VLOOKUP(J92,C99:P154,7))</f>
        <v>89217.130203738969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IPC 138 KV Capacitor Bank Addtion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9529.1301757203473</v>
      </c>
      <c r="N89" s="203">
        <f>+N88-N87</f>
        <v>9529.1301757203473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1689645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12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40229.642857142855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1689645</v>
      </c>
      <c r="G99" s="214">
        <f t="shared" ref="G99:G154" si="8">+(F99+D99)/2</f>
        <v>844822.5</v>
      </c>
      <c r="H99" s="251">
        <f>+J94*G99+E99</f>
        <v>89217.130203738969</v>
      </c>
      <c r="I99" s="252">
        <f>+J95*G99+E99</f>
        <v>89217.130203738969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1689645</v>
      </c>
      <c r="E100" s="160">
        <f>IF(+J96&lt;F99,J96,D100)</f>
        <v>40229.642857142855</v>
      </c>
      <c r="F100" s="159">
        <f t="shared" ref="F100:F154" si="13">+D100-E100</f>
        <v>1649415.357142857</v>
      </c>
      <c r="G100" s="159">
        <f t="shared" si="8"/>
        <v>1669530.1785714286</v>
      </c>
      <c r="H100" s="163">
        <f t="shared" ref="H100:H154" si="14">+J$94*G100+E100</f>
        <v>216539.68587881746</v>
      </c>
      <c r="I100" s="253">
        <f t="shared" ref="I100:I154" si="15">+J$95*G100+E100</f>
        <v>216539.68587881746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1649415.357142857</v>
      </c>
      <c r="E101" s="160">
        <f>IF(+J96&lt;F100,J96,D101)</f>
        <v>40229.642857142855</v>
      </c>
      <c r="F101" s="159">
        <f t="shared" si="13"/>
        <v>1609185.7142857141</v>
      </c>
      <c r="G101" s="159">
        <f t="shared" si="8"/>
        <v>1629300.5357142854</v>
      </c>
      <c r="H101" s="163">
        <f t="shared" si="14"/>
        <v>212291.25110721082</v>
      </c>
      <c r="I101" s="253">
        <f t="shared" si="15"/>
        <v>212291.25110721082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1609185.7142857141</v>
      </c>
      <c r="E102" s="160">
        <f>IF(+J96&lt;F101,J96,D102)</f>
        <v>40229.642857142855</v>
      </c>
      <c r="F102" s="159">
        <f t="shared" si="13"/>
        <v>1568956.0714285711</v>
      </c>
      <c r="G102" s="159">
        <f t="shared" si="8"/>
        <v>1589070.8928571427</v>
      </c>
      <c r="H102" s="163">
        <f t="shared" si="14"/>
        <v>208042.81633560424</v>
      </c>
      <c r="I102" s="253">
        <f t="shared" si="15"/>
        <v>208042.81633560424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1568956.0714285711</v>
      </c>
      <c r="E103" s="160">
        <f>IF(+J96&lt;F102,J96,D103)</f>
        <v>40229.642857142855</v>
      </c>
      <c r="F103" s="159">
        <f t="shared" si="13"/>
        <v>1528726.4285714282</v>
      </c>
      <c r="G103" s="159">
        <f t="shared" si="8"/>
        <v>1548841.2499999995</v>
      </c>
      <c r="H103" s="163">
        <f t="shared" si="14"/>
        <v>203794.38156399759</v>
      </c>
      <c r="I103" s="253">
        <f t="shared" si="15"/>
        <v>203794.38156399759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1528726.4285714282</v>
      </c>
      <c r="E104" s="160">
        <f>IF(+J96&lt;F103,J96,D104)</f>
        <v>40229.642857142855</v>
      </c>
      <c r="F104" s="159">
        <f t="shared" si="13"/>
        <v>1488496.7857142852</v>
      </c>
      <c r="G104" s="159">
        <f t="shared" si="8"/>
        <v>1508611.6071428568</v>
      </c>
      <c r="H104" s="163">
        <f t="shared" si="14"/>
        <v>199545.94679239095</v>
      </c>
      <c r="I104" s="253">
        <f t="shared" si="15"/>
        <v>199545.94679239095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1488496.7857142852</v>
      </c>
      <c r="E105" s="160">
        <f>IF(+J96&lt;F104,J96,D105)</f>
        <v>40229.642857142855</v>
      </c>
      <c r="F105" s="159">
        <f t="shared" si="13"/>
        <v>1448267.1428571423</v>
      </c>
      <c r="G105" s="159">
        <f t="shared" si="8"/>
        <v>1468381.9642857136</v>
      </c>
      <c r="H105" s="163">
        <f t="shared" si="14"/>
        <v>195297.51202078431</v>
      </c>
      <c r="I105" s="253">
        <f t="shared" si="15"/>
        <v>195297.51202078431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1448267.1428571423</v>
      </c>
      <c r="E106" s="160">
        <f>IF(+J96&lt;F105,J96,D106)</f>
        <v>40229.642857142855</v>
      </c>
      <c r="F106" s="159">
        <f t="shared" si="13"/>
        <v>1408037.4999999993</v>
      </c>
      <c r="G106" s="159">
        <f t="shared" si="8"/>
        <v>1428152.3214285709</v>
      </c>
      <c r="H106" s="163">
        <f t="shared" si="14"/>
        <v>191049.07724917773</v>
      </c>
      <c r="I106" s="253">
        <f t="shared" si="15"/>
        <v>191049.07724917773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1408037.4999999993</v>
      </c>
      <c r="E107" s="160">
        <f>IF(+J96&lt;F106,J96,D107)</f>
        <v>40229.642857142855</v>
      </c>
      <c r="F107" s="159">
        <f t="shared" si="13"/>
        <v>1367807.8571428563</v>
      </c>
      <c r="G107" s="159">
        <f t="shared" si="8"/>
        <v>1387922.6785714277</v>
      </c>
      <c r="H107" s="163">
        <f t="shared" si="14"/>
        <v>186800.64247757103</v>
      </c>
      <c r="I107" s="253">
        <f t="shared" si="15"/>
        <v>186800.64247757103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1367807.8571428563</v>
      </c>
      <c r="E108" s="160">
        <f>IF(+J96&lt;F107,J96,D108)</f>
        <v>40229.642857142855</v>
      </c>
      <c r="F108" s="159">
        <f t="shared" si="13"/>
        <v>1327578.2142857134</v>
      </c>
      <c r="G108" s="159">
        <f t="shared" si="8"/>
        <v>1347693.035714285</v>
      </c>
      <c r="H108" s="163">
        <f t="shared" si="14"/>
        <v>182552.20770596445</v>
      </c>
      <c r="I108" s="253">
        <f t="shared" si="15"/>
        <v>182552.20770596445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1327578.2142857134</v>
      </c>
      <c r="E109" s="160">
        <f>IF(+J96&lt;F108,J96,D109)</f>
        <v>40229.642857142855</v>
      </c>
      <c r="F109" s="159">
        <f t="shared" si="13"/>
        <v>1287348.5714285704</v>
      </c>
      <c r="G109" s="159">
        <f t="shared" si="8"/>
        <v>1307463.3928571418</v>
      </c>
      <c r="H109" s="163">
        <f t="shared" si="14"/>
        <v>178303.77293435781</v>
      </c>
      <c r="I109" s="253">
        <f t="shared" si="15"/>
        <v>178303.77293435781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1287348.5714285704</v>
      </c>
      <c r="E110" s="160">
        <f>IF(+J96&lt;F109,J96,D110)</f>
        <v>40229.642857142855</v>
      </c>
      <c r="F110" s="159">
        <f t="shared" si="13"/>
        <v>1247118.9285714275</v>
      </c>
      <c r="G110" s="159">
        <f t="shared" si="8"/>
        <v>1267233.7499999991</v>
      </c>
      <c r="H110" s="163">
        <f t="shared" si="14"/>
        <v>174055.33816275123</v>
      </c>
      <c r="I110" s="253">
        <f t="shared" si="15"/>
        <v>174055.33816275123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1247118.9285714275</v>
      </c>
      <c r="E111" s="160">
        <f>IF(+J96&lt;F110,J96,D111)</f>
        <v>40229.642857142855</v>
      </c>
      <c r="F111" s="159">
        <f t="shared" si="13"/>
        <v>1206889.2857142845</v>
      </c>
      <c r="G111" s="159">
        <f t="shared" si="8"/>
        <v>1227004.1071428559</v>
      </c>
      <c r="H111" s="163">
        <f t="shared" si="14"/>
        <v>169806.90339114453</v>
      </c>
      <c r="I111" s="253">
        <f t="shared" si="15"/>
        <v>169806.90339114453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1206889.2857142845</v>
      </c>
      <c r="E112" s="160">
        <f>IF(+J96&lt;F111,J96,D112)</f>
        <v>40229.642857142855</v>
      </c>
      <c r="F112" s="159">
        <f t="shared" si="13"/>
        <v>1166659.6428571416</v>
      </c>
      <c r="G112" s="159">
        <f t="shared" si="8"/>
        <v>1186774.4642857132</v>
      </c>
      <c r="H112" s="163">
        <f t="shared" si="14"/>
        <v>165558.46861953795</v>
      </c>
      <c r="I112" s="253">
        <f t="shared" si="15"/>
        <v>165558.46861953795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1166659.6428571416</v>
      </c>
      <c r="E113" s="160">
        <f>IF(+J96&lt;F112,J96,D113)</f>
        <v>40229.642857142855</v>
      </c>
      <c r="F113" s="159">
        <f t="shared" si="13"/>
        <v>1126429.9999999986</v>
      </c>
      <c r="G113" s="159">
        <f t="shared" si="8"/>
        <v>1146544.82142857</v>
      </c>
      <c r="H113" s="163">
        <f t="shared" si="14"/>
        <v>161310.03384793131</v>
      </c>
      <c r="I113" s="253">
        <f t="shared" si="15"/>
        <v>161310.03384793131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1126429.9999999986</v>
      </c>
      <c r="E114" s="160">
        <f>IF(+J96&lt;F113,J96,D114)</f>
        <v>40229.642857142855</v>
      </c>
      <c r="F114" s="159">
        <f t="shared" si="13"/>
        <v>1086200.3571428556</v>
      </c>
      <c r="G114" s="159">
        <f t="shared" si="8"/>
        <v>1106315.1785714272</v>
      </c>
      <c r="H114" s="163">
        <f t="shared" si="14"/>
        <v>157061.5990763247</v>
      </c>
      <c r="I114" s="253">
        <f t="shared" si="15"/>
        <v>157061.5990763247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1086200.3571428556</v>
      </c>
      <c r="E115" s="160">
        <f>IF(+J96&lt;F114,J96,D115)</f>
        <v>40229.642857142855</v>
      </c>
      <c r="F115" s="159">
        <f t="shared" si="13"/>
        <v>1045970.7142857128</v>
      </c>
      <c r="G115" s="159">
        <f t="shared" si="8"/>
        <v>1066085.5357142843</v>
      </c>
      <c r="H115" s="163">
        <f t="shared" si="14"/>
        <v>152813.16430471808</v>
      </c>
      <c r="I115" s="253">
        <f t="shared" si="15"/>
        <v>152813.16430471808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1045970.7142857128</v>
      </c>
      <c r="E116" s="160">
        <f>IF(+J96&lt;F115,J96,D116)</f>
        <v>40229.642857142855</v>
      </c>
      <c r="F116" s="159">
        <f t="shared" si="13"/>
        <v>1005741.07142857</v>
      </c>
      <c r="G116" s="159">
        <f t="shared" si="8"/>
        <v>1025855.8928571413</v>
      </c>
      <c r="H116" s="163">
        <f t="shared" si="14"/>
        <v>148564.72953311144</v>
      </c>
      <c r="I116" s="253">
        <f t="shared" si="15"/>
        <v>148564.72953311144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1005741.07142857</v>
      </c>
      <c r="E117" s="160">
        <f>IF(+J96&lt;F116,J96,D117)</f>
        <v>40229.642857142855</v>
      </c>
      <c r="F117" s="159">
        <f t="shared" si="13"/>
        <v>965511.42857142712</v>
      </c>
      <c r="G117" s="159">
        <f t="shared" si="8"/>
        <v>985626.2499999986</v>
      </c>
      <c r="H117" s="163">
        <f t="shared" si="14"/>
        <v>144316.29476150483</v>
      </c>
      <c r="I117" s="253">
        <f t="shared" si="15"/>
        <v>144316.29476150483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965511.42857142712</v>
      </c>
      <c r="E118" s="160">
        <f>IF(+J96&lt;F117,J96,D118)</f>
        <v>40229.642857142855</v>
      </c>
      <c r="F118" s="159">
        <f t="shared" si="13"/>
        <v>925281.78571428428</v>
      </c>
      <c r="G118" s="159">
        <f t="shared" si="8"/>
        <v>945396.60714285565</v>
      </c>
      <c r="H118" s="163">
        <f t="shared" si="14"/>
        <v>140067.85998989822</v>
      </c>
      <c r="I118" s="253">
        <f t="shared" si="15"/>
        <v>140067.85998989822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925281.78571428428</v>
      </c>
      <c r="E119" s="160">
        <f>IF(+J96&lt;F118,J96,D119)</f>
        <v>40229.642857142855</v>
      </c>
      <c r="F119" s="159">
        <f t="shared" si="13"/>
        <v>885052.14285714144</v>
      </c>
      <c r="G119" s="159">
        <f t="shared" si="8"/>
        <v>905166.96428571292</v>
      </c>
      <c r="H119" s="163">
        <f t="shared" si="14"/>
        <v>135819.42521829158</v>
      </c>
      <c r="I119" s="253">
        <f t="shared" si="15"/>
        <v>135819.42521829158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885052.14285714144</v>
      </c>
      <c r="E120" s="160">
        <f>IF(+J96&lt;F119,J96,D120)</f>
        <v>40229.642857142855</v>
      </c>
      <c r="F120" s="159">
        <f t="shared" si="13"/>
        <v>844822.4999999986</v>
      </c>
      <c r="G120" s="159">
        <f t="shared" si="8"/>
        <v>864937.32142856997</v>
      </c>
      <c r="H120" s="163">
        <f t="shared" si="14"/>
        <v>131570.99044668497</v>
      </c>
      <c r="I120" s="253">
        <f t="shared" si="15"/>
        <v>131570.99044668497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844822.4999999986</v>
      </c>
      <c r="E121" s="160">
        <f>IF(+J96&lt;F120,J96,D121)</f>
        <v>40229.642857142855</v>
      </c>
      <c r="F121" s="159">
        <f t="shared" si="13"/>
        <v>804592.85714285576</v>
      </c>
      <c r="G121" s="159">
        <f t="shared" si="8"/>
        <v>824707.67857142724</v>
      </c>
      <c r="H121" s="163">
        <f t="shared" si="14"/>
        <v>127322.55567507837</v>
      </c>
      <c r="I121" s="253">
        <f t="shared" si="15"/>
        <v>127322.55567507837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804592.85714285576</v>
      </c>
      <c r="E122" s="160">
        <f>IF(+J96&lt;F121,J96,D122)</f>
        <v>40229.642857142855</v>
      </c>
      <c r="F122" s="159">
        <f t="shared" si="13"/>
        <v>764363.21428571292</v>
      </c>
      <c r="G122" s="159">
        <f t="shared" si="8"/>
        <v>784478.03571428428</v>
      </c>
      <c r="H122" s="163">
        <f t="shared" si="14"/>
        <v>123074.12090347175</v>
      </c>
      <c r="I122" s="253">
        <f t="shared" si="15"/>
        <v>123074.12090347175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764363.21428571292</v>
      </c>
      <c r="E123" s="160">
        <f>IF(+J96&lt;F122,J96,D123)</f>
        <v>40229.642857142855</v>
      </c>
      <c r="F123" s="159">
        <f t="shared" si="13"/>
        <v>724133.57142857008</v>
      </c>
      <c r="G123" s="159">
        <f t="shared" si="8"/>
        <v>744248.39285714156</v>
      </c>
      <c r="H123" s="163">
        <f t="shared" si="14"/>
        <v>118825.68613186514</v>
      </c>
      <c r="I123" s="253">
        <f t="shared" si="15"/>
        <v>118825.68613186514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724133.57142857008</v>
      </c>
      <c r="E124" s="160">
        <f>IF(+J96&lt;F123,J96,D124)</f>
        <v>40229.642857142855</v>
      </c>
      <c r="F124" s="159">
        <f t="shared" si="13"/>
        <v>683903.92857142724</v>
      </c>
      <c r="G124" s="159">
        <f t="shared" si="8"/>
        <v>704018.7499999986</v>
      </c>
      <c r="H124" s="163">
        <f t="shared" si="14"/>
        <v>114577.25136025851</v>
      </c>
      <c r="I124" s="253">
        <f t="shared" si="15"/>
        <v>114577.25136025851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683903.92857142724</v>
      </c>
      <c r="E125" s="160">
        <f>IF(+J96&lt;F124,J96,D125)</f>
        <v>40229.642857142855</v>
      </c>
      <c r="F125" s="159">
        <f t="shared" si="13"/>
        <v>643674.2857142844</v>
      </c>
      <c r="G125" s="159">
        <f t="shared" si="8"/>
        <v>663789.10714285588</v>
      </c>
      <c r="H125" s="163">
        <f t="shared" si="14"/>
        <v>110328.81658865191</v>
      </c>
      <c r="I125" s="253">
        <f t="shared" si="15"/>
        <v>110328.81658865191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643674.2857142844</v>
      </c>
      <c r="E126" s="160">
        <f>IF(+J96&lt;F125,J96,D126)</f>
        <v>40229.642857142855</v>
      </c>
      <c r="F126" s="159">
        <f t="shared" si="13"/>
        <v>603444.64285714156</v>
      </c>
      <c r="G126" s="159">
        <f t="shared" si="8"/>
        <v>623559.46428571292</v>
      </c>
      <c r="H126" s="163">
        <f t="shared" si="14"/>
        <v>106080.38181704527</v>
      </c>
      <c r="I126" s="253">
        <f t="shared" si="15"/>
        <v>106080.38181704527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603444.64285714156</v>
      </c>
      <c r="E127" s="160">
        <f>IF(+J96&lt;F126,J96,D127)</f>
        <v>40229.642857142855</v>
      </c>
      <c r="F127" s="159">
        <f t="shared" si="13"/>
        <v>563214.99999999872</v>
      </c>
      <c r="G127" s="159">
        <f t="shared" si="8"/>
        <v>583329.8214285702</v>
      </c>
      <c r="H127" s="163">
        <f t="shared" si="14"/>
        <v>101831.94704543868</v>
      </c>
      <c r="I127" s="253">
        <f t="shared" si="15"/>
        <v>101831.94704543868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563214.99999999872</v>
      </c>
      <c r="E128" s="160">
        <f>IF(+J96&lt;F127,J96,D128)</f>
        <v>40229.642857142855</v>
      </c>
      <c r="F128" s="159">
        <f t="shared" si="13"/>
        <v>522985.35714285588</v>
      </c>
      <c r="G128" s="159">
        <f t="shared" si="8"/>
        <v>543100.17857142724</v>
      </c>
      <c r="H128" s="163">
        <f t="shared" si="14"/>
        <v>97583.51227383205</v>
      </c>
      <c r="I128" s="253">
        <f t="shared" si="15"/>
        <v>97583.51227383205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522985.35714285588</v>
      </c>
      <c r="E129" s="160">
        <f>IF(+J96&lt;F128,J96,D129)</f>
        <v>40229.642857142855</v>
      </c>
      <c r="F129" s="159">
        <f t="shared" si="13"/>
        <v>482755.71428571304</v>
      </c>
      <c r="G129" s="159">
        <f t="shared" si="8"/>
        <v>502870.53571428446</v>
      </c>
      <c r="H129" s="163">
        <f t="shared" si="14"/>
        <v>93335.077502225438</v>
      </c>
      <c r="I129" s="253">
        <f t="shared" si="15"/>
        <v>93335.077502225438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482755.71428571304</v>
      </c>
      <c r="E130" s="160">
        <f>IF(+J96&lt;F129,J96,D130)</f>
        <v>40229.642857142855</v>
      </c>
      <c r="F130" s="159">
        <f t="shared" si="13"/>
        <v>442526.0714285702</v>
      </c>
      <c r="G130" s="159">
        <f t="shared" si="8"/>
        <v>462640.89285714162</v>
      </c>
      <c r="H130" s="163">
        <f t="shared" si="14"/>
        <v>89086.642730618827</v>
      </c>
      <c r="I130" s="253">
        <f t="shared" si="15"/>
        <v>89086.642730618827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442526.0714285702</v>
      </c>
      <c r="E131" s="160">
        <f>IF(+J96&lt;F130,J96,D131)</f>
        <v>40229.642857142855</v>
      </c>
      <c r="F131" s="159">
        <f t="shared" si="13"/>
        <v>402296.42857142736</v>
      </c>
      <c r="G131" s="159">
        <f t="shared" si="8"/>
        <v>422411.24999999878</v>
      </c>
      <c r="H131" s="163">
        <f t="shared" si="14"/>
        <v>84838.207959012216</v>
      </c>
      <c r="I131" s="253">
        <f t="shared" si="15"/>
        <v>84838.207959012216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402296.42857142736</v>
      </c>
      <c r="E132" s="160">
        <f>IF(+J96&lt;F131,J96,D132)</f>
        <v>40229.642857142855</v>
      </c>
      <c r="F132" s="159">
        <f t="shared" si="13"/>
        <v>362066.78571428452</v>
      </c>
      <c r="G132" s="159">
        <f t="shared" si="8"/>
        <v>382181.60714285594</v>
      </c>
      <c r="H132" s="163">
        <f t="shared" si="14"/>
        <v>80589.77318740559</v>
      </c>
      <c r="I132" s="253">
        <f t="shared" si="15"/>
        <v>80589.77318740559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362066.78571428452</v>
      </c>
      <c r="E133" s="160">
        <f>IF(+J96&lt;F132,J96,D133)</f>
        <v>40229.642857142855</v>
      </c>
      <c r="F133" s="159">
        <f t="shared" si="13"/>
        <v>321837.14285714168</v>
      </c>
      <c r="G133" s="159">
        <f t="shared" si="8"/>
        <v>341951.9642857131</v>
      </c>
      <c r="H133" s="163">
        <f t="shared" si="14"/>
        <v>76341.338415798979</v>
      </c>
      <c r="I133" s="253">
        <f t="shared" si="15"/>
        <v>76341.338415798979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321837.14285714168</v>
      </c>
      <c r="E134" s="160">
        <f>IF(+J96&lt;F133,J96,D134)</f>
        <v>40229.642857142855</v>
      </c>
      <c r="F134" s="159">
        <f t="shared" si="13"/>
        <v>281607.49999999884</v>
      </c>
      <c r="G134" s="159">
        <f t="shared" si="8"/>
        <v>301722.32142857026</v>
      </c>
      <c r="H134" s="163">
        <f t="shared" si="14"/>
        <v>72092.903644192353</v>
      </c>
      <c r="I134" s="253">
        <f t="shared" si="15"/>
        <v>72092.903644192353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281607.49999999884</v>
      </c>
      <c r="E135" s="160">
        <f>IF(+J96&lt;F134,J96,D135)</f>
        <v>40229.642857142855</v>
      </c>
      <c r="F135" s="159">
        <f t="shared" si="13"/>
        <v>241377.857142856</v>
      </c>
      <c r="G135" s="159">
        <f t="shared" si="8"/>
        <v>261492.67857142742</v>
      </c>
      <c r="H135" s="163">
        <f t="shared" si="14"/>
        <v>67844.468872585741</v>
      </c>
      <c r="I135" s="253">
        <f t="shared" si="15"/>
        <v>67844.468872585741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241377.857142856</v>
      </c>
      <c r="E136" s="160">
        <f>IF(+J96&lt;F135,J96,D136)</f>
        <v>40229.642857142855</v>
      </c>
      <c r="F136" s="159">
        <f t="shared" si="13"/>
        <v>201148.21428571315</v>
      </c>
      <c r="G136" s="159">
        <f t="shared" si="8"/>
        <v>221263.03571428458</v>
      </c>
      <c r="H136" s="163">
        <f t="shared" si="14"/>
        <v>63596.03410097913</v>
      </c>
      <c r="I136" s="253">
        <f t="shared" si="15"/>
        <v>63596.03410097913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201148.21428571315</v>
      </c>
      <c r="E137" s="160">
        <f>IF(+J96&lt;F136,J96,D137)</f>
        <v>40229.642857142855</v>
      </c>
      <c r="F137" s="159">
        <f t="shared" si="13"/>
        <v>160918.57142857031</v>
      </c>
      <c r="G137" s="159">
        <f t="shared" si="8"/>
        <v>181033.39285714173</v>
      </c>
      <c r="H137" s="163">
        <f t="shared" si="14"/>
        <v>59347.599329372519</v>
      </c>
      <c r="I137" s="253">
        <f t="shared" si="15"/>
        <v>59347.599329372519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160918.57142857031</v>
      </c>
      <c r="E138" s="160">
        <f>IF(+J96&lt;F137,J96,D138)</f>
        <v>40229.642857142855</v>
      </c>
      <c r="F138" s="159">
        <f t="shared" si="13"/>
        <v>120688.92857142746</v>
      </c>
      <c r="G138" s="159">
        <f t="shared" si="8"/>
        <v>140803.74999999889</v>
      </c>
      <c r="H138" s="163">
        <f t="shared" si="14"/>
        <v>55099.1645577659</v>
      </c>
      <c r="I138" s="253">
        <f t="shared" si="15"/>
        <v>55099.1645577659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120688.92857142746</v>
      </c>
      <c r="E139" s="160">
        <f>IF(+J96&lt;F138,J96,D139)</f>
        <v>40229.642857142855</v>
      </c>
      <c r="F139" s="159">
        <f t="shared" si="13"/>
        <v>80459.285714284604</v>
      </c>
      <c r="G139" s="159">
        <f t="shared" si="8"/>
        <v>100574.10714285602</v>
      </c>
      <c r="H139" s="163">
        <f t="shared" si="14"/>
        <v>50850.729786159282</v>
      </c>
      <c r="I139" s="253">
        <f t="shared" si="15"/>
        <v>50850.729786159282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80459.285714284604</v>
      </c>
      <c r="E140" s="160">
        <f>IF(+J96&lt;F139,J96,D140)</f>
        <v>40229.642857142855</v>
      </c>
      <c r="F140" s="159">
        <f t="shared" si="13"/>
        <v>40229.642857141749</v>
      </c>
      <c r="G140" s="159">
        <f t="shared" si="8"/>
        <v>60344.464285713177</v>
      </c>
      <c r="H140" s="163">
        <f t="shared" si="14"/>
        <v>46602.295014552663</v>
      </c>
      <c r="I140" s="253">
        <f t="shared" si="15"/>
        <v>46602.295014552663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40229.642857141749</v>
      </c>
      <c r="E141" s="160">
        <f>IF(+J96&lt;F140,J96,D141)</f>
        <v>40229.642857141749</v>
      </c>
      <c r="F141" s="159">
        <f t="shared" si="13"/>
        <v>0</v>
      </c>
      <c r="G141" s="159">
        <f t="shared" si="8"/>
        <v>20114.821428570875</v>
      </c>
      <c r="H141" s="163">
        <f t="shared" si="14"/>
        <v>42353.860242944997</v>
      </c>
      <c r="I141" s="253">
        <f t="shared" si="15"/>
        <v>42353.860242944997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3"/>
        <v>0</v>
      </c>
      <c r="G142" s="159">
        <f t="shared" si="8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1689645</v>
      </c>
      <c r="F155" s="111"/>
      <c r="G155" s="111"/>
      <c r="H155" s="111">
        <f>SUM(H99:H154)</f>
        <v>5525981.5987607706</v>
      </c>
      <c r="I155" s="111">
        <f>SUM(I99:I154)</f>
        <v>5525981.5987607706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3" priority="2" stopIfTrue="1" operator="equal">
      <formula>$I$10</formula>
    </cfRule>
  </conditionalFormatting>
  <conditionalFormatting sqref="C99:C154">
    <cfRule type="cellIs" dxfId="12" priority="3" stopIfTrue="1" operator="equal">
      <formula>$J$92</formula>
    </cfRule>
  </conditionalFormatting>
  <conditionalFormatting sqref="C17">
    <cfRule type="cellIs" dxfId="1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70" zoomScaleNormal="70" workbookViewId="0"/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72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998426.09511782171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998426.09511782171</v>
      </c>
      <c r="O6" s="1"/>
      <c r="P6" s="1"/>
    </row>
    <row r="7" spans="1:16" ht="13.5" thickBot="1">
      <c r="C7" s="121" t="s">
        <v>44</v>
      </c>
      <c r="D7" s="223" t="s">
        <v>483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482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7957000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2019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194073.17073170733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2019</v>
      </c>
      <c r="D17" s="360">
        <v>0</v>
      </c>
      <c r="E17" s="360">
        <v>9.9555672459071778E-2</v>
      </c>
      <c r="F17" s="360">
        <v>7956999.9004443279</v>
      </c>
      <c r="G17" s="360">
        <v>396082.33747842355</v>
      </c>
      <c r="H17" s="360">
        <v>396082.33747842355</v>
      </c>
      <c r="I17" s="156">
        <f t="shared" ref="I17:I72" si="0">H17-G17</f>
        <v>0</v>
      </c>
      <c r="J17" s="156"/>
      <c r="K17" s="256">
        <f>+G17</f>
        <v>396082.33747842355</v>
      </c>
      <c r="L17" s="157">
        <f t="shared" ref="L17" si="1">IF(K17&lt;&gt;0,+G17-K17,0)</f>
        <v>0</v>
      </c>
      <c r="M17" s="256">
        <f>+H17</f>
        <v>396082.33747842355</v>
      </c>
      <c r="N17" s="157">
        <f t="shared" ref="N17" si="2">IF(M17&lt;&gt;0,+H17-M17,0)</f>
        <v>0</v>
      </c>
      <c r="O17" s="158">
        <f t="shared" ref="O17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2020</v>
      </c>
      <c r="D18" s="159">
        <f>IF(F17+SUM(E$17:E17)=D$10,F17,D$10-SUM(E$17:E17))</f>
        <v>7956999.9004443279</v>
      </c>
      <c r="E18" s="160">
        <f>IF(+I14&lt;F17,I14,D18)</f>
        <v>194073.17073170733</v>
      </c>
      <c r="F18" s="159">
        <f t="shared" ref="F18:F72" si="4">+D18-E18</f>
        <v>7762926.7297126204</v>
      </c>
      <c r="G18" s="161">
        <f t="shared" ref="G18:G72" si="5">+I$12*((D18+F18)/2)+E18</f>
        <v>998426.09511782171</v>
      </c>
      <c r="H18" s="142">
        <f t="shared" ref="H18:H72" si="6">+I$13*((D18+F18)/2)+E18</f>
        <v>998426.09511782171</v>
      </c>
      <c r="I18" s="156">
        <f t="shared" si="0"/>
        <v>0</v>
      </c>
      <c r="J18" s="156"/>
      <c r="K18" s="334"/>
      <c r="L18" s="158">
        <f t="shared" ref="L18:L72" si="7">IF(K18&lt;&gt;0,+G18-K18,0)</f>
        <v>0</v>
      </c>
      <c r="M18" s="334"/>
      <c r="N18" s="158">
        <f t="shared" ref="N18:N72" si="8">IF(M18&lt;&gt;0,+H18-M18,0)</f>
        <v>0</v>
      </c>
      <c r="O18" s="158">
        <f t="shared" ref="O18:O72" si="9">+N18-L18</f>
        <v>0</v>
      </c>
      <c r="P18" s="4"/>
    </row>
    <row r="19" spans="2:16">
      <c r="B19" s="9" t="str">
        <f>IF(D19=F18,"","IU")</f>
        <v/>
      </c>
      <c r="C19" s="153">
        <f>IF(D11="","-",+C18+1)</f>
        <v>2021</v>
      </c>
      <c r="D19" s="159">
        <f>IF(F18+SUM(E$17:E18)=D$10,F18,D$10-SUM(E$17:E18))</f>
        <v>7762926.7297126204</v>
      </c>
      <c r="E19" s="160">
        <f>IF(+I14&lt;F18,I14,D19)</f>
        <v>194073.17073170733</v>
      </c>
      <c r="F19" s="159">
        <f t="shared" si="4"/>
        <v>7568853.5589809129</v>
      </c>
      <c r="G19" s="161">
        <f t="shared" si="5"/>
        <v>978565.5288320391</v>
      </c>
      <c r="H19" s="142">
        <f t="shared" si="6"/>
        <v>978565.5288320391</v>
      </c>
      <c r="I19" s="156">
        <f t="shared" si="0"/>
        <v>0</v>
      </c>
      <c r="J19" s="156"/>
      <c r="K19" s="334"/>
      <c r="L19" s="158">
        <f t="shared" si="7"/>
        <v>0</v>
      </c>
      <c r="M19" s="334"/>
      <c r="N19" s="158">
        <f t="shared" si="8"/>
        <v>0</v>
      </c>
      <c r="O19" s="158">
        <f t="shared" si="9"/>
        <v>0</v>
      </c>
      <c r="P19" s="4"/>
    </row>
    <row r="20" spans="2:16">
      <c r="B20" s="9" t="str">
        <f t="shared" ref="B20:B72" si="10">IF(D20=F19,"","IU")</f>
        <v/>
      </c>
      <c r="C20" s="153">
        <f>IF(D11="","-",+C19+1)</f>
        <v>2022</v>
      </c>
      <c r="D20" s="159">
        <f>IF(F19+SUM(E$17:E19)=D$10,F19,D$10-SUM(E$17:E19))</f>
        <v>7568853.5589809129</v>
      </c>
      <c r="E20" s="160">
        <f>IF(+I14&lt;F19,I14,D20)</f>
        <v>194073.17073170733</v>
      </c>
      <c r="F20" s="159">
        <f t="shared" si="4"/>
        <v>7374780.3882492054</v>
      </c>
      <c r="G20" s="161">
        <f t="shared" si="5"/>
        <v>958704.96254625672</v>
      </c>
      <c r="H20" s="142">
        <f t="shared" si="6"/>
        <v>958704.96254625672</v>
      </c>
      <c r="I20" s="156">
        <f t="shared" si="0"/>
        <v>0</v>
      </c>
      <c r="J20" s="156"/>
      <c r="K20" s="334"/>
      <c r="L20" s="158">
        <f t="shared" si="7"/>
        <v>0</v>
      </c>
      <c r="M20" s="334"/>
      <c r="N20" s="158">
        <f t="shared" si="8"/>
        <v>0</v>
      </c>
      <c r="O20" s="158">
        <f t="shared" si="9"/>
        <v>0</v>
      </c>
      <c r="P20" s="4"/>
    </row>
    <row r="21" spans="2:16">
      <c r="B21" s="9" t="str">
        <f t="shared" si="10"/>
        <v/>
      </c>
      <c r="C21" s="153">
        <f>IF(D11="","-",+C20+1)</f>
        <v>2023</v>
      </c>
      <c r="D21" s="159">
        <f>IF(F20+SUM(E$17:E20)=D$10,F20,D$10-SUM(E$17:E20))</f>
        <v>7374780.3882492054</v>
      </c>
      <c r="E21" s="160">
        <f>IF(+I14&lt;F20,I14,D21)</f>
        <v>194073.17073170733</v>
      </c>
      <c r="F21" s="159">
        <f t="shared" si="4"/>
        <v>7180707.2175174979</v>
      </c>
      <c r="G21" s="161">
        <f t="shared" si="5"/>
        <v>938844.39626047423</v>
      </c>
      <c r="H21" s="142">
        <f t="shared" si="6"/>
        <v>938844.39626047423</v>
      </c>
      <c r="I21" s="156">
        <f t="shared" si="0"/>
        <v>0</v>
      </c>
      <c r="J21" s="156"/>
      <c r="K21" s="334"/>
      <c r="L21" s="158">
        <f t="shared" si="7"/>
        <v>0</v>
      </c>
      <c r="M21" s="334"/>
      <c r="N21" s="158">
        <f t="shared" si="8"/>
        <v>0</v>
      </c>
      <c r="O21" s="158">
        <f t="shared" si="9"/>
        <v>0</v>
      </c>
      <c r="P21" s="4"/>
    </row>
    <row r="22" spans="2:16">
      <c r="B22" s="9" t="str">
        <f t="shared" si="10"/>
        <v/>
      </c>
      <c r="C22" s="153">
        <f>IF(D11="","-",+C21+1)</f>
        <v>2024</v>
      </c>
      <c r="D22" s="159">
        <f>IF(F21+SUM(E$17:E21)=D$10,F21,D$10-SUM(E$17:E21))</f>
        <v>7180707.2175174979</v>
      </c>
      <c r="E22" s="160">
        <f>IF(+I14&lt;F21,I14,D22)</f>
        <v>194073.17073170733</v>
      </c>
      <c r="F22" s="159">
        <f t="shared" si="4"/>
        <v>6986634.0467857905</v>
      </c>
      <c r="G22" s="161">
        <f t="shared" si="5"/>
        <v>918983.82997469185</v>
      </c>
      <c r="H22" s="142">
        <f t="shared" si="6"/>
        <v>918983.82997469185</v>
      </c>
      <c r="I22" s="156">
        <f t="shared" si="0"/>
        <v>0</v>
      </c>
      <c r="J22" s="156"/>
      <c r="K22" s="334"/>
      <c r="L22" s="158">
        <f t="shared" si="7"/>
        <v>0</v>
      </c>
      <c r="M22" s="334"/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10"/>
        <v/>
      </c>
      <c r="C23" s="153">
        <f>IF(D11="","-",+C22+1)</f>
        <v>2025</v>
      </c>
      <c r="D23" s="159">
        <f>IF(F22+SUM(E$17:E22)=D$10,F22,D$10-SUM(E$17:E22))</f>
        <v>6986634.0467857905</v>
      </c>
      <c r="E23" s="160">
        <f>IF(+I14&lt;F22,I14,D23)</f>
        <v>194073.17073170733</v>
      </c>
      <c r="F23" s="159">
        <f t="shared" si="4"/>
        <v>6792560.876054083</v>
      </c>
      <c r="G23" s="161">
        <f t="shared" si="5"/>
        <v>899123.26368890924</v>
      </c>
      <c r="H23" s="142">
        <f t="shared" si="6"/>
        <v>899123.26368890924</v>
      </c>
      <c r="I23" s="156">
        <f t="shared" si="0"/>
        <v>0</v>
      </c>
      <c r="J23" s="156"/>
      <c r="K23" s="334"/>
      <c r="L23" s="158">
        <f t="shared" si="7"/>
        <v>0</v>
      </c>
      <c r="M23" s="334"/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10"/>
        <v/>
      </c>
      <c r="C24" s="153">
        <f>IF(D11="","-",+C23+1)</f>
        <v>2026</v>
      </c>
      <c r="D24" s="159">
        <f>IF(F23+SUM(E$17:E23)=D$10,F23,D$10-SUM(E$17:E23))</f>
        <v>6792560.876054083</v>
      </c>
      <c r="E24" s="160">
        <f>IF(+I14&lt;F23,I14,D24)</f>
        <v>194073.17073170733</v>
      </c>
      <c r="F24" s="159">
        <f t="shared" si="4"/>
        <v>6598487.7053223755</v>
      </c>
      <c r="G24" s="161">
        <f t="shared" si="5"/>
        <v>879262.69740312686</v>
      </c>
      <c r="H24" s="142">
        <f t="shared" si="6"/>
        <v>879262.69740312686</v>
      </c>
      <c r="I24" s="156">
        <f t="shared" si="0"/>
        <v>0</v>
      </c>
      <c r="J24" s="156"/>
      <c r="K24" s="334"/>
      <c r="L24" s="158">
        <f t="shared" si="7"/>
        <v>0</v>
      </c>
      <c r="M24" s="334"/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10"/>
        <v/>
      </c>
      <c r="C25" s="153">
        <f>IF(D11="","-",+C24+1)</f>
        <v>2027</v>
      </c>
      <c r="D25" s="159">
        <f>IF(F24+SUM(E$17:E24)=D$10,F24,D$10-SUM(E$17:E24))</f>
        <v>6598487.7053223755</v>
      </c>
      <c r="E25" s="160">
        <f>IF(+I14&lt;F24,I14,D25)</f>
        <v>194073.17073170733</v>
      </c>
      <c r="F25" s="159">
        <f t="shared" si="4"/>
        <v>6404414.534590668</v>
      </c>
      <c r="G25" s="161">
        <f t="shared" si="5"/>
        <v>859402.13111734437</v>
      </c>
      <c r="H25" s="142">
        <f t="shared" si="6"/>
        <v>859402.13111734437</v>
      </c>
      <c r="I25" s="156">
        <f t="shared" si="0"/>
        <v>0</v>
      </c>
      <c r="J25" s="156"/>
      <c r="K25" s="334"/>
      <c r="L25" s="158">
        <f t="shared" si="7"/>
        <v>0</v>
      </c>
      <c r="M25" s="334"/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10"/>
        <v/>
      </c>
      <c r="C26" s="153">
        <f>IF(D11="","-",+C25+1)</f>
        <v>2028</v>
      </c>
      <c r="D26" s="159">
        <f>IF(F25+SUM(E$17:E25)=D$10,F25,D$10-SUM(E$17:E25))</f>
        <v>6404414.534590668</v>
      </c>
      <c r="E26" s="160">
        <f>IF(+I14&lt;F25,I14,D26)</f>
        <v>194073.17073170733</v>
      </c>
      <c r="F26" s="159">
        <f t="shared" si="4"/>
        <v>6210341.3638589606</v>
      </c>
      <c r="G26" s="161">
        <f t="shared" si="5"/>
        <v>839541.56483156199</v>
      </c>
      <c r="H26" s="142">
        <f t="shared" si="6"/>
        <v>839541.56483156199</v>
      </c>
      <c r="I26" s="156">
        <f t="shared" si="0"/>
        <v>0</v>
      </c>
      <c r="J26" s="156"/>
      <c r="K26" s="334"/>
      <c r="L26" s="158">
        <f t="shared" si="7"/>
        <v>0</v>
      </c>
      <c r="M26" s="334"/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10"/>
        <v/>
      </c>
      <c r="C27" s="153">
        <f>IF(D11="","-",+C26+1)</f>
        <v>2029</v>
      </c>
      <c r="D27" s="159">
        <f>IF(F26+SUM(E$17:E26)=D$10,F26,D$10-SUM(E$17:E26))</f>
        <v>6210341.3638589606</v>
      </c>
      <c r="E27" s="160">
        <f>IF(+I14&lt;F26,I14,D27)</f>
        <v>194073.17073170733</v>
      </c>
      <c r="F27" s="159">
        <f t="shared" si="4"/>
        <v>6016268.1931272531</v>
      </c>
      <c r="G27" s="161">
        <f t="shared" si="5"/>
        <v>819680.99854577938</v>
      </c>
      <c r="H27" s="142">
        <f t="shared" si="6"/>
        <v>819680.99854577938</v>
      </c>
      <c r="I27" s="156">
        <f t="shared" si="0"/>
        <v>0</v>
      </c>
      <c r="J27" s="156"/>
      <c r="K27" s="334"/>
      <c r="L27" s="158">
        <f t="shared" si="7"/>
        <v>0</v>
      </c>
      <c r="M27" s="334"/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10"/>
        <v/>
      </c>
      <c r="C28" s="153">
        <f>IF(D11="","-",+C27+1)</f>
        <v>2030</v>
      </c>
      <c r="D28" s="159">
        <f>IF(F27+SUM(E$17:E27)=D$10,F27,D$10-SUM(E$17:E27))</f>
        <v>6016268.1931272531</v>
      </c>
      <c r="E28" s="160">
        <f>IF(+I14&lt;F27,I14,D28)</f>
        <v>194073.17073170733</v>
      </c>
      <c r="F28" s="159">
        <f t="shared" si="4"/>
        <v>5822195.0223955456</v>
      </c>
      <c r="G28" s="161">
        <f t="shared" si="5"/>
        <v>799820.432259997</v>
      </c>
      <c r="H28" s="142">
        <f t="shared" si="6"/>
        <v>799820.432259997</v>
      </c>
      <c r="I28" s="156">
        <f t="shared" si="0"/>
        <v>0</v>
      </c>
      <c r="J28" s="156"/>
      <c r="K28" s="334"/>
      <c r="L28" s="158">
        <f t="shared" si="7"/>
        <v>0</v>
      </c>
      <c r="M28" s="334"/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10"/>
        <v/>
      </c>
      <c r="C29" s="153">
        <f>IF(D11="","-",+C28+1)</f>
        <v>2031</v>
      </c>
      <c r="D29" s="159">
        <f>IF(F28+SUM(E$17:E28)=D$10,F28,D$10-SUM(E$17:E28))</f>
        <v>5822195.0223955456</v>
      </c>
      <c r="E29" s="160">
        <f>IF(+I14&lt;F28,I14,D29)</f>
        <v>194073.17073170733</v>
      </c>
      <c r="F29" s="159">
        <f t="shared" si="4"/>
        <v>5628121.8516638381</v>
      </c>
      <c r="G29" s="161">
        <f t="shared" si="5"/>
        <v>779959.86597421439</v>
      </c>
      <c r="H29" s="142">
        <f t="shared" si="6"/>
        <v>779959.86597421439</v>
      </c>
      <c r="I29" s="156">
        <f t="shared" si="0"/>
        <v>0</v>
      </c>
      <c r="J29" s="156"/>
      <c r="K29" s="334"/>
      <c r="L29" s="158">
        <f t="shared" si="7"/>
        <v>0</v>
      </c>
      <c r="M29" s="334"/>
      <c r="N29" s="158">
        <f t="shared" si="8"/>
        <v>0</v>
      </c>
      <c r="O29" s="158">
        <f t="shared" si="9"/>
        <v>0</v>
      </c>
      <c r="P29" s="4"/>
    </row>
    <row r="30" spans="2:16">
      <c r="B30" s="9" t="str">
        <f t="shared" si="10"/>
        <v/>
      </c>
      <c r="C30" s="153">
        <f>IF(D11="","-",+C29+1)</f>
        <v>2032</v>
      </c>
      <c r="D30" s="159">
        <f>IF(F29+SUM(E$17:E29)=D$10,F29,D$10-SUM(E$17:E29))</f>
        <v>5628121.8516638381</v>
      </c>
      <c r="E30" s="160">
        <f>IF(+I14&lt;F29,I14,D30)</f>
        <v>194073.17073170733</v>
      </c>
      <c r="F30" s="159">
        <f t="shared" si="4"/>
        <v>5434048.6809321307</v>
      </c>
      <c r="G30" s="161">
        <f t="shared" si="5"/>
        <v>760099.29968843213</v>
      </c>
      <c r="H30" s="142">
        <f t="shared" si="6"/>
        <v>760099.29968843213</v>
      </c>
      <c r="I30" s="156">
        <f t="shared" si="0"/>
        <v>0</v>
      </c>
      <c r="J30" s="156"/>
      <c r="K30" s="334"/>
      <c r="L30" s="158">
        <f t="shared" si="7"/>
        <v>0</v>
      </c>
      <c r="M30" s="334"/>
      <c r="N30" s="158">
        <f t="shared" si="8"/>
        <v>0</v>
      </c>
      <c r="O30" s="158">
        <f t="shared" si="9"/>
        <v>0</v>
      </c>
      <c r="P30" s="4"/>
    </row>
    <row r="31" spans="2:16">
      <c r="B31" s="9" t="str">
        <f t="shared" si="10"/>
        <v/>
      </c>
      <c r="C31" s="153">
        <f>IF(D11="","-",+C30+1)</f>
        <v>2033</v>
      </c>
      <c r="D31" s="159">
        <f>IF(F30+SUM(E$17:E30)=D$10,F30,D$10-SUM(E$17:E30))</f>
        <v>5434048.6809321307</v>
      </c>
      <c r="E31" s="160">
        <f>IF(+I14&lt;F30,I14,D31)</f>
        <v>194073.17073170733</v>
      </c>
      <c r="F31" s="159">
        <f t="shared" si="4"/>
        <v>5239975.5102004232</v>
      </c>
      <c r="G31" s="161">
        <f t="shared" si="5"/>
        <v>740238.73340264952</v>
      </c>
      <c r="H31" s="142">
        <f t="shared" si="6"/>
        <v>740238.73340264952</v>
      </c>
      <c r="I31" s="156">
        <f t="shared" si="0"/>
        <v>0</v>
      </c>
      <c r="J31" s="156"/>
      <c r="K31" s="334"/>
      <c r="L31" s="158">
        <f t="shared" si="7"/>
        <v>0</v>
      </c>
      <c r="M31" s="334"/>
      <c r="N31" s="158">
        <f t="shared" si="8"/>
        <v>0</v>
      </c>
      <c r="O31" s="158">
        <f t="shared" si="9"/>
        <v>0</v>
      </c>
      <c r="P31" s="4"/>
    </row>
    <row r="32" spans="2:16">
      <c r="B32" s="9" t="str">
        <f t="shared" si="10"/>
        <v/>
      </c>
      <c r="C32" s="153">
        <f>IF(D11="","-",+C31+1)</f>
        <v>2034</v>
      </c>
      <c r="D32" s="159">
        <f>IF(F31+SUM(E$17:E31)=D$10,F31,D$10-SUM(E$17:E31))</f>
        <v>5239975.5102004232</v>
      </c>
      <c r="E32" s="160">
        <f>IF(+I14&lt;F31,I14,D32)</f>
        <v>194073.17073170733</v>
      </c>
      <c r="F32" s="159">
        <f t="shared" si="4"/>
        <v>5045902.3394687157</v>
      </c>
      <c r="G32" s="161">
        <f t="shared" si="5"/>
        <v>720378.16711686715</v>
      </c>
      <c r="H32" s="142">
        <f t="shared" si="6"/>
        <v>720378.16711686715</v>
      </c>
      <c r="I32" s="156">
        <f t="shared" si="0"/>
        <v>0</v>
      </c>
      <c r="J32" s="156"/>
      <c r="K32" s="334"/>
      <c r="L32" s="158">
        <f t="shared" si="7"/>
        <v>0</v>
      </c>
      <c r="M32" s="334"/>
      <c r="N32" s="158">
        <f t="shared" si="8"/>
        <v>0</v>
      </c>
      <c r="O32" s="158">
        <f t="shared" si="9"/>
        <v>0</v>
      </c>
      <c r="P32" s="4"/>
    </row>
    <row r="33" spans="2:16">
      <c r="B33" s="9" t="str">
        <f t="shared" si="10"/>
        <v/>
      </c>
      <c r="C33" s="153">
        <f>IF(D11="","-",+C32+1)</f>
        <v>2035</v>
      </c>
      <c r="D33" s="159">
        <f>IF(F32+SUM(E$17:E32)=D$10,F32,D$10-SUM(E$17:E32))</f>
        <v>5045902.3394687157</v>
      </c>
      <c r="E33" s="160">
        <f>IF(+I14&lt;F32,I14,D33)</f>
        <v>194073.17073170733</v>
      </c>
      <c r="F33" s="159">
        <f t="shared" si="4"/>
        <v>4851829.1687370082</v>
      </c>
      <c r="G33" s="161">
        <f t="shared" si="5"/>
        <v>700517.60083108454</v>
      </c>
      <c r="H33" s="142">
        <f t="shared" si="6"/>
        <v>700517.60083108454</v>
      </c>
      <c r="I33" s="156">
        <f t="shared" si="0"/>
        <v>0</v>
      </c>
      <c r="J33" s="156"/>
      <c r="K33" s="334"/>
      <c r="L33" s="158">
        <f t="shared" si="7"/>
        <v>0</v>
      </c>
      <c r="M33" s="334"/>
      <c r="N33" s="158">
        <f t="shared" si="8"/>
        <v>0</v>
      </c>
      <c r="O33" s="158">
        <f t="shared" si="9"/>
        <v>0</v>
      </c>
      <c r="P33" s="4"/>
    </row>
    <row r="34" spans="2:16">
      <c r="B34" s="9" t="str">
        <f t="shared" si="10"/>
        <v/>
      </c>
      <c r="C34" s="153">
        <f>IF(D11="","-",+C33+1)</f>
        <v>2036</v>
      </c>
      <c r="D34" s="159">
        <f>IF(F33+SUM(E$17:E33)=D$10,F33,D$10-SUM(E$17:E33))</f>
        <v>4851829.1687370082</v>
      </c>
      <c r="E34" s="160">
        <f>IF(+I14&lt;F33,I14,D34)</f>
        <v>194073.17073170733</v>
      </c>
      <c r="F34" s="159">
        <f t="shared" si="4"/>
        <v>4657755.9980053008</v>
      </c>
      <c r="G34" s="161">
        <f t="shared" si="5"/>
        <v>680657.03454530216</v>
      </c>
      <c r="H34" s="142">
        <f t="shared" si="6"/>
        <v>680657.03454530216</v>
      </c>
      <c r="I34" s="156">
        <f t="shared" si="0"/>
        <v>0</v>
      </c>
      <c r="J34" s="156"/>
      <c r="K34" s="334"/>
      <c r="L34" s="158">
        <f t="shared" si="7"/>
        <v>0</v>
      </c>
      <c r="M34" s="334"/>
      <c r="N34" s="158">
        <f t="shared" si="8"/>
        <v>0</v>
      </c>
      <c r="O34" s="158">
        <f t="shared" si="9"/>
        <v>0</v>
      </c>
      <c r="P34" s="4"/>
    </row>
    <row r="35" spans="2:16">
      <c r="B35" s="9" t="str">
        <f t="shared" si="10"/>
        <v/>
      </c>
      <c r="C35" s="153">
        <f>IF(D11="","-",+C34+1)</f>
        <v>2037</v>
      </c>
      <c r="D35" s="159">
        <f>IF(F34+SUM(E$17:E34)=D$10,F34,D$10-SUM(E$17:E34))</f>
        <v>4657755.9980053008</v>
      </c>
      <c r="E35" s="160">
        <f>IF(+I14&lt;F34,I14,D35)</f>
        <v>194073.17073170733</v>
      </c>
      <c r="F35" s="159">
        <f t="shared" si="4"/>
        <v>4463682.8272735933</v>
      </c>
      <c r="G35" s="161">
        <f t="shared" si="5"/>
        <v>660796.46825951955</v>
      </c>
      <c r="H35" s="142">
        <f t="shared" si="6"/>
        <v>660796.46825951955</v>
      </c>
      <c r="I35" s="156">
        <f t="shared" si="0"/>
        <v>0</v>
      </c>
      <c r="J35" s="156"/>
      <c r="K35" s="334"/>
      <c r="L35" s="158">
        <f t="shared" si="7"/>
        <v>0</v>
      </c>
      <c r="M35" s="334"/>
      <c r="N35" s="158">
        <f t="shared" si="8"/>
        <v>0</v>
      </c>
      <c r="O35" s="158">
        <f t="shared" si="9"/>
        <v>0</v>
      </c>
      <c r="P35" s="4"/>
    </row>
    <row r="36" spans="2:16">
      <c r="B36" s="9" t="str">
        <f t="shared" si="10"/>
        <v/>
      </c>
      <c r="C36" s="153">
        <f>IF(D11="","-",+C35+1)</f>
        <v>2038</v>
      </c>
      <c r="D36" s="159">
        <f>IF(F35+SUM(E$17:E35)=D$10,F35,D$10-SUM(E$17:E35))</f>
        <v>4463682.8272735933</v>
      </c>
      <c r="E36" s="160">
        <f>IF(+I14&lt;F35,I14,D36)</f>
        <v>194073.17073170733</v>
      </c>
      <c r="F36" s="159">
        <f t="shared" si="4"/>
        <v>4269609.6565418858</v>
      </c>
      <c r="G36" s="161">
        <f t="shared" si="5"/>
        <v>640935.90197373729</v>
      </c>
      <c r="H36" s="142">
        <f t="shared" si="6"/>
        <v>640935.90197373729</v>
      </c>
      <c r="I36" s="156">
        <f t="shared" si="0"/>
        <v>0</v>
      </c>
      <c r="J36" s="156"/>
      <c r="K36" s="334"/>
      <c r="L36" s="158">
        <f t="shared" si="7"/>
        <v>0</v>
      </c>
      <c r="M36" s="334"/>
      <c r="N36" s="158">
        <f t="shared" si="8"/>
        <v>0</v>
      </c>
      <c r="O36" s="158">
        <f t="shared" si="9"/>
        <v>0</v>
      </c>
      <c r="P36" s="4"/>
    </row>
    <row r="37" spans="2:16">
      <c r="B37" s="9" t="str">
        <f t="shared" si="10"/>
        <v/>
      </c>
      <c r="C37" s="153">
        <f>IF(D11="","-",+C36+1)</f>
        <v>2039</v>
      </c>
      <c r="D37" s="159">
        <f>IF(F36+SUM(E$17:E36)=D$10,F36,D$10-SUM(E$17:E36))</f>
        <v>4269609.6565418858</v>
      </c>
      <c r="E37" s="160">
        <f>IF(+I14&lt;F36,I14,D37)</f>
        <v>194073.17073170733</v>
      </c>
      <c r="F37" s="159">
        <f t="shared" si="4"/>
        <v>4075536.4858101783</v>
      </c>
      <c r="G37" s="161">
        <f t="shared" si="5"/>
        <v>621075.33568795468</v>
      </c>
      <c r="H37" s="142">
        <f t="shared" si="6"/>
        <v>621075.33568795468</v>
      </c>
      <c r="I37" s="156">
        <f t="shared" si="0"/>
        <v>0</v>
      </c>
      <c r="J37" s="156"/>
      <c r="K37" s="334"/>
      <c r="L37" s="158">
        <f t="shared" si="7"/>
        <v>0</v>
      </c>
      <c r="M37" s="334"/>
      <c r="N37" s="158">
        <f t="shared" si="8"/>
        <v>0</v>
      </c>
      <c r="O37" s="158">
        <f t="shared" si="9"/>
        <v>0</v>
      </c>
      <c r="P37" s="4"/>
    </row>
    <row r="38" spans="2:16">
      <c r="B38" s="9" t="str">
        <f t="shared" si="10"/>
        <v/>
      </c>
      <c r="C38" s="153">
        <f>IF(D11="","-",+C37+1)</f>
        <v>2040</v>
      </c>
      <c r="D38" s="159">
        <f>IF(F37+SUM(E$17:E37)=D$10,F37,D$10-SUM(E$17:E37))</f>
        <v>4075536.4858101783</v>
      </c>
      <c r="E38" s="160">
        <f>IF(+I14&lt;F37,I14,D38)</f>
        <v>194073.17073170733</v>
      </c>
      <c r="F38" s="159">
        <f t="shared" si="4"/>
        <v>3881463.3150784709</v>
      </c>
      <c r="G38" s="161">
        <f t="shared" si="5"/>
        <v>601214.7694021723</v>
      </c>
      <c r="H38" s="142">
        <f t="shared" si="6"/>
        <v>601214.7694021723</v>
      </c>
      <c r="I38" s="156">
        <f t="shared" si="0"/>
        <v>0</v>
      </c>
      <c r="J38" s="156"/>
      <c r="K38" s="334"/>
      <c r="L38" s="158">
        <f t="shared" si="7"/>
        <v>0</v>
      </c>
      <c r="M38" s="334"/>
      <c r="N38" s="158">
        <f t="shared" si="8"/>
        <v>0</v>
      </c>
      <c r="O38" s="158">
        <f t="shared" si="9"/>
        <v>0</v>
      </c>
      <c r="P38" s="4"/>
    </row>
    <row r="39" spans="2:16">
      <c r="B39" s="9" t="str">
        <f t="shared" si="10"/>
        <v/>
      </c>
      <c r="C39" s="153">
        <f>IF(D11="","-",+C38+1)</f>
        <v>2041</v>
      </c>
      <c r="D39" s="159">
        <f>IF(F38+SUM(E$17:E38)=D$10,F38,D$10-SUM(E$17:E38))</f>
        <v>3881463.3150784709</v>
      </c>
      <c r="E39" s="160">
        <f>IF(+I14&lt;F38,I14,D39)</f>
        <v>194073.17073170733</v>
      </c>
      <c r="F39" s="159">
        <f t="shared" si="4"/>
        <v>3687390.1443467634</v>
      </c>
      <c r="G39" s="161">
        <f t="shared" si="5"/>
        <v>581354.20311638981</v>
      </c>
      <c r="H39" s="142">
        <f t="shared" si="6"/>
        <v>581354.20311638981</v>
      </c>
      <c r="I39" s="156">
        <f t="shared" si="0"/>
        <v>0</v>
      </c>
      <c r="J39" s="156"/>
      <c r="K39" s="334"/>
      <c r="L39" s="158">
        <f t="shared" si="7"/>
        <v>0</v>
      </c>
      <c r="M39" s="334"/>
      <c r="N39" s="158">
        <f t="shared" si="8"/>
        <v>0</v>
      </c>
      <c r="O39" s="158">
        <f t="shared" si="9"/>
        <v>0</v>
      </c>
      <c r="P39" s="4"/>
    </row>
    <row r="40" spans="2:16">
      <c r="B40" s="9" t="str">
        <f t="shared" si="10"/>
        <v/>
      </c>
      <c r="C40" s="153">
        <f>IF(D11="","-",+C39+1)</f>
        <v>2042</v>
      </c>
      <c r="D40" s="159">
        <f>IF(F39+SUM(E$17:E39)=D$10,F39,D$10-SUM(E$17:E39))</f>
        <v>3687390.1443467634</v>
      </c>
      <c r="E40" s="160">
        <f>IF(+I14&lt;F39,I14,D40)</f>
        <v>194073.17073170733</v>
      </c>
      <c r="F40" s="159">
        <f t="shared" si="4"/>
        <v>3493316.9736150559</v>
      </c>
      <c r="G40" s="161">
        <f t="shared" si="5"/>
        <v>561493.63683060731</v>
      </c>
      <c r="H40" s="142">
        <f t="shared" si="6"/>
        <v>561493.63683060731</v>
      </c>
      <c r="I40" s="156">
        <f t="shared" si="0"/>
        <v>0</v>
      </c>
      <c r="J40" s="156"/>
      <c r="K40" s="334"/>
      <c r="L40" s="158">
        <f t="shared" si="7"/>
        <v>0</v>
      </c>
      <c r="M40" s="334"/>
      <c r="N40" s="158">
        <f t="shared" si="8"/>
        <v>0</v>
      </c>
      <c r="O40" s="158">
        <f t="shared" si="9"/>
        <v>0</v>
      </c>
      <c r="P40" s="4"/>
    </row>
    <row r="41" spans="2:16">
      <c r="B41" s="9" t="str">
        <f t="shared" si="10"/>
        <v/>
      </c>
      <c r="C41" s="153">
        <f>IF(D11="","-",+C40+1)</f>
        <v>2043</v>
      </c>
      <c r="D41" s="159">
        <f>IF(F40+SUM(E$17:E40)=D$10,F40,D$10-SUM(E$17:E40))</f>
        <v>3493316.9736150559</v>
      </c>
      <c r="E41" s="160">
        <f>IF(+I14&lt;F40,I14,D41)</f>
        <v>194073.17073170733</v>
      </c>
      <c r="F41" s="159">
        <f t="shared" si="4"/>
        <v>3299243.8028833484</v>
      </c>
      <c r="G41" s="161">
        <f t="shared" si="5"/>
        <v>541633.07054482482</v>
      </c>
      <c r="H41" s="142">
        <f t="shared" si="6"/>
        <v>541633.07054482482</v>
      </c>
      <c r="I41" s="156">
        <f t="shared" si="0"/>
        <v>0</v>
      </c>
      <c r="J41" s="156"/>
      <c r="K41" s="334"/>
      <c r="L41" s="158">
        <f t="shared" si="7"/>
        <v>0</v>
      </c>
      <c r="M41" s="334"/>
      <c r="N41" s="158">
        <f t="shared" si="8"/>
        <v>0</v>
      </c>
      <c r="O41" s="158">
        <f t="shared" si="9"/>
        <v>0</v>
      </c>
      <c r="P41" s="4"/>
    </row>
    <row r="42" spans="2:16">
      <c r="B42" s="9" t="str">
        <f t="shared" si="10"/>
        <v/>
      </c>
      <c r="C42" s="153">
        <f>IF(D11="","-",+C41+1)</f>
        <v>2044</v>
      </c>
      <c r="D42" s="159">
        <f>IF(F41+SUM(E$17:E41)=D$10,F41,D$10-SUM(E$17:E41))</f>
        <v>3299243.8028833484</v>
      </c>
      <c r="E42" s="160">
        <f>IF(+I14&lt;F41,I14,D42)</f>
        <v>194073.17073170733</v>
      </c>
      <c r="F42" s="159">
        <f t="shared" si="4"/>
        <v>3105170.632151641</v>
      </c>
      <c r="G42" s="161">
        <f t="shared" si="5"/>
        <v>521772.50425904233</v>
      </c>
      <c r="H42" s="142">
        <f t="shared" si="6"/>
        <v>521772.50425904233</v>
      </c>
      <c r="I42" s="156">
        <f t="shared" si="0"/>
        <v>0</v>
      </c>
      <c r="J42" s="156"/>
      <c r="K42" s="334"/>
      <c r="L42" s="158">
        <f t="shared" si="7"/>
        <v>0</v>
      </c>
      <c r="M42" s="334"/>
      <c r="N42" s="158">
        <f t="shared" si="8"/>
        <v>0</v>
      </c>
      <c r="O42" s="158">
        <f t="shared" si="9"/>
        <v>0</v>
      </c>
      <c r="P42" s="4"/>
    </row>
    <row r="43" spans="2:16">
      <c r="B43" s="9" t="str">
        <f t="shared" si="10"/>
        <v/>
      </c>
      <c r="C43" s="153">
        <f>IF(D11="","-",+C42+1)</f>
        <v>2045</v>
      </c>
      <c r="D43" s="159">
        <f>IF(F42+SUM(E$17:E42)=D$10,F42,D$10-SUM(E$17:E42))</f>
        <v>3105170.632151641</v>
      </c>
      <c r="E43" s="160">
        <f>IF(+I14&lt;F42,I14,D43)</f>
        <v>194073.17073170733</v>
      </c>
      <c r="F43" s="159">
        <f t="shared" si="4"/>
        <v>2911097.4614199335</v>
      </c>
      <c r="G43" s="161">
        <f t="shared" si="5"/>
        <v>501911.93797325995</v>
      </c>
      <c r="H43" s="142">
        <f t="shared" si="6"/>
        <v>501911.93797325995</v>
      </c>
      <c r="I43" s="156">
        <f t="shared" si="0"/>
        <v>0</v>
      </c>
      <c r="J43" s="156"/>
      <c r="K43" s="334"/>
      <c r="L43" s="158">
        <f t="shared" si="7"/>
        <v>0</v>
      </c>
      <c r="M43" s="334"/>
      <c r="N43" s="158">
        <f t="shared" si="8"/>
        <v>0</v>
      </c>
      <c r="O43" s="158">
        <f t="shared" si="9"/>
        <v>0</v>
      </c>
      <c r="P43" s="4"/>
    </row>
    <row r="44" spans="2:16">
      <c r="B44" s="9" t="str">
        <f t="shared" si="10"/>
        <v/>
      </c>
      <c r="C44" s="153">
        <f>IF(D11="","-",+C43+1)</f>
        <v>2046</v>
      </c>
      <c r="D44" s="159">
        <f>IF(F43+SUM(E$17:E43)=D$10,F43,D$10-SUM(E$17:E43))</f>
        <v>2911097.4614199335</v>
      </c>
      <c r="E44" s="160">
        <f>IF(+I14&lt;F43,I14,D44)</f>
        <v>194073.17073170733</v>
      </c>
      <c r="F44" s="159">
        <f t="shared" si="4"/>
        <v>2717024.290688226</v>
      </c>
      <c r="G44" s="161">
        <f t="shared" si="5"/>
        <v>482051.37168747745</v>
      </c>
      <c r="H44" s="142">
        <f t="shared" si="6"/>
        <v>482051.37168747745</v>
      </c>
      <c r="I44" s="156">
        <f t="shared" si="0"/>
        <v>0</v>
      </c>
      <c r="J44" s="156"/>
      <c r="K44" s="334"/>
      <c r="L44" s="158">
        <f t="shared" si="7"/>
        <v>0</v>
      </c>
      <c r="M44" s="334"/>
      <c r="N44" s="158">
        <f t="shared" si="8"/>
        <v>0</v>
      </c>
      <c r="O44" s="158">
        <f t="shared" si="9"/>
        <v>0</v>
      </c>
      <c r="P44" s="4"/>
    </row>
    <row r="45" spans="2:16">
      <c r="B45" s="9" t="str">
        <f t="shared" si="10"/>
        <v/>
      </c>
      <c r="C45" s="153">
        <f>IF(D11="","-",+C44+1)</f>
        <v>2047</v>
      </c>
      <c r="D45" s="159">
        <f>IF(F44+SUM(E$17:E44)=D$10,F44,D$10-SUM(E$17:E44))</f>
        <v>2717024.290688226</v>
      </c>
      <c r="E45" s="160">
        <f>IF(+I14&lt;F44,I14,D45)</f>
        <v>194073.17073170733</v>
      </c>
      <c r="F45" s="159">
        <f t="shared" si="4"/>
        <v>2522951.1199565185</v>
      </c>
      <c r="G45" s="161">
        <f t="shared" si="5"/>
        <v>462190.80540169496</v>
      </c>
      <c r="H45" s="142">
        <f t="shared" si="6"/>
        <v>462190.80540169496</v>
      </c>
      <c r="I45" s="156">
        <f t="shared" si="0"/>
        <v>0</v>
      </c>
      <c r="J45" s="156"/>
      <c r="K45" s="334"/>
      <c r="L45" s="158">
        <f t="shared" si="7"/>
        <v>0</v>
      </c>
      <c r="M45" s="334"/>
      <c r="N45" s="158">
        <f t="shared" si="8"/>
        <v>0</v>
      </c>
      <c r="O45" s="158">
        <f t="shared" si="9"/>
        <v>0</v>
      </c>
      <c r="P45" s="4"/>
    </row>
    <row r="46" spans="2:16">
      <c r="B46" s="9" t="str">
        <f t="shared" si="10"/>
        <v/>
      </c>
      <c r="C46" s="153">
        <f>IF(D11="","-",+C45+1)</f>
        <v>2048</v>
      </c>
      <c r="D46" s="159">
        <f>IF(F45+SUM(E$17:E45)=D$10,F45,D$10-SUM(E$17:E45))</f>
        <v>2522951.1199565185</v>
      </c>
      <c r="E46" s="160">
        <f>IF(+I14&lt;F45,I14,D46)</f>
        <v>194073.17073170733</v>
      </c>
      <c r="F46" s="159">
        <f t="shared" si="4"/>
        <v>2328877.949224811</v>
      </c>
      <c r="G46" s="161">
        <f t="shared" si="5"/>
        <v>442330.23911591247</v>
      </c>
      <c r="H46" s="142">
        <f t="shared" si="6"/>
        <v>442330.23911591247</v>
      </c>
      <c r="I46" s="156">
        <f t="shared" si="0"/>
        <v>0</v>
      </c>
      <c r="J46" s="156"/>
      <c r="K46" s="334"/>
      <c r="L46" s="158">
        <f t="shared" si="7"/>
        <v>0</v>
      </c>
      <c r="M46" s="334"/>
      <c r="N46" s="158">
        <f t="shared" si="8"/>
        <v>0</v>
      </c>
      <c r="O46" s="158">
        <f t="shared" si="9"/>
        <v>0</v>
      </c>
      <c r="P46" s="4"/>
    </row>
    <row r="47" spans="2:16">
      <c r="B47" s="9" t="str">
        <f t="shared" si="10"/>
        <v/>
      </c>
      <c r="C47" s="153">
        <f>IF(D11="","-",+C46+1)</f>
        <v>2049</v>
      </c>
      <c r="D47" s="159">
        <f>IF(F46+SUM(E$17:E46)=D$10,F46,D$10-SUM(E$17:E46))</f>
        <v>2328877.949224811</v>
      </c>
      <c r="E47" s="160">
        <f>IF(+I14&lt;F46,I14,D47)</f>
        <v>194073.17073170733</v>
      </c>
      <c r="F47" s="159">
        <f t="shared" si="4"/>
        <v>2134804.7784931036</v>
      </c>
      <c r="G47" s="161">
        <f t="shared" si="5"/>
        <v>422469.67283013003</v>
      </c>
      <c r="H47" s="142">
        <f t="shared" si="6"/>
        <v>422469.67283013003</v>
      </c>
      <c r="I47" s="156">
        <f t="shared" si="0"/>
        <v>0</v>
      </c>
      <c r="J47" s="156"/>
      <c r="K47" s="334"/>
      <c r="L47" s="158">
        <f t="shared" si="7"/>
        <v>0</v>
      </c>
      <c r="M47" s="334"/>
      <c r="N47" s="158">
        <f t="shared" si="8"/>
        <v>0</v>
      </c>
      <c r="O47" s="158">
        <f t="shared" si="9"/>
        <v>0</v>
      </c>
      <c r="P47" s="4"/>
    </row>
    <row r="48" spans="2:16">
      <c r="B48" s="9" t="str">
        <f t="shared" si="10"/>
        <v/>
      </c>
      <c r="C48" s="153">
        <f>IF(D11="","-",+C47+1)</f>
        <v>2050</v>
      </c>
      <c r="D48" s="159">
        <f>IF(F47+SUM(E$17:E47)=D$10,F47,D$10-SUM(E$17:E47))</f>
        <v>2134804.7784931036</v>
      </c>
      <c r="E48" s="160">
        <f>IF(+I14&lt;F47,I14,D48)</f>
        <v>194073.17073170733</v>
      </c>
      <c r="F48" s="159">
        <f t="shared" si="4"/>
        <v>1940731.6077613963</v>
      </c>
      <c r="G48" s="161">
        <f t="shared" si="5"/>
        <v>402609.1065443476</v>
      </c>
      <c r="H48" s="142">
        <f t="shared" si="6"/>
        <v>402609.1065443476</v>
      </c>
      <c r="I48" s="156">
        <f t="shared" si="0"/>
        <v>0</v>
      </c>
      <c r="J48" s="156"/>
      <c r="K48" s="334"/>
      <c r="L48" s="158">
        <f t="shared" si="7"/>
        <v>0</v>
      </c>
      <c r="M48" s="334"/>
      <c r="N48" s="158">
        <f t="shared" si="8"/>
        <v>0</v>
      </c>
      <c r="O48" s="158">
        <f t="shared" si="9"/>
        <v>0</v>
      </c>
      <c r="P48" s="4"/>
    </row>
    <row r="49" spans="2:16">
      <c r="B49" s="9" t="str">
        <f t="shared" si="10"/>
        <v/>
      </c>
      <c r="C49" s="153">
        <f>IF(D11="","-",+C48+1)</f>
        <v>2051</v>
      </c>
      <c r="D49" s="159">
        <f>IF(F48+SUM(E$17:E48)=D$10,F48,D$10-SUM(E$17:E48))</f>
        <v>1940731.6077613963</v>
      </c>
      <c r="E49" s="160">
        <f>IF(+I14&lt;F48,I14,D49)</f>
        <v>194073.17073170733</v>
      </c>
      <c r="F49" s="159">
        <f t="shared" si="4"/>
        <v>1746658.4370296891</v>
      </c>
      <c r="G49" s="161">
        <f t="shared" si="5"/>
        <v>382748.5402585651</v>
      </c>
      <c r="H49" s="142">
        <f t="shared" si="6"/>
        <v>382748.5402585651</v>
      </c>
      <c r="I49" s="156">
        <f t="shared" si="0"/>
        <v>0</v>
      </c>
      <c r="J49" s="156"/>
      <c r="K49" s="334"/>
      <c r="L49" s="158">
        <f t="shared" si="7"/>
        <v>0</v>
      </c>
      <c r="M49" s="334"/>
      <c r="N49" s="158">
        <f t="shared" si="8"/>
        <v>0</v>
      </c>
      <c r="O49" s="158">
        <f t="shared" si="9"/>
        <v>0</v>
      </c>
      <c r="P49" s="4"/>
    </row>
    <row r="50" spans="2:16">
      <c r="B50" s="9" t="str">
        <f t="shared" si="10"/>
        <v/>
      </c>
      <c r="C50" s="153">
        <f>IF(D11="","-",+C49+1)</f>
        <v>2052</v>
      </c>
      <c r="D50" s="159">
        <f>IF(F49+SUM(E$17:E49)=D$10,F49,D$10-SUM(E$17:E49))</f>
        <v>1746658.4370296891</v>
      </c>
      <c r="E50" s="160">
        <f>IF(+I14&lt;F49,I14,D50)</f>
        <v>194073.17073170733</v>
      </c>
      <c r="F50" s="159">
        <f t="shared" si="4"/>
        <v>1552585.2662979818</v>
      </c>
      <c r="G50" s="161">
        <f t="shared" si="5"/>
        <v>362887.97397278267</v>
      </c>
      <c r="H50" s="142">
        <f t="shared" si="6"/>
        <v>362887.97397278267</v>
      </c>
      <c r="I50" s="156">
        <f t="shared" si="0"/>
        <v>0</v>
      </c>
      <c r="J50" s="156"/>
      <c r="K50" s="334"/>
      <c r="L50" s="158">
        <f t="shared" si="7"/>
        <v>0</v>
      </c>
      <c r="M50" s="334"/>
      <c r="N50" s="158">
        <f t="shared" si="8"/>
        <v>0</v>
      </c>
      <c r="O50" s="158">
        <f t="shared" si="9"/>
        <v>0</v>
      </c>
      <c r="P50" s="4"/>
    </row>
    <row r="51" spans="2:16">
      <c r="B51" s="9" t="str">
        <f t="shared" si="10"/>
        <v/>
      </c>
      <c r="C51" s="153">
        <f>IF(D11="","-",+C50+1)</f>
        <v>2053</v>
      </c>
      <c r="D51" s="159">
        <f>IF(F50+SUM(E$17:E50)=D$10,F50,D$10-SUM(E$17:E50))</f>
        <v>1552585.2662979818</v>
      </c>
      <c r="E51" s="160">
        <f>IF(+I14&lt;F50,I14,D51)</f>
        <v>194073.17073170733</v>
      </c>
      <c r="F51" s="159">
        <f t="shared" si="4"/>
        <v>1358512.0955662746</v>
      </c>
      <c r="G51" s="161">
        <f t="shared" si="5"/>
        <v>343027.40768700023</v>
      </c>
      <c r="H51" s="142">
        <f t="shared" si="6"/>
        <v>343027.40768700023</v>
      </c>
      <c r="I51" s="156">
        <f t="shared" si="0"/>
        <v>0</v>
      </c>
      <c r="J51" s="156"/>
      <c r="K51" s="334"/>
      <c r="L51" s="158">
        <f t="shared" si="7"/>
        <v>0</v>
      </c>
      <c r="M51" s="334"/>
      <c r="N51" s="158">
        <f t="shared" si="8"/>
        <v>0</v>
      </c>
      <c r="O51" s="158">
        <f t="shared" si="9"/>
        <v>0</v>
      </c>
      <c r="P51" s="4"/>
    </row>
    <row r="52" spans="2:16">
      <c r="B52" s="9" t="str">
        <f t="shared" si="10"/>
        <v/>
      </c>
      <c r="C52" s="153">
        <f>IF(D11="","-",+C51+1)</f>
        <v>2054</v>
      </c>
      <c r="D52" s="159">
        <f>IF(F51+SUM(E$17:E51)=D$10,F51,D$10-SUM(E$17:E51))</f>
        <v>1358512.0955662746</v>
      </c>
      <c r="E52" s="160">
        <f>IF(+I14&lt;F51,I14,D52)</f>
        <v>194073.17073170733</v>
      </c>
      <c r="F52" s="159">
        <f t="shared" si="4"/>
        <v>1164438.9248345674</v>
      </c>
      <c r="G52" s="161">
        <f t="shared" si="5"/>
        <v>323166.84140121774</v>
      </c>
      <c r="H52" s="142">
        <f t="shared" si="6"/>
        <v>323166.84140121774</v>
      </c>
      <c r="I52" s="156">
        <f t="shared" si="0"/>
        <v>0</v>
      </c>
      <c r="J52" s="156"/>
      <c r="K52" s="334"/>
      <c r="L52" s="158">
        <f t="shared" si="7"/>
        <v>0</v>
      </c>
      <c r="M52" s="334"/>
      <c r="N52" s="158">
        <f t="shared" si="8"/>
        <v>0</v>
      </c>
      <c r="O52" s="158">
        <f t="shared" si="9"/>
        <v>0</v>
      </c>
      <c r="P52" s="4"/>
    </row>
    <row r="53" spans="2:16">
      <c r="B53" s="9" t="str">
        <f t="shared" si="10"/>
        <v/>
      </c>
      <c r="C53" s="153">
        <f>IF(D11="","-",+C52+1)</f>
        <v>2055</v>
      </c>
      <c r="D53" s="159">
        <f>IF(F52+SUM(E$17:E52)=D$10,F52,D$10-SUM(E$17:E52))</f>
        <v>1164438.9248345674</v>
      </c>
      <c r="E53" s="160">
        <f>IF(+I14&lt;F52,I14,D53)</f>
        <v>194073.17073170733</v>
      </c>
      <c r="F53" s="159">
        <f t="shared" si="4"/>
        <v>970365.75410286</v>
      </c>
      <c r="G53" s="161">
        <f t="shared" si="5"/>
        <v>303306.27511543536</v>
      </c>
      <c r="H53" s="142">
        <f t="shared" si="6"/>
        <v>303306.27511543536</v>
      </c>
      <c r="I53" s="156">
        <f t="shared" si="0"/>
        <v>0</v>
      </c>
      <c r="J53" s="156"/>
      <c r="K53" s="334"/>
      <c r="L53" s="158">
        <f t="shared" si="7"/>
        <v>0</v>
      </c>
      <c r="M53" s="334"/>
      <c r="N53" s="158">
        <f t="shared" si="8"/>
        <v>0</v>
      </c>
      <c r="O53" s="158">
        <f t="shared" si="9"/>
        <v>0</v>
      </c>
      <c r="P53" s="4"/>
    </row>
    <row r="54" spans="2:16">
      <c r="B54" s="9" t="str">
        <f t="shared" si="10"/>
        <v/>
      </c>
      <c r="C54" s="153">
        <f>IF(D11="","-",+C53+1)</f>
        <v>2056</v>
      </c>
      <c r="D54" s="159">
        <f>IF(F53+SUM(E$17:E53)=D$10,F53,D$10-SUM(E$17:E53))</f>
        <v>970365.75410286</v>
      </c>
      <c r="E54" s="160">
        <f>IF(+I14&lt;F53,I14,D54)</f>
        <v>194073.17073170733</v>
      </c>
      <c r="F54" s="159">
        <f t="shared" si="4"/>
        <v>776292.58337115264</v>
      </c>
      <c r="G54" s="161">
        <f t="shared" si="5"/>
        <v>283445.70882965287</v>
      </c>
      <c r="H54" s="142">
        <f t="shared" si="6"/>
        <v>283445.70882965287</v>
      </c>
      <c r="I54" s="156">
        <f t="shared" si="0"/>
        <v>0</v>
      </c>
      <c r="J54" s="156"/>
      <c r="K54" s="334"/>
      <c r="L54" s="158">
        <f t="shared" si="7"/>
        <v>0</v>
      </c>
      <c r="M54" s="334"/>
      <c r="N54" s="158">
        <f t="shared" si="8"/>
        <v>0</v>
      </c>
      <c r="O54" s="158">
        <f t="shared" si="9"/>
        <v>0</v>
      </c>
      <c r="P54" s="4"/>
    </row>
    <row r="55" spans="2:16">
      <c r="B55" s="9" t="str">
        <f t="shared" si="10"/>
        <v/>
      </c>
      <c r="C55" s="153">
        <f>IF(D11="","-",+C54+1)</f>
        <v>2057</v>
      </c>
      <c r="D55" s="159">
        <f>IF(F54+SUM(E$17:E54)=D$10,F54,D$10-SUM(E$17:E54))</f>
        <v>776292.58337115264</v>
      </c>
      <c r="E55" s="160">
        <f>IF(+I14&lt;F54,I14,D55)</f>
        <v>194073.17073170733</v>
      </c>
      <c r="F55" s="159">
        <f t="shared" si="4"/>
        <v>582219.41263944528</v>
      </c>
      <c r="G55" s="161">
        <f t="shared" si="5"/>
        <v>263585.14254387043</v>
      </c>
      <c r="H55" s="142">
        <f t="shared" si="6"/>
        <v>263585.14254387043</v>
      </c>
      <c r="I55" s="156">
        <f t="shared" si="0"/>
        <v>0</v>
      </c>
      <c r="J55" s="156"/>
      <c r="K55" s="334"/>
      <c r="L55" s="158">
        <f t="shared" si="7"/>
        <v>0</v>
      </c>
      <c r="M55" s="334"/>
      <c r="N55" s="158">
        <f t="shared" si="8"/>
        <v>0</v>
      </c>
      <c r="O55" s="158">
        <f t="shared" si="9"/>
        <v>0</v>
      </c>
      <c r="P55" s="4"/>
    </row>
    <row r="56" spans="2:16">
      <c r="B56" s="9" t="str">
        <f t="shared" si="10"/>
        <v/>
      </c>
      <c r="C56" s="153">
        <f>IF(D11="","-",+C55+1)</f>
        <v>2058</v>
      </c>
      <c r="D56" s="159">
        <f>IF(F55+SUM(E$17:E55)=D$10,F55,D$10-SUM(E$17:E55))</f>
        <v>582219.41263944528</v>
      </c>
      <c r="E56" s="160">
        <f>IF(+I14&lt;F55,I14,D56)</f>
        <v>194073.17073170733</v>
      </c>
      <c r="F56" s="159">
        <f t="shared" si="4"/>
        <v>388146.24190773792</v>
      </c>
      <c r="G56" s="161">
        <f t="shared" si="5"/>
        <v>243724.57625808797</v>
      </c>
      <c r="H56" s="142">
        <f t="shared" si="6"/>
        <v>243724.57625808797</v>
      </c>
      <c r="I56" s="156">
        <f t="shared" si="0"/>
        <v>0</v>
      </c>
      <c r="J56" s="156"/>
      <c r="K56" s="334"/>
      <c r="L56" s="158">
        <f t="shared" si="7"/>
        <v>0</v>
      </c>
      <c r="M56" s="334"/>
      <c r="N56" s="158">
        <f t="shared" si="8"/>
        <v>0</v>
      </c>
      <c r="O56" s="158">
        <f t="shared" si="9"/>
        <v>0</v>
      </c>
      <c r="P56" s="4"/>
    </row>
    <row r="57" spans="2:16">
      <c r="B57" s="9" t="str">
        <f t="shared" si="10"/>
        <v/>
      </c>
      <c r="C57" s="153">
        <f>IF(D11="","-",+C56+1)</f>
        <v>2059</v>
      </c>
      <c r="D57" s="159">
        <f>IF(F56+SUM(E$17:E56)=D$10,F56,D$10-SUM(E$17:E56))</f>
        <v>388146.24190773792</v>
      </c>
      <c r="E57" s="160">
        <f>IF(+I14&lt;F56,I14,D57)</f>
        <v>194073.17073170733</v>
      </c>
      <c r="F57" s="159">
        <f t="shared" si="4"/>
        <v>194073.07117603059</v>
      </c>
      <c r="G57" s="161">
        <f t="shared" si="5"/>
        <v>223864.0099723055</v>
      </c>
      <c r="H57" s="142">
        <f t="shared" si="6"/>
        <v>223864.0099723055</v>
      </c>
      <c r="I57" s="156">
        <f t="shared" si="0"/>
        <v>0</v>
      </c>
      <c r="J57" s="156"/>
      <c r="K57" s="334"/>
      <c r="L57" s="158">
        <f t="shared" si="7"/>
        <v>0</v>
      </c>
      <c r="M57" s="334"/>
      <c r="N57" s="158">
        <f t="shared" si="8"/>
        <v>0</v>
      </c>
      <c r="O57" s="158">
        <f t="shared" si="9"/>
        <v>0</v>
      </c>
      <c r="P57" s="4"/>
    </row>
    <row r="58" spans="2:16">
      <c r="B58" s="9" t="str">
        <f t="shared" si="10"/>
        <v/>
      </c>
      <c r="C58" s="153">
        <f>IF(D11="","-",+C57+1)</f>
        <v>2060</v>
      </c>
      <c r="D58" s="159">
        <f>IF(F57+SUM(E$17:E57)=D$10,F57,D$10-SUM(E$17:E57))</f>
        <v>194073.07117603059</v>
      </c>
      <c r="E58" s="160">
        <f>IF(+I14&lt;F57,I14,D58)</f>
        <v>194073.07117603059</v>
      </c>
      <c r="F58" s="159">
        <f t="shared" si="4"/>
        <v>0</v>
      </c>
      <c r="G58" s="161">
        <f t="shared" si="5"/>
        <v>204003.34922488406</v>
      </c>
      <c r="H58" s="142">
        <f t="shared" si="6"/>
        <v>204003.34922488406</v>
      </c>
      <c r="I58" s="156">
        <f t="shared" si="0"/>
        <v>0</v>
      </c>
      <c r="J58" s="156"/>
      <c r="K58" s="334"/>
      <c r="L58" s="158">
        <f t="shared" si="7"/>
        <v>0</v>
      </c>
      <c r="M58" s="334"/>
      <c r="N58" s="158">
        <f t="shared" si="8"/>
        <v>0</v>
      </c>
      <c r="O58" s="158">
        <f t="shared" si="9"/>
        <v>0</v>
      </c>
      <c r="P58" s="4"/>
    </row>
    <row r="59" spans="2:16">
      <c r="B59" s="9" t="str">
        <f t="shared" si="10"/>
        <v/>
      </c>
      <c r="C59" s="153">
        <f>IF(D11="","-",+C58+1)</f>
        <v>2061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4"/>
        <v>0</v>
      </c>
      <c r="G59" s="161">
        <f t="shared" si="5"/>
        <v>0</v>
      </c>
      <c r="H59" s="142">
        <f t="shared" si="6"/>
        <v>0</v>
      </c>
      <c r="I59" s="156">
        <f t="shared" si="0"/>
        <v>0</v>
      </c>
      <c r="J59" s="156"/>
      <c r="K59" s="334"/>
      <c r="L59" s="158">
        <f t="shared" si="7"/>
        <v>0</v>
      </c>
      <c r="M59" s="334"/>
      <c r="N59" s="158">
        <f t="shared" si="8"/>
        <v>0</v>
      </c>
      <c r="O59" s="158">
        <f t="shared" si="9"/>
        <v>0</v>
      </c>
      <c r="P59" s="4"/>
    </row>
    <row r="60" spans="2:16">
      <c r="B60" s="9" t="str">
        <f t="shared" si="10"/>
        <v/>
      </c>
      <c r="C60" s="153">
        <f>IF(D11="","-",+C59+1)</f>
        <v>2062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4"/>
        <v>0</v>
      </c>
      <c r="G60" s="161">
        <f t="shared" si="5"/>
        <v>0</v>
      </c>
      <c r="H60" s="142">
        <f t="shared" si="6"/>
        <v>0</v>
      </c>
      <c r="I60" s="156">
        <f t="shared" si="0"/>
        <v>0</v>
      </c>
      <c r="J60" s="156"/>
      <c r="K60" s="334"/>
      <c r="L60" s="158">
        <f t="shared" si="7"/>
        <v>0</v>
      </c>
      <c r="M60" s="334"/>
      <c r="N60" s="158">
        <f t="shared" si="8"/>
        <v>0</v>
      </c>
      <c r="O60" s="158">
        <f t="shared" si="9"/>
        <v>0</v>
      </c>
      <c r="P60" s="4"/>
    </row>
    <row r="61" spans="2:16">
      <c r="B61" s="9" t="str">
        <f t="shared" si="10"/>
        <v/>
      </c>
      <c r="C61" s="153">
        <f>IF(D11="","-",+C60+1)</f>
        <v>2063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7"/>
        <v>0</v>
      </c>
      <c r="M61" s="334"/>
      <c r="N61" s="158">
        <f t="shared" si="8"/>
        <v>0</v>
      </c>
      <c r="O61" s="158">
        <f t="shared" si="9"/>
        <v>0</v>
      </c>
      <c r="P61" s="4"/>
    </row>
    <row r="62" spans="2:16">
      <c r="B62" s="9" t="str">
        <f t="shared" si="10"/>
        <v/>
      </c>
      <c r="C62" s="153">
        <f>IF(D11="","-",+C61+1)</f>
        <v>2064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7"/>
        <v>0</v>
      </c>
      <c r="M62" s="334"/>
      <c r="N62" s="158">
        <f t="shared" si="8"/>
        <v>0</v>
      </c>
      <c r="O62" s="158">
        <f t="shared" si="9"/>
        <v>0</v>
      </c>
      <c r="P62" s="4"/>
    </row>
    <row r="63" spans="2:16">
      <c r="B63" s="9" t="str">
        <f t="shared" si="10"/>
        <v/>
      </c>
      <c r="C63" s="153">
        <f>IF(D11="","-",+C62+1)</f>
        <v>2065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7"/>
        <v>0</v>
      </c>
      <c r="M63" s="334"/>
      <c r="N63" s="158">
        <f t="shared" si="8"/>
        <v>0</v>
      </c>
      <c r="O63" s="158">
        <f t="shared" si="9"/>
        <v>0</v>
      </c>
      <c r="P63" s="4"/>
    </row>
    <row r="64" spans="2:16">
      <c r="B64" s="9" t="str">
        <f t="shared" si="10"/>
        <v/>
      </c>
      <c r="C64" s="153">
        <f>IF(D11="","-",+C63+1)</f>
        <v>2066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7"/>
        <v>0</v>
      </c>
      <c r="M64" s="334"/>
      <c r="N64" s="158">
        <f t="shared" si="8"/>
        <v>0</v>
      </c>
      <c r="O64" s="158">
        <f t="shared" si="9"/>
        <v>0</v>
      </c>
      <c r="P64" s="4"/>
    </row>
    <row r="65" spans="2:16">
      <c r="B65" s="9" t="str">
        <f t="shared" si="10"/>
        <v/>
      </c>
      <c r="C65" s="153">
        <f>IF(D11="","-",+C64+1)</f>
        <v>2067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7"/>
        <v>0</v>
      </c>
      <c r="M65" s="334"/>
      <c r="N65" s="158">
        <f t="shared" si="8"/>
        <v>0</v>
      </c>
      <c r="O65" s="158">
        <f t="shared" si="9"/>
        <v>0</v>
      </c>
      <c r="P65" s="4"/>
    </row>
    <row r="66" spans="2:16">
      <c r="B66" s="9" t="str">
        <f t="shared" si="10"/>
        <v/>
      </c>
      <c r="C66" s="153">
        <f>IF(D11="","-",+C65+1)</f>
        <v>2068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7"/>
        <v>0</v>
      </c>
      <c r="M66" s="334"/>
      <c r="N66" s="158">
        <f t="shared" si="8"/>
        <v>0</v>
      </c>
      <c r="O66" s="158">
        <f t="shared" si="9"/>
        <v>0</v>
      </c>
      <c r="P66" s="4"/>
    </row>
    <row r="67" spans="2:16">
      <c r="B67" s="9" t="str">
        <f t="shared" si="10"/>
        <v/>
      </c>
      <c r="C67" s="153">
        <f>IF(D11="","-",+C66+1)</f>
        <v>2069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7"/>
        <v>0</v>
      </c>
      <c r="M67" s="334"/>
      <c r="N67" s="158">
        <f t="shared" si="8"/>
        <v>0</v>
      </c>
      <c r="O67" s="158">
        <f t="shared" si="9"/>
        <v>0</v>
      </c>
      <c r="P67" s="4"/>
    </row>
    <row r="68" spans="2:16">
      <c r="B68" s="9" t="str">
        <f t="shared" si="10"/>
        <v/>
      </c>
      <c r="C68" s="153">
        <f>IF(D11="","-",+C67+1)</f>
        <v>2070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7"/>
        <v>0</v>
      </c>
      <c r="M68" s="334"/>
      <c r="N68" s="158">
        <f t="shared" si="8"/>
        <v>0</v>
      </c>
      <c r="O68" s="158">
        <f t="shared" si="9"/>
        <v>0</v>
      </c>
      <c r="P68" s="4"/>
    </row>
    <row r="69" spans="2:16">
      <c r="B69" s="9" t="str">
        <f t="shared" si="10"/>
        <v/>
      </c>
      <c r="C69" s="153">
        <f>IF(D11="","-",+C68+1)</f>
        <v>2071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7"/>
        <v>0</v>
      </c>
      <c r="M69" s="334"/>
      <c r="N69" s="158">
        <f t="shared" si="8"/>
        <v>0</v>
      </c>
      <c r="O69" s="158">
        <f t="shared" si="9"/>
        <v>0</v>
      </c>
      <c r="P69" s="4"/>
    </row>
    <row r="70" spans="2:16">
      <c r="B70" s="9" t="str">
        <f t="shared" si="10"/>
        <v/>
      </c>
      <c r="C70" s="153">
        <f>IF(D11="","-",+C69+1)</f>
        <v>2072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7"/>
        <v>0</v>
      </c>
      <c r="M70" s="334"/>
      <c r="N70" s="158">
        <f t="shared" si="8"/>
        <v>0</v>
      </c>
      <c r="O70" s="158">
        <f t="shared" si="9"/>
        <v>0</v>
      </c>
      <c r="P70" s="4"/>
    </row>
    <row r="71" spans="2:16">
      <c r="B71" s="9" t="str">
        <f t="shared" si="10"/>
        <v/>
      </c>
      <c r="C71" s="153">
        <f>IF(D11="","-",+C70+1)</f>
        <v>2073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7"/>
        <v>0</v>
      </c>
      <c r="M71" s="334"/>
      <c r="N71" s="158">
        <f t="shared" si="8"/>
        <v>0</v>
      </c>
      <c r="O71" s="158">
        <f t="shared" si="9"/>
        <v>0</v>
      </c>
      <c r="P71" s="4"/>
    </row>
    <row r="72" spans="2:16" ht="13.5" thickBot="1">
      <c r="B72" s="9" t="str">
        <f t="shared" si="10"/>
        <v/>
      </c>
      <c r="C72" s="164">
        <f>IF(D11="","-",+C71+1)</f>
        <v>2074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7"/>
        <v>0</v>
      </c>
      <c r="M72" s="335"/>
      <c r="N72" s="169">
        <f t="shared" si="8"/>
        <v>0</v>
      </c>
      <c r="O72" s="169">
        <f t="shared" si="9"/>
        <v>0</v>
      </c>
      <c r="P72" s="4"/>
    </row>
    <row r="73" spans="2:16">
      <c r="C73" s="154" t="s">
        <v>73</v>
      </c>
      <c r="D73" s="111"/>
      <c r="E73" s="111">
        <f>SUM(E17:E72)</f>
        <v>7957000</v>
      </c>
      <c r="F73" s="111"/>
      <c r="G73" s="111">
        <f>SUM(G17:G72)</f>
        <v>25045887.788505848</v>
      </c>
      <c r="H73" s="111">
        <f>SUM(H17:H72)</f>
        <v>25045887.788505848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72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Ellerbe Road - Lucas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7957000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3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189452.38095238095</v>
      </c>
      <c r="K96" s="111"/>
      <c r="L96" s="111"/>
      <c r="M96" s="111"/>
      <c r="N96" s="111"/>
      <c r="O96" s="111"/>
      <c r="P96" s="4"/>
    </row>
    <row r="97" spans="1:16" ht="51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2019</v>
      </c>
      <c r="D99" s="154">
        <f>IF(D93=C99,0,D92)</f>
        <v>0</v>
      </c>
      <c r="E99" s="161">
        <f>IF(D11=I10,0,J96/12*(12-D94))</f>
        <v>142089.28571428571</v>
      </c>
      <c r="F99" s="159">
        <f>IF(D93=C99,+D92-E99,+D99-E99)</f>
        <v>7814910.7142857146</v>
      </c>
      <c r="G99" s="214">
        <f t="shared" ref="G99:G154" si="11">+(F99+D99)/2</f>
        <v>3907455.3571428573</v>
      </c>
      <c r="H99" s="251">
        <f>+J94*G99+E99</f>
        <v>554734.4903146741</v>
      </c>
      <c r="I99" s="252">
        <f>+J95*G99+E99</f>
        <v>554734.4903146741</v>
      </c>
      <c r="J99" s="158">
        <f t="shared" ref="J99:J130" si="12">+I99-H99</f>
        <v>0</v>
      </c>
      <c r="K99" s="158"/>
      <c r="L99" s="333"/>
      <c r="M99" s="157">
        <f t="shared" ref="M99:M130" si="13">IF(L99&lt;&gt;0,+H99-L99,0)</f>
        <v>0</v>
      </c>
      <c r="N99" s="333"/>
      <c r="O99" s="157">
        <f t="shared" ref="O99:O130" si="14">IF(N99&lt;&gt;0,+I99-N99,0)</f>
        <v>0</v>
      </c>
      <c r="P99" s="157">
        <f t="shared" ref="P99:P130" si="15">+O99-M99</f>
        <v>0</v>
      </c>
    </row>
    <row r="100" spans="1:16">
      <c r="B100" s="9" t="str">
        <f>IF(D100=F99,"","IU")</f>
        <v/>
      </c>
      <c r="C100" s="153">
        <f>IF(D93="","-",+C99+1)</f>
        <v>2020</v>
      </c>
      <c r="D100" s="154">
        <f>IF(F99+SUM(E$99:E99)=D$92,F99,D$92-SUM(E$99:E99))</f>
        <v>7814910.7142857146</v>
      </c>
      <c r="E100" s="160">
        <f>IF(+J96&lt;F99,J96,D100)</f>
        <v>189452.38095238095</v>
      </c>
      <c r="F100" s="159">
        <f t="shared" ref="F100:F154" si="16">+D100-E100</f>
        <v>7625458.333333334</v>
      </c>
      <c r="G100" s="159">
        <f t="shared" si="11"/>
        <v>7720184.5238095243</v>
      </c>
      <c r="H100" s="163">
        <f t="shared" ref="H100:H154" si="17">+J$94*G100+E100</f>
        <v>1004739.2700416332</v>
      </c>
      <c r="I100" s="253">
        <f t="shared" ref="I100:I154" si="18">+J$95*G100+E100</f>
        <v>1004739.2700416332</v>
      </c>
      <c r="J100" s="158">
        <f t="shared" si="12"/>
        <v>0</v>
      </c>
      <c r="K100" s="158"/>
      <c r="L100" s="334"/>
      <c r="M100" s="158">
        <f t="shared" si="13"/>
        <v>0</v>
      </c>
      <c r="N100" s="334"/>
      <c r="O100" s="158">
        <f t="shared" si="14"/>
        <v>0</v>
      </c>
      <c r="P100" s="158">
        <f t="shared" si="15"/>
        <v>0</v>
      </c>
    </row>
    <row r="101" spans="1:16">
      <c r="B101" s="9" t="str">
        <f t="shared" ref="B101:B154" si="19">IF(D101=F100,"","IU")</f>
        <v/>
      </c>
      <c r="C101" s="153">
        <f>IF(D93="","-",+C100+1)</f>
        <v>2021</v>
      </c>
      <c r="D101" s="154">
        <f>IF(F100+SUM(E$99:E100)=D$92,F100,D$92-SUM(E$99:E100))</f>
        <v>7625458.333333334</v>
      </c>
      <c r="E101" s="160">
        <f>IF(+J96&lt;F100,J96,D101)</f>
        <v>189452.38095238095</v>
      </c>
      <c r="F101" s="159">
        <f t="shared" si="16"/>
        <v>7436005.9523809534</v>
      </c>
      <c r="G101" s="159">
        <f t="shared" si="11"/>
        <v>7530732.1428571437</v>
      </c>
      <c r="H101" s="163">
        <f t="shared" si="17"/>
        <v>984732.22981858405</v>
      </c>
      <c r="I101" s="253">
        <f t="shared" si="18"/>
        <v>984732.22981858405</v>
      </c>
      <c r="J101" s="158">
        <f t="shared" si="12"/>
        <v>0</v>
      </c>
      <c r="K101" s="158"/>
      <c r="L101" s="334"/>
      <c r="M101" s="158">
        <f t="shared" si="13"/>
        <v>0</v>
      </c>
      <c r="N101" s="334"/>
      <c r="O101" s="158">
        <f t="shared" si="14"/>
        <v>0</v>
      </c>
      <c r="P101" s="158">
        <f t="shared" si="15"/>
        <v>0</v>
      </c>
    </row>
    <row r="102" spans="1:16">
      <c r="B102" s="9" t="str">
        <f t="shared" si="19"/>
        <v/>
      </c>
      <c r="C102" s="153">
        <f>IF(D93="","-",+C101+1)</f>
        <v>2022</v>
      </c>
      <c r="D102" s="154">
        <f>IF(F101+SUM(E$99:E101)=D$92,F101,D$92-SUM(E$99:E101))</f>
        <v>7436005.9523809534</v>
      </c>
      <c r="E102" s="160">
        <f>IF(+J96&lt;F101,J96,D102)</f>
        <v>189452.38095238095</v>
      </c>
      <c r="F102" s="159">
        <f t="shared" si="16"/>
        <v>7246553.5714285728</v>
      </c>
      <c r="G102" s="159">
        <f t="shared" si="11"/>
        <v>7341279.7619047631</v>
      </c>
      <c r="H102" s="163">
        <f t="shared" si="17"/>
        <v>964725.18959553505</v>
      </c>
      <c r="I102" s="253">
        <f t="shared" si="18"/>
        <v>964725.18959553505</v>
      </c>
      <c r="J102" s="158">
        <f t="shared" si="12"/>
        <v>0</v>
      </c>
      <c r="K102" s="158"/>
      <c r="L102" s="334"/>
      <c r="M102" s="158">
        <f t="shared" si="13"/>
        <v>0</v>
      </c>
      <c r="N102" s="334"/>
      <c r="O102" s="158">
        <f t="shared" si="14"/>
        <v>0</v>
      </c>
      <c r="P102" s="158">
        <f t="shared" si="15"/>
        <v>0</v>
      </c>
    </row>
    <row r="103" spans="1:16">
      <c r="B103" s="9" t="str">
        <f t="shared" si="19"/>
        <v/>
      </c>
      <c r="C103" s="153">
        <f>IF(D93="","-",+C102+1)</f>
        <v>2023</v>
      </c>
      <c r="D103" s="154">
        <f>IF(F102+SUM(E$99:E102)=D$92,F102,D$92-SUM(E$99:E102))</f>
        <v>7246553.5714285728</v>
      </c>
      <c r="E103" s="160">
        <f>IF(+J96&lt;F102,J96,D103)</f>
        <v>189452.38095238095</v>
      </c>
      <c r="F103" s="159">
        <f t="shared" si="16"/>
        <v>7057101.1904761922</v>
      </c>
      <c r="G103" s="159">
        <f t="shared" si="11"/>
        <v>7151827.3809523825</v>
      </c>
      <c r="H103" s="163">
        <f t="shared" si="17"/>
        <v>944718.14937248593</v>
      </c>
      <c r="I103" s="253">
        <f t="shared" si="18"/>
        <v>944718.14937248593</v>
      </c>
      <c r="J103" s="158">
        <f t="shared" si="12"/>
        <v>0</v>
      </c>
      <c r="K103" s="158"/>
      <c r="L103" s="334"/>
      <c r="M103" s="158">
        <f t="shared" si="13"/>
        <v>0</v>
      </c>
      <c r="N103" s="334"/>
      <c r="O103" s="158">
        <f t="shared" si="14"/>
        <v>0</v>
      </c>
      <c r="P103" s="158">
        <f t="shared" si="15"/>
        <v>0</v>
      </c>
    </row>
    <row r="104" spans="1:16">
      <c r="B104" s="9" t="str">
        <f t="shared" si="19"/>
        <v/>
      </c>
      <c r="C104" s="153">
        <f>IF(D93="","-",+C103+1)</f>
        <v>2024</v>
      </c>
      <c r="D104" s="154">
        <f>IF(F103+SUM(E$99:E103)=D$92,F103,D$92-SUM(E$99:E103))</f>
        <v>7057101.1904761922</v>
      </c>
      <c r="E104" s="160">
        <f>IF(+J96&lt;F103,J96,D104)</f>
        <v>189452.38095238095</v>
      </c>
      <c r="F104" s="159">
        <f t="shared" si="16"/>
        <v>6867648.8095238116</v>
      </c>
      <c r="G104" s="159">
        <f t="shared" si="11"/>
        <v>6962375.0000000019</v>
      </c>
      <c r="H104" s="163">
        <f t="shared" si="17"/>
        <v>924711.10914943682</v>
      </c>
      <c r="I104" s="253">
        <f t="shared" si="18"/>
        <v>924711.10914943682</v>
      </c>
      <c r="J104" s="158">
        <f t="shared" si="12"/>
        <v>0</v>
      </c>
      <c r="K104" s="158"/>
      <c r="L104" s="334"/>
      <c r="M104" s="158">
        <f t="shared" si="13"/>
        <v>0</v>
      </c>
      <c r="N104" s="334"/>
      <c r="O104" s="158">
        <f t="shared" si="14"/>
        <v>0</v>
      </c>
      <c r="P104" s="158">
        <f t="shared" si="15"/>
        <v>0</v>
      </c>
    </row>
    <row r="105" spans="1:16">
      <c r="B105" s="9" t="str">
        <f t="shared" si="19"/>
        <v/>
      </c>
      <c r="C105" s="153">
        <f>IF(D93="","-",+C104+1)</f>
        <v>2025</v>
      </c>
      <c r="D105" s="154">
        <f>IF(F104+SUM(E$99:E104)=D$92,F104,D$92-SUM(E$99:E104))</f>
        <v>6867648.8095238116</v>
      </c>
      <c r="E105" s="160">
        <f>IF(+J96&lt;F104,J96,D105)</f>
        <v>189452.38095238095</v>
      </c>
      <c r="F105" s="159">
        <f t="shared" si="16"/>
        <v>6678196.428571431</v>
      </c>
      <c r="G105" s="159">
        <f t="shared" si="11"/>
        <v>6772922.6190476213</v>
      </c>
      <c r="H105" s="163">
        <f t="shared" si="17"/>
        <v>904704.0689263877</v>
      </c>
      <c r="I105" s="253">
        <f t="shared" si="18"/>
        <v>904704.0689263877</v>
      </c>
      <c r="J105" s="158">
        <f t="shared" si="12"/>
        <v>0</v>
      </c>
      <c r="K105" s="158"/>
      <c r="L105" s="334"/>
      <c r="M105" s="158">
        <f t="shared" si="13"/>
        <v>0</v>
      </c>
      <c r="N105" s="334"/>
      <c r="O105" s="158">
        <f t="shared" si="14"/>
        <v>0</v>
      </c>
      <c r="P105" s="158">
        <f t="shared" si="15"/>
        <v>0</v>
      </c>
    </row>
    <row r="106" spans="1:16">
      <c r="B106" s="9" t="str">
        <f t="shared" si="19"/>
        <v/>
      </c>
      <c r="C106" s="153">
        <f>IF(D93="","-",+C105+1)</f>
        <v>2026</v>
      </c>
      <c r="D106" s="154">
        <f>IF(F105+SUM(E$99:E105)=D$92,F105,D$92-SUM(E$99:E105))</f>
        <v>6678196.428571431</v>
      </c>
      <c r="E106" s="160">
        <f>IF(+J96&lt;F105,J96,D106)</f>
        <v>189452.38095238095</v>
      </c>
      <c r="F106" s="159">
        <f t="shared" si="16"/>
        <v>6488744.0476190504</v>
      </c>
      <c r="G106" s="159">
        <f t="shared" si="11"/>
        <v>6583470.2380952407</v>
      </c>
      <c r="H106" s="163">
        <f t="shared" si="17"/>
        <v>884697.02870333858</v>
      </c>
      <c r="I106" s="253">
        <f t="shared" si="18"/>
        <v>884697.02870333858</v>
      </c>
      <c r="J106" s="158">
        <f t="shared" si="12"/>
        <v>0</v>
      </c>
      <c r="K106" s="158"/>
      <c r="L106" s="334"/>
      <c r="M106" s="158">
        <f t="shared" si="13"/>
        <v>0</v>
      </c>
      <c r="N106" s="334"/>
      <c r="O106" s="158">
        <f t="shared" si="14"/>
        <v>0</v>
      </c>
      <c r="P106" s="158">
        <f t="shared" si="15"/>
        <v>0</v>
      </c>
    </row>
    <row r="107" spans="1:16">
      <c r="B107" s="9" t="str">
        <f t="shared" si="19"/>
        <v/>
      </c>
      <c r="C107" s="153">
        <f>IF(D93="","-",+C106+1)</f>
        <v>2027</v>
      </c>
      <c r="D107" s="154">
        <f>IF(F106+SUM(E$99:E106)=D$92,F106,D$92-SUM(E$99:E106))</f>
        <v>6488744.0476190504</v>
      </c>
      <c r="E107" s="160">
        <f>IF(+J96&lt;F106,J96,D107)</f>
        <v>189452.38095238095</v>
      </c>
      <c r="F107" s="159">
        <f t="shared" si="16"/>
        <v>6299291.6666666698</v>
      </c>
      <c r="G107" s="159">
        <f t="shared" si="11"/>
        <v>6394017.8571428601</v>
      </c>
      <c r="H107" s="163">
        <f t="shared" si="17"/>
        <v>864689.98848028958</v>
      </c>
      <c r="I107" s="253">
        <f t="shared" si="18"/>
        <v>864689.98848028958</v>
      </c>
      <c r="J107" s="158">
        <f t="shared" si="12"/>
        <v>0</v>
      </c>
      <c r="K107" s="158"/>
      <c r="L107" s="334"/>
      <c r="M107" s="158">
        <f t="shared" si="13"/>
        <v>0</v>
      </c>
      <c r="N107" s="334"/>
      <c r="O107" s="158">
        <f t="shared" si="14"/>
        <v>0</v>
      </c>
      <c r="P107" s="158">
        <f t="shared" si="15"/>
        <v>0</v>
      </c>
    </row>
    <row r="108" spans="1:16">
      <c r="B108" s="9" t="str">
        <f t="shared" si="19"/>
        <v/>
      </c>
      <c r="C108" s="153">
        <f>IF(D93="","-",+C107+1)</f>
        <v>2028</v>
      </c>
      <c r="D108" s="154">
        <f>IF(F107+SUM(E$99:E107)=D$92,F107,D$92-SUM(E$99:E107))</f>
        <v>6299291.6666666698</v>
      </c>
      <c r="E108" s="160">
        <f>IF(+J96&lt;F107,J96,D108)</f>
        <v>189452.38095238095</v>
      </c>
      <c r="F108" s="159">
        <f t="shared" si="16"/>
        <v>6109839.2857142892</v>
      </c>
      <c r="G108" s="159">
        <f t="shared" si="11"/>
        <v>6204565.4761904795</v>
      </c>
      <c r="H108" s="163">
        <f t="shared" si="17"/>
        <v>844682.94825724047</v>
      </c>
      <c r="I108" s="253">
        <f t="shared" si="18"/>
        <v>844682.94825724047</v>
      </c>
      <c r="J108" s="158">
        <f t="shared" si="12"/>
        <v>0</v>
      </c>
      <c r="K108" s="158"/>
      <c r="L108" s="334"/>
      <c r="M108" s="158">
        <f t="shared" si="13"/>
        <v>0</v>
      </c>
      <c r="N108" s="334"/>
      <c r="O108" s="158">
        <f t="shared" si="14"/>
        <v>0</v>
      </c>
      <c r="P108" s="158">
        <f t="shared" si="15"/>
        <v>0</v>
      </c>
    </row>
    <row r="109" spans="1:16">
      <c r="B109" s="9" t="str">
        <f t="shared" si="19"/>
        <v/>
      </c>
      <c r="C109" s="153">
        <f>IF(D93="","-",+C108+1)</f>
        <v>2029</v>
      </c>
      <c r="D109" s="154">
        <f>IF(F108+SUM(E$99:E108)=D$92,F108,D$92-SUM(E$99:E108))</f>
        <v>6109839.2857142892</v>
      </c>
      <c r="E109" s="160">
        <f>IF(+J96&lt;F108,J96,D109)</f>
        <v>189452.38095238095</v>
      </c>
      <c r="F109" s="159">
        <f t="shared" si="16"/>
        <v>5920386.9047619086</v>
      </c>
      <c r="G109" s="159">
        <f t="shared" si="11"/>
        <v>6015113.0952380989</v>
      </c>
      <c r="H109" s="163">
        <f t="shared" si="17"/>
        <v>824675.90803419135</v>
      </c>
      <c r="I109" s="253">
        <f t="shared" si="18"/>
        <v>824675.90803419135</v>
      </c>
      <c r="J109" s="158">
        <f t="shared" si="12"/>
        <v>0</v>
      </c>
      <c r="K109" s="158"/>
      <c r="L109" s="334"/>
      <c r="M109" s="158">
        <f t="shared" si="13"/>
        <v>0</v>
      </c>
      <c r="N109" s="334"/>
      <c r="O109" s="158">
        <f t="shared" si="14"/>
        <v>0</v>
      </c>
      <c r="P109" s="158">
        <f t="shared" si="15"/>
        <v>0</v>
      </c>
    </row>
    <row r="110" spans="1:16">
      <c r="B110" s="9" t="str">
        <f t="shared" si="19"/>
        <v/>
      </c>
      <c r="C110" s="153">
        <f>IF(D93="","-",+C109+1)</f>
        <v>2030</v>
      </c>
      <c r="D110" s="154">
        <f>IF(F109+SUM(E$99:E109)=D$92,F109,D$92-SUM(E$99:E109))</f>
        <v>5920386.9047619086</v>
      </c>
      <c r="E110" s="160">
        <f>IF(+J96&lt;F109,J96,D110)</f>
        <v>189452.38095238095</v>
      </c>
      <c r="F110" s="159">
        <f t="shared" si="16"/>
        <v>5730934.523809528</v>
      </c>
      <c r="G110" s="159">
        <f t="shared" si="11"/>
        <v>5825660.7142857183</v>
      </c>
      <c r="H110" s="163">
        <f t="shared" si="17"/>
        <v>804668.86781114223</v>
      </c>
      <c r="I110" s="253">
        <f t="shared" si="18"/>
        <v>804668.86781114223</v>
      </c>
      <c r="J110" s="158">
        <f t="shared" si="12"/>
        <v>0</v>
      </c>
      <c r="K110" s="158"/>
      <c r="L110" s="334"/>
      <c r="M110" s="158">
        <f t="shared" si="13"/>
        <v>0</v>
      </c>
      <c r="N110" s="334"/>
      <c r="O110" s="158">
        <f t="shared" si="14"/>
        <v>0</v>
      </c>
      <c r="P110" s="158">
        <f t="shared" si="15"/>
        <v>0</v>
      </c>
    </row>
    <row r="111" spans="1:16">
      <c r="B111" s="9" t="str">
        <f t="shared" si="19"/>
        <v/>
      </c>
      <c r="C111" s="153">
        <f>IF(D93="","-",+C110+1)</f>
        <v>2031</v>
      </c>
      <c r="D111" s="154">
        <f>IF(F110+SUM(E$99:E110)=D$92,F110,D$92-SUM(E$99:E110))</f>
        <v>5730934.523809528</v>
      </c>
      <c r="E111" s="160">
        <f>IF(+J96&lt;F110,J96,D111)</f>
        <v>189452.38095238095</v>
      </c>
      <c r="F111" s="159">
        <f t="shared" si="16"/>
        <v>5541482.1428571474</v>
      </c>
      <c r="G111" s="159">
        <f t="shared" si="11"/>
        <v>5636208.3333333377</v>
      </c>
      <c r="H111" s="163">
        <f t="shared" si="17"/>
        <v>784661.82758809312</v>
      </c>
      <c r="I111" s="253">
        <f t="shared" si="18"/>
        <v>784661.82758809312</v>
      </c>
      <c r="J111" s="158">
        <f t="shared" si="12"/>
        <v>0</v>
      </c>
      <c r="K111" s="158"/>
      <c r="L111" s="334"/>
      <c r="M111" s="158">
        <f t="shared" si="13"/>
        <v>0</v>
      </c>
      <c r="N111" s="334"/>
      <c r="O111" s="158">
        <f t="shared" si="14"/>
        <v>0</v>
      </c>
      <c r="P111" s="158">
        <f t="shared" si="15"/>
        <v>0</v>
      </c>
    </row>
    <row r="112" spans="1:16">
      <c r="B112" s="9" t="str">
        <f t="shared" si="19"/>
        <v>IU</v>
      </c>
      <c r="C112" s="153">
        <f>IF(D93="","-",+C111+1)</f>
        <v>2032</v>
      </c>
      <c r="D112" s="154">
        <f>IF(F111+SUM(E$99:E111)=D$92,F111,D$92-SUM(E$99:E111))</f>
        <v>5541482.1428571418</v>
      </c>
      <c r="E112" s="160">
        <f>IF(+J96&lt;F111,J96,D112)</f>
        <v>189452.38095238095</v>
      </c>
      <c r="F112" s="159">
        <f t="shared" si="16"/>
        <v>5352029.7619047612</v>
      </c>
      <c r="G112" s="159">
        <f t="shared" si="11"/>
        <v>5446755.9523809515</v>
      </c>
      <c r="H112" s="163">
        <f t="shared" si="17"/>
        <v>764654.78736504342</v>
      </c>
      <c r="I112" s="253">
        <f t="shared" si="18"/>
        <v>764654.78736504342</v>
      </c>
      <c r="J112" s="158">
        <f t="shared" si="12"/>
        <v>0</v>
      </c>
      <c r="K112" s="158"/>
      <c r="L112" s="334"/>
      <c r="M112" s="158">
        <f t="shared" si="13"/>
        <v>0</v>
      </c>
      <c r="N112" s="334"/>
      <c r="O112" s="158">
        <f t="shared" si="14"/>
        <v>0</v>
      </c>
      <c r="P112" s="158">
        <f t="shared" si="15"/>
        <v>0</v>
      </c>
    </row>
    <row r="113" spans="2:16">
      <c r="B113" s="9" t="str">
        <f t="shared" si="19"/>
        <v/>
      </c>
      <c r="C113" s="153">
        <f>IF(D93="","-",+C112+1)</f>
        <v>2033</v>
      </c>
      <c r="D113" s="154">
        <f>IF(F112+SUM(E$99:E112)=D$92,F112,D$92-SUM(E$99:E112))</f>
        <v>5352029.7619047612</v>
      </c>
      <c r="E113" s="160">
        <f>IF(+J96&lt;F112,J96,D113)</f>
        <v>189452.38095238095</v>
      </c>
      <c r="F113" s="159">
        <f t="shared" si="16"/>
        <v>5162577.3809523806</v>
      </c>
      <c r="G113" s="159">
        <f t="shared" si="11"/>
        <v>5257303.5714285709</v>
      </c>
      <c r="H113" s="163">
        <f t="shared" si="17"/>
        <v>744647.7471419943</v>
      </c>
      <c r="I113" s="253">
        <f t="shared" si="18"/>
        <v>744647.7471419943</v>
      </c>
      <c r="J113" s="158">
        <f t="shared" si="12"/>
        <v>0</v>
      </c>
      <c r="K113" s="158"/>
      <c r="L113" s="334"/>
      <c r="M113" s="158">
        <f t="shared" si="13"/>
        <v>0</v>
      </c>
      <c r="N113" s="334"/>
      <c r="O113" s="158">
        <f t="shared" si="14"/>
        <v>0</v>
      </c>
      <c r="P113" s="158">
        <f t="shared" si="15"/>
        <v>0</v>
      </c>
    </row>
    <row r="114" spans="2:16">
      <c r="B114" s="9" t="str">
        <f t="shared" si="19"/>
        <v/>
      </c>
      <c r="C114" s="153">
        <f>IF(D93="","-",+C113+1)</f>
        <v>2034</v>
      </c>
      <c r="D114" s="154">
        <f>IF(F113+SUM(E$99:E113)=D$92,F113,D$92-SUM(E$99:E113))</f>
        <v>5162577.3809523806</v>
      </c>
      <c r="E114" s="160">
        <f>IF(+J96&lt;F113,J96,D114)</f>
        <v>189452.38095238095</v>
      </c>
      <c r="F114" s="159">
        <f t="shared" si="16"/>
        <v>4973125</v>
      </c>
      <c r="G114" s="159">
        <f t="shared" si="11"/>
        <v>5067851.1904761903</v>
      </c>
      <c r="H114" s="163">
        <f t="shared" si="17"/>
        <v>724640.7069189453</v>
      </c>
      <c r="I114" s="253">
        <f t="shared" si="18"/>
        <v>724640.7069189453</v>
      </c>
      <c r="J114" s="158">
        <f t="shared" si="12"/>
        <v>0</v>
      </c>
      <c r="K114" s="158"/>
      <c r="L114" s="334"/>
      <c r="M114" s="158">
        <f t="shared" si="13"/>
        <v>0</v>
      </c>
      <c r="N114" s="334"/>
      <c r="O114" s="158">
        <f t="shared" si="14"/>
        <v>0</v>
      </c>
      <c r="P114" s="158">
        <f t="shared" si="15"/>
        <v>0</v>
      </c>
    </row>
    <row r="115" spans="2:16">
      <c r="B115" s="9" t="str">
        <f t="shared" si="19"/>
        <v/>
      </c>
      <c r="C115" s="153">
        <f>IF(D93="","-",+C114+1)</f>
        <v>2035</v>
      </c>
      <c r="D115" s="154">
        <f>IF(F114+SUM(E$99:E114)=D$92,F114,D$92-SUM(E$99:E114))</f>
        <v>4973125</v>
      </c>
      <c r="E115" s="160">
        <f>IF(+J96&lt;F114,J96,D115)</f>
        <v>189452.38095238095</v>
      </c>
      <c r="F115" s="159">
        <f t="shared" si="16"/>
        <v>4783672.6190476194</v>
      </c>
      <c r="G115" s="159">
        <f t="shared" si="11"/>
        <v>4878398.8095238097</v>
      </c>
      <c r="H115" s="163">
        <f t="shared" si="17"/>
        <v>704633.66669589619</v>
      </c>
      <c r="I115" s="253">
        <f t="shared" si="18"/>
        <v>704633.66669589619</v>
      </c>
      <c r="J115" s="158">
        <f t="shared" si="12"/>
        <v>0</v>
      </c>
      <c r="K115" s="158"/>
      <c r="L115" s="334"/>
      <c r="M115" s="158">
        <f t="shared" si="13"/>
        <v>0</v>
      </c>
      <c r="N115" s="334"/>
      <c r="O115" s="158">
        <f t="shared" si="14"/>
        <v>0</v>
      </c>
      <c r="P115" s="158">
        <f t="shared" si="15"/>
        <v>0</v>
      </c>
    </row>
    <row r="116" spans="2:16">
      <c r="B116" s="9" t="str">
        <f t="shared" si="19"/>
        <v/>
      </c>
      <c r="C116" s="153">
        <f>IF(D93="","-",+C115+1)</f>
        <v>2036</v>
      </c>
      <c r="D116" s="154">
        <f>IF(F115+SUM(E$99:E115)=D$92,F115,D$92-SUM(E$99:E115))</f>
        <v>4783672.6190476194</v>
      </c>
      <c r="E116" s="160">
        <f>IF(+J96&lt;F115,J96,D116)</f>
        <v>189452.38095238095</v>
      </c>
      <c r="F116" s="159">
        <f t="shared" si="16"/>
        <v>4594220.2380952388</v>
      </c>
      <c r="G116" s="159">
        <f t="shared" si="11"/>
        <v>4688946.4285714291</v>
      </c>
      <c r="H116" s="163">
        <f t="shared" si="17"/>
        <v>684626.62647284707</v>
      </c>
      <c r="I116" s="253">
        <f t="shared" si="18"/>
        <v>684626.62647284707</v>
      </c>
      <c r="J116" s="158">
        <f t="shared" si="12"/>
        <v>0</v>
      </c>
      <c r="K116" s="158"/>
      <c r="L116" s="334"/>
      <c r="M116" s="158">
        <f t="shared" si="13"/>
        <v>0</v>
      </c>
      <c r="N116" s="334"/>
      <c r="O116" s="158">
        <f t="shared" si="14"/>
        <v>0</v>
      </c>
      <c r="P116" s="158">
        <f t="shared" si="15"/>
        <v>0</v>
      </c>
    </row>
    <row r="117" spans="2:16">
      <c r="B117" s="9" t="str">
        <f t="shared" si="19"/>
        <v/>
      </c>
      <c r="C117" s="153">
        <f>IF(D93="","-",+C116+1)</f>
        <v>2037</v>
      </c>
      <c r="D117" s="154">
        <f>IF(F116+SUM(E$99:E116)=D$92,F116,D$92-SUM(E$99:E116))</f>
        <v>4594220.2380952388</v>
      </c>
      <c r="E117" s="160">
        <f>IF(+J96&lt;F116,J96,D117)</f>
        <v>189452.38095238095</v>
      </c>
      <c r="F117" s="159">
        <f t="shared" si="16"/>
        <v>4404767.8571428582</v>
      </c>
      <c r="G117" s="159">
        <f t="shared" si="11"/>
        <v>4499494.0476190485</v>
      </c>
      <c r="H117" s="163">
        <f t="shared" si="17"/>
        <v>664619.58624979795</v>
      </c>
      <c r="I117" s="253">
        <f t="shared" si="18"/>
        <v>664619.58624979795</v>
      </c>
      <c r="J117" s="158">
        <f t="shared" si="12"/>
        <v>0</v>
      </c>
      <c r="K117" s="158"/>
      <c r="L117" s="334"/>
      <c r="M117" s="158">
        <f t="shared" si="13"/>
        <v>0</v>
      </c>
      <c r="N117" s="334"/>
      <c r="O117" s="158">
        <f t="shared" si="14"/>
        <v>0</v>
      </c>
      <c r="P117" s="158">
        <f t="shared" si="15"/>
        <v>0</v>
      </c>
    </row>
    <row r="118" spans="2:16">
      <c r="B118" s="9" t="str">
        <f t="shared" si="19"/>
        <v/>
      </c>
      <c r="C118" s="153">
        <f>IF(D93="","-",+C117+1)</f>
        <v>2038</v>
      </c>
      <c r="D118" s="154">
        <f>IF(F117+SUM(E$99:E117)=D$92,F117,D$92-SUM(E$99:E117))</f>
        <v>4404767.8571428582</v>
      </c>
      <c r="E118" s="160">
        <f>IF(+J96&lt;F117,J96,D118)</f>
        <v>189452.38095238095</v>
      </c>
      <c r="F118" s="159">
        <f t="shared" si="16"/>
        <v>4215315.4761904776</v>
      </c>
      <c r="G118" s="159">
        <f t="shared" si="11"/>
        <v>4310041.6666666679</v>
      </c>
      <c r="H118" s="163">
        <f t="shared" si="17"/>
        <v>644612.54602674884</v>
      </c>
      <c r="I118" s="253">
        <f t="shared" si="18"/>
        <v>644612.54602674884</v>
      </c>
      <c r="J118" s="158">
        <f t="shared" si="12"/>
        <v>0</v>
      </c>
      <c r="K118" s="158"/>
      <c r="L118" s="334"/>
      <c r="M118" s="158">
        <f t="shared" si="13"/>
        <v>0</v>
      </c>
      <c r="N118" s="334"/>
      <c r="O118" s="158">
        <f t="shared" si="14"/>
        <v>0</v>
      </c>
      <c r="P118" s="158">
        <f t="shared" si="15"/>
        <v>0</v>
      </c>
    </row>
    <row r="119" spans="2:16">
      <c r="B119" s="9" t="str">
        <f t="shared" si="19"/>
        <v/>
      </c>
      <c r="C119" s="153">
        <f>IF(D93="","-",+C118+1)</f>
        <v>2039</v>
      </c>
      <c r="D119" s="154">
        <f>IF(F118+SUM(E$99:E118)=D$92,F118,D$92-SUM(E$99:E118))</f>
        <v>4215315.4761904776</v>
      </c>
      <c r="E119" s="160">
        <f>IF(+J96&lt;F118,J96,D119)</f>
        <v>189452.38095238095</v>
      </c>
      <c r="F119" s="159">
        <f t="shared" si="16"/>
        <v>4025863.0952380965</v>
      </c>
      <c r="G119" s="159">
        <f t="shared" si="11"/>
        <v>4120589.2857142873</v>
      </c>
      <c r="H119" s="163">
        <f t="shared" si="17"/>
        <v>624605.50580369984</v>
      </c>
      <c r="I119" s="253">
        <f t="shared" si="18"/>
        <v>624605.50580369984</v>
      </c>
      <c r="J119" s="158">
        <f t="shared" si="12"/>
        <v>0</v>
      </c>
      <c r="K119" s="158"/>
      <c r="L119" s="334"/>
      <c r="M119" s="158">
        <f t="shared" si="13"/>
        <v>0</v>
      </c>
      <c r="N119" s="334"/>
      <c r="O119" s="158">
        <f t="shared" si="14"/>
        <v>0</v>
      </c>
      <c r="P119" s="158">
        <f t="shared" si="15"/>
        <v>0</v>
      </c>
    </row>
    <row r="120" spans="2:16">
      <c r="B120" s="9" t="str">
        <f t="shared" si="19"/>
        <v/>
      </c>
      <c r="C120" s="153">
        <f>IF(D93="","-",+C119+1)</f>
        <v>2040</v>
      </c>
      <c r="D120" s="154">
        <f>IF(F119+SUM(E$99:E119)=D$92,F119,D$92-SUM(E$99:E119))</f>
        <v>4025863.0952380965</v>
      </c>
      <c r="E120" s="160">
        <f>IF(+J96&lt;F119,J96,D120)</f>
        <v>189452.38095238095</v>
      </c>
      <c r="F120" s="159">
        <f t="shared" si="16"/>
        <v>3836410.7142857155</v>
      </c>
      <c r="G120" s="159">
        <f t="shared" si="11"/>
        <v>3931136.9047619058</v>
      </c>
      <c r="H120" s="163">
        <f t="shared" si="17"/>
        <v>604598.46558065061</v>
      </c>
      <c r="I120" s="253">
        <f t="shared" si="18"/>
        <v>604598.46558065061</v>
      </c>
      <c r="J120" s="158">
        <f t="shared" si="12"/>
        <v>0</v>
      </c>
      <c r="K120" s="158"/>
      <c r="L120" s="334"/>
      <c r="M120" s="158">
        <f t="shared" si="13"/>
        <v>0</v>
      </c>
      <c r="N120" s="334"/>
      <c r="O120" s="158">
        <f t="shared" si="14"/>
        <v>0</v>
      </c>
      <c r="P120" s="158">
        <f t="shared" si="15"/>
        <v>0</v>
      </c>
    </row>
    <row r="121" spans="2:16">
      <c r="B121" s="9" t="str">
        <f t="shared" si="19"/>
        <v/>
      </c>
      <c r="C121" s="153">
        <f>IF(D93="","-",+C120+1)</f>
        <v>2041</v>
      </c>
      <c r="D121" s="154">
        <f>IF(F120+SUM(E$99:E120)=D$92,F120,D$92-SUM(E$99:E120))</f>
        <v>3836410.7142857155</v>
      </c>
      <c r="E121" s="160">
        <f>IF(+J96&lt;F120,J96,D121)</f>
        <v>189452.38095238095</v>
      </c>
      <c r="F121" s="159">
        <f t="shared" si="16"/>
        <v>3646958.3333333344</v>
      </c>
      <c r="G121" s="159">
        <f t="shared" si="11"/>
        <v>3741684.5238095252</v>
      </c>
      <c r="H121" s="163">
        <f t="shared" si="17"/>
        <v>584591.42535760149</v>
      </c>
      <c r="I121" s="253">
        <f t="shared" si="18"/>
        <v>584591.42535760149</v>
      </c>
      <c r="J121" s="158">
        <f t="shared" si="12"/>
        <v>0</v>
      </c>
      <c r="K121" s="158"/>
      <c r="L121" s="334"/>
      <c r="M121" s="158">
        <f t="shared" si="13"/>
        <v>0</v>
      </c>
      <c r="N121" s="334"/>
      <c r="O121" s="158">
        <f t="shared" si="14"/>
        <v>0</v>
      </c>
      <c r="P121" s="158">
        <f t="shared" si="15"/>
        <v>0</v>
      </c>
    </row>
    <row r="122" spans="2:16">
      <c r="B122" s="9" t="str">
        <f t="shared" si="19"/>
        <v/>
      </c>
      <c r="C122" s="153">
        <f>IF(D93="","-",+C121+1)</f>
        <v>2042</v>
      </c>
      <c r="D122" s="154">
        <f>IF(F121+SUM(E$99:E121)=D$92,F121,D$92-SUM(E$99:E121))</f>
        <v>3646958.3333333344</v>
      </c>
      <c r="E122" s="160">
        <f>IF(+J96&lt;F121,J96,D122)</f>
        <v>189452.38095238095</v>
      </c>
      <c r="F122" s="159">
        <f t="shared" si="16"/>
        <v>3457505.9523809534</v>
      </c>
      <c r="G122" s="159">
        <f t="shared" si="11"/>
        <v>3552232.1428571437</v>
      </c>
      <c r="H122" s="163">
        <f t="shared" si="17"/>
        <v>564584.38513455237</v>
      </c>
      <c r="I122" s="253">
        <f t="shared" si="18"/>
        <v>564584.38513455237</v>
      </c>
      <c r="J122" s="158">
        <f t="shared" si="12"/>
        <v>0</v>
      </c>
      <c r="K122" s="158"/>
      <c r="L122" s="334"/>
      <c r="M122" s="158">
        <f t="shared" si="13"/>
        <v>0</v>
      </c>
      <c r="N122" s="334"/>
      <c r="O122" s="158">
        <f t="shared" si="14"/>
        <v>0</v>
      </c>
      <c r="P122" s="158">
        <f t="shared" si="15"/>
        <v>0</v>
      </c>
    </row>
    <row r="123" spans="2:16">
      <c r="B123" s="9" t="str">
        <f t="shared" si="19"/>
        <v/>
      </c>
      <c r="C123" s="153">
        <f>IF(D93="","-",+C122+1)</f>
        <v>2043</v>
      </c>
      <c r="D123" s="154">
        <f>IF(F122+SUM(E$99:E122)=D$92,F122,D$92-SUM(E$99:E122))</f>
        <v>3457505.9523809534</v>
      </c>
      <c r="E123" s="160">
        <f>IF(+J96&lt;F122,J96,D123)</f>
        <v>189452.38095238095</v>
      </c>
      <c r="F123" s="159">
        <f t="shared" si="16"/>
        <v>3268053.5714285723</v>
      </c>
      <c r="G123" s="159">
        <f t="shared" si="11"/>
        <v>3362779.7619047631</v>
      </c>
      <c r="H123" s="163">
        <f t="shared" si="17"/>
        <v>544577.34491150314</v>
      </c>
      <c r="I123" s="253">
        <f t="shared" si="18"/>
        <v>544577.34491150314</v>
      </c>
      <c r="J123" s="158">
        <f t="shared" si="12"/>
        <v>0</v>
      </c>
      <c r="K123" s="158"/>
      <c r="L123" s="334"/>
      <c r="M123" s="158">
        <f t="shared" si="13"/>
        <v>0</v>
      </c>
      <c r="N123" s="334"/>
      <c r="O123" s="158">
        <f t="shared" si="14"/>
        <v>0</v>
      </c>
      <c r="P123" s="158">
        <f t="shared" si="15"/>
        <v>0</v>
      </c>
    </row>
    <row r="124" spans="2:16">
      <c r="B124" s="9" t="str">
        <f t="shared" si="19"/>
        <v/>
      </c>
      <c r="C124" s="153">
        <f>IF(D93="","-",+C123+1)</f>
        <v>2044</v>
      </c>
      <c r="D124" s="154">
        <f>IF(F123+SUM(E$99:E123)=D$92,F123,D$92-SUM(E$99:E123))</f>
        <v>3268053.5714285723</v>
      </c>
      <c r="E124" s="160">
        <f>IF(+J96&lt;F123,J96,D124)</f>
        <v>189452.38095238095</v>
      </c>
      <c r="F124" s="159">
        <f t="shared" si="16"/>
        <v>3078601.1904761912</v>
      </c>
      <c r="G124" s="159">
        <f t="shared" si="11"/>
        <v>3173327.3809523815</v>
      </c>
      <c r="H124" s="163">
        <f t="shared" si="17"/>
        <v>524570.30468845402</v>
      </c>
      <c r="I124" s="253">
        <f t="shared" si="18"/>
        <v>524570.30468845402</v>
      </c>
      <c r="J124" s="158">
        <f t="shared" si="12"/>
        <v>0</v>
      </c>
      <c r="K124" s="158"/>
      <c r="L124" s="334"/>
      <c r="M124" s="158">
        <f t="shared" si="13"/>
        <v>0</v>
      </c>
      <c r="N124" s="334"/>
      <c r="O124" s="158">
        <f t="shared" si="14"/>
        <v>0</v>
      </c>
      <c r="P124" s="158">
        <f t="shared" si="15"/>
        <v>0</v>
      </c>
    </row>
    <row r="125" spans="2:16">
      <c r="B125" s="9" t="str">
        <f t="shared" si="19"/>
        <v/>
      </c>
      <c r="C125" s="153">
        <f>IF(D93="","-",+C124+1)</f>
        <v>2045</v>
      </c>
      <c r="D125" s="154">
        <f>IF(F124+SUM(E$99:E124)=D$92,F124,D$92-SUM(E$99:E124))</f>
        <v>3078601.1904761912</v>
      </c>
      <c r="E125" s="160">
        <f>IF(+J96&lt;F124,J96,D125)</f>
        <v>189452.38095238095</v>
      </c>
      <c r="F125" s="159">
        <f t="shared" si="16"/>
        <v>2889148.8095238102</v>
      </c>
      <c r="G125" s="159">
        <f t="shared" si="11"/>
        <v>2983875.0000000009</v>
      </c>
      <c r="H125" s="163">
        <f t="shared" si="17"/>
        <v>504563.26446540491</v>
      </c>
      <c r="I125" s="253">
        <f t="shared" si="18"/>
        <v>504563.26446540491</v>
      </c>
      <c r="J125" s="158">
        <f t="shared" si="12"/>
        <v>0</v>
      </c>
      <c r="K125" s="158"/>
      <c r="L125" s="334"/>
      <c r="M125" s="158">
        <f t="shared" si="13"/>
        <v>0</v>
      </c>
      <c r="N125" s="334"/>
      <c r="O125" s="158">
        <f t="shared" si="14"/>
        <v>0</v>
      </c>
      <c r="P125" s="158">
        <f t="shared" si="15"/>
        <v>0</v>
      </c>
    </row>
    <row r="126" spans="2:16">
      <c r="B126" s="9" t="str">
        <f t="shared" si="19"/>
        <v/>
      </c>
      <c r="C126" s="153">
        <f>IF(D93="","-",+C125+1)</f>
        <v>2046</v>
      </c>
      <c r="D126" s="154">
        <f>IF(F125+SUM(E$99:E125)=D$92,F125,D$92-SUM(E$99:E125))</f>
        <v>2889148.8095238102</v>
      </c>
      <c r="E126" s="160">
        <f>IF(+J96&lt;F125,J96,D126)</f>
        <v>189452.38095238095</v>
      </c>
      <c r="F126" s="159">
        <f t="shared" si="16"/>
        <v>2699696.4285714291</v>
      </c>
      <c r="G126" s="159">
        <f t="shared" si="11"/>
        <v>2794422.6190476194</v>
      </c>
      <c r="H126" s="163">
        <f t="shared" si="17"/>
        <v>484556.22424235573</v>
      </c>
      <c r="I126" s="253">
        <f t="shared" si="18"/>
        <v>484556.22424235573</v>
      </c>
      <c r="J126" s="158">
        <f t="shared" si="12"/>
        <v>0</v>
      </c>
      <c r="K126" s="158"/>
      <c r="L126" s="334"/>
      <c r="M126" s="158">
        <f t="shared" si="13"/>
        <v>0</v>
      </c>
      <c r="N126" s="334"/>
      <c r="O126" s="158">
        <f t="shared" si="14"/>
        <v>0</v>
      </c>
      <c r="P126" s="158">
        <f t="shared" si="15"/>
        <v>0</v>
      </c>
    </row>
    <row r="127" spans="2:16">
      <c r="B127" s="9" t="str">
        <f t="shared" si="19"/>
        <v/>
      </c>
      <c r="C127" s="153">
        <f>IF(D93="","-",+C126+1)</f>
        <v>2047</v>
      </c>
      <c r="D127" s="154">
        <f>IF(F126+SUM(E$99:E126)=D$92,F126,D$92-SUM(E$99:E126))</f>
        <v>2699696.4285714291</v>
      </c>
      <c r="E127" s="160">
        <f>IF(+J96&lt;F126,J96,D127)</f>
        <v>189452.38095238095</v>
      </c>
      <c r="F127" s="159">
        <f t="shared" si="16"/>
        <v>2510244.047619048</v>
      </c>
      <c r="G127" s="159">
        <f t="shared" si="11"/>
        <v>2604970.2380952388</v>
      </c>
      <c r="H127" s="163">
        <f t="shared" si="17"/>
        <v>464549.18401930662</v>
      </c>
      <c r="I127" s="253">
        <f t="shared" si="18"/>
        <v>464549.18401930662</v>
      </c>
      <c r="J127" s="158">
        <f t="shared" si="12"/>
        <v>0</v>
      </c>
      <c r="K127" s="158"/>
      <c r="L127" s="334"/>
      <c r="M127" s="158">
        <f t="shared" si="13"/>
        <v>0</v>
      </c>
      <c r="N127" s="334"/>
      <c r="O127" s="158">
        <f t="shared" si="14"/>
        <v>0</v>
      </c>
      <c r="P127" s="158">
        <f t="shared" si="15"/>
        <v>0</v>
      </c>
    </row>
    <row r="128" spans="2:16">
      <c r="B128" s="9" t="str">
        <f t="shared" si="19"/>
        <v/>
      </c>
      <c r="C128" s="153">
        <f>IF(D93="","-",+C127+1)</f>
        <v>2048</v>
      </c>
      <c r="D128" s="154">
        <f>IF(F127+SUM(E$99:E127)=D$92,F127,D$92-SUM(E$99:E127))</f>
        <v>2510244.047619048</v>
      </c>
      <c r="E128" s="160">
        <f>IF(+J96&lt;F127,J96,D128)</f>
        <v>189452.38095238095</v>
      </c>
      <c r="F128" s="159">
        <f t="shared" si="16"/>
        <v>2320791.666666667</v>
      </c>
      <c r="G128" s="159">
        <f t="shared" si="11"/>
        <v>2415517.8571428573</v>
      </c>
      <c r="H128" s="163">
        <f t="shared" si="17"/>
        <v>444542.14379625744</v>
      </c>
      <c r="I128" s="253">
        <f t="shared" si="18"/>
        <v>444542.14379625744</v>
      </c>
      <c r="J128" s="158">
        <f t="shared" si="12"/>
        <v>0</v>
      </c>
      <c r="K128" s="158"/>
      <c r="L128" s="334"/>
      <c r="M128" s="158">
        <f t="shared" si="13"/>
        <v>0</v>
      </c>
      <c r="N128" s="334"/>
      <c r="O128" s="158">
        <f t="shared" si="14"/>
        <v>0</v>
      </c>
      <c r="P128" s="158">
        <f t="shared" si="15"/>
        <v>0</v>
      </c>
    </row>
    <row r="129" spans="2:16">
      <c r="B129" s="9" t="str">
        <f t="shared" si="19"/>
        <v/>
      </c>
      <c r="C129" s="153">
        <f>IF(D93="","-",+C128+1)</f>
        <v>2049</v>
      </c>
      <c r="D129" s="154">
        <f>IF(F128+SUM(E$99:E128)=D$92,F128,D$92-SUM(E$99:E128))</f>
        <v>2320791.666666667</v>
      </c>
      <c r="E129" s="160">
        <f>IF(+J96&lt;F128,J96,D129)</f>
        <v>189452.38095238095</v>
      </c>
      <c r="F129" s="159">
        <f t="shared" si="16"/>
        <v>2131339.2857142859</v>
      </c>
      <c r="G129" s="159">
        <f t="shared" si="11"/>
        <v>2226065.4761904767</v>
      </c>
      <c r="H129" s="163">
        <f t="shared" si="17"/>
        <v>424535.10357320833</v>
      </c>
      <c r="I129" s="253">
        <f t="shared" si="18"/>
        <v>424535.10357320833</v>
      </c>
      <c r="J129" s="158">
        <f t="shared" si="12"/>
        <v>0</v>
      </c>
      <c r="K129" s="158"/>
      <c r="L129" s="334"/>
      <c r="M129" s="158">
        <f t="shared" si="13"/>
        <v>0</v>
      </c>
      <c r="N129" s="334"/>
      <c r="O129" s="158">
        <f t="shared" si="14"/>
        <v>0</v>
      </c>
      <c r="P129" s="158">
        <f t="shared" si="15"/>
        <v>0</v>
      </c>
    </row>
    <row r="130" spans="2:16">
      <c r="B130" s="9" t="str">
        <f t="shared" si="19"/>
        <v/>
      </c>
      <c r="C130" s="153">
        <f>IF(D93="","-",+C129+1)</f>
        <v>2050</v>
      </c>
      <c r="D130" s="154">
        <f>IF(F129+SUM(E$99:E129)=D$92,F129,D$92-SUM(E$99:E129))</f>
        <v>2131339.2857142859</v>
      </c>
      <c r="E130" s="160">
        <f>IF(+J96&lt;F129,J96,D130)</f>
        <v>189452.38095238095</v>
      </c>
      <c r="F130" s="159">
        <f t="shared" si="16"/>
        <v>1941886.9047619049</v>
      </c>
      <c r="G130" s="159">
        <f t="shared" si="11"/>
        <v>2036613.0952380954</v>
      </c>
      <c r="H130" s="163">
        <f t="shared" si="17"/>
        <v>404528.06335015915</v>
      </c>
      <c r="I130" s="253">
        <f t="shared" si="18"/>
        <v>404528.06335015915</v>
      </c>
      <c r="J130" s="158">
        <f t="shared" si="12"/>
        <v>0</v>
      </c>
      <c r="K130" s="158"/>
      <c r="L130" s="334"/>
      <c r="M130" s="158">
        <f t="shared" si="13"/>
        <v>0</v>
      </c>
      <c r="N130" s="334"/>
      <c r="O130" s="158">
        <f t="shared" si="14"/>
        <v>0</v>
      </c>
      <c r="P130" s="158">
        <f t="shared" si="15"/>
        <v>0</v>
      </c>
    </row>
    <row r="131" spans="2:16">
      <c r="B131" s="9" t="str">
        <f t="shared" si="19"/>
        <v/>
      </c>
      <c r="C131" s="153">
        <f>IF(D93="","-",+C130+1)</f>
        <v>2051</v>
      </c>
      <c r="D131" s="154">
        <f>IF(F130+SUM(E$99:E130)=D$92,F130,D$92-SUM(E$99:E130))</f>
        <v>1941886.9047619049</v>
      </c>
      <c r="E131" s="160">
        <f>IF(+J96&lt;F130,J96,D131)</f>
        <v>189452.38095238095</v>
      </c>
      <c r="F131" s="159">
        <f t="shared" si="16"/>
        <v>1752434.5238095238</v>
      </c>
      <c r="G131" s="159">
        <f t="shared" si="11"/>
        <v>1847160.7142857143</v>
      </c>
      <c r="H131" s="163">
        <f t="shared" si="17"/>
        <v>384521.02312710998</v>
      </c>
      <c r="I131" s="253">
        <f t="shared" si="18"/>
        <v>384521.02312710998</v>
      </c>
      <c r="J131" s="158">
        <f t="shared" ref="J131:J154" si="20">+I541-H541</f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9"/>
        <v/>
      </c>
      <c r="C132" s="153">
        <f>IF(D93="","-",+C131+1)</f>
        <v>2052</v>
      </c>
      <c r="D132" s="154">
        <f>IF(F131+SUM(E$99:E131)=D$92,F131,D$92-SUM(E$99:E131))</f>
        <v>1752434.5238095238</v>
      </c>
      <c r="E132" s="160">
        <f>IF(+J96&lt;F131,J96,D132)</f>
        <v>189452.38095238095</v>
      </c>
      <c r="F132" s="159">
        <f t="shared" si="16"/>
        <v>1562982.1428571427</v>
      </c>
      <c r="G132" s="159">
        <f t="shared" si="11"/>
        <v>1657708.3333333333</v>
      </c>
      <c r="H132" s="163">
        <f t="shared" si="17"/>
        <v>364513.98290406086</v>
      </c>
      <c r="I132" s="253">
        <f t="shared" si="18"/>
        <v>364513.98290406086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9"/>
        <v/>
      </c>
      <c r="C133" s="153">
        <f>IF(D93="","-",+C132+1)</f>
        <v>2053</v>
      </c>
      <c r="D133" s="154">
        <f>IF(F132+SUM(E$99:E132)=D$92,F132,D$92-SUM(E$99:E132))</f>
        <v>1562982.1428571427</v>
      </c>
      <c r="E133" s="160">
        <f>IF(+J96&lt;F132,J96,D133)</f>
        <v>189452.38095238095</v>
      </c>
      <c r="F133" s="159">
        <f t="shared" si="16"/>
        <v>1373529.7619047617</v>
      </c>
      <c r="G133" s="159">
        <f t="shared" si="11"/>
        <v>1468255.9523809522</v>
      </c>
      <c r="H133" s="163">
        <f t="shared" si="17"/>
        <v>344506.94268101174</v>
      </c>
      <c r="I133" s="253">
        <f t="shared" si="18"/>
        <v>344506.94268101174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9"/>
        <v/>
      </c>
      <c r="C134" s="153">
        <f>IF(D93="","-",+C133+1)</f>
        <v>2054</v>
      </c>
      <c r="D134" s="154">
        <f>IF(F133+SUM(E$99:E133)=D$92,F133,D$92-SUM(E$99:E133))</f>
        <v>1373529.7619047617</v>
      </c>
      <c r="E134" s="160">
        <f>IF(+J96&lt;F133,J96,D134)</f>
        <v>189452.38095238095</v>
      </c>
      <c r="F134" s="159">
        <f t="shared" si="16"/>
        <v>1184077.3809523806</v>
      </c>
      <c r="G134" s="159">
        <f t="shared" si="11"/>
        <v>1278803.5714285711</v>
      </c>
      <c r="H134" s="163">
        <f t="shared" si="17"/>
        <v>324499.90245796257</v>
      </c>
      <c r="I134" s="253">
        <f t="shared" si="18"/>
        <v>324499.90245796257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9"/>
        <v/>
      </c>
      <c r="C135" s="153">
        <f>IF(D93="","-",+C134+1)</f>
        <v>2055</v>
      </c>
      <c r="D135" s="154">
        <f>IF(F134+SUM(E$99:E134)=D$92,F134,D$92-SUM(E$99:E134))</f>
        <v>1184077.3809523806</v>
      </c>
      <c r="E135" s="160">
        <f>IF(+J96&lt;F134,J96,D135)</f>
        <v>189452.38095238095</v>
      </c>
      <c r="F135" s="159">
        <f t="shared" si="16"/>
        <v>994624.99999999965</v>
      </c>
      <c r="G135" s="159">
        <f t="shared" si="11"/>
        <v>1089351.1904761901</v>
      </c>
      <c r="H135" s="163">
        <f t="shared" si="17"/>
        <v>304492.86223491339</v>
      </c>
      <c r="I135" s="253">
        <f t="shared" si="18"/>
        <v>304492.86223491339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9"/>
        <v/>
      </c>
      <c r="C136" s="153">
        <f>IF(D93="","-",+C135+1)</f>
        <v>2056</v>
      </c>
      <c r="D136" s="154">
        <f>IF(F135+SUM(E$99:E135)=D$92,F135,D$92-SUM(E$99:E135))</f>
        <v>994624.99999999965</v>
      </c>
      <c r="E136" s="160">
        <f>IF(+J96&lt;F135,J96,D136)</f>
        <v>189452.38095238095</v>
      </c>
      <c r="F136" s="159">
        <f t="shared" si="16"/>
        <v>805172.6190476187</v>
      </c>
      <c r="G136" s="159">
        <f t="shared" si="11"/>
        <v>899898.80952380924</v>
      </c>
      <c r="H136" s="163">
        <f t="shared" si="17"/>
        <v>284485.82201186428</v>
      </c>
      <c r="I136" s="253">
        <f t="shared" si="18"/>
        <v>284485.82201186428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9"/>
        <v/>
      </c>
      <c r="C137" s="153">
        <f>IF(D93="","-",+C136+1)</f>
        <v>2057</v>
      </c>
      <c r="D137" s="154">
        <f>IF(F136+SUM(E$99:E136)=D$92,F136,D$92-SUM(E$99:E136))</f>
        <v>805172.6190476187</v>
      </c>
      <c r="E137" s="160">
        <f>IF(+J96&lt;F136,J96,D137)</f>
        <v>189452.38095238095</v>
      </c>
      <c r="F137" s="159">
        <f t="shared" si="16"/>
        <v>615720.23809523776</v>
      </c>
      <c r="G137" s="159">
        <f t="shared" si="11"/>
        <v>710446.42857142817</v>
      </c>
      <c r="H137" s="163">
        <f t="shared" si="17"/>
        <v>264478.78178881516</v>
      </c>
      <c r="I137" s="253">
        <f t="shared" si="18"/>
        <v>264478.78178881516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9"/>
        <v/>
      </c>
      <c r="C138" s="153">
        <f>IF(D93="","-",+C137+1)</f>
        <v>2058</v>
      </c>
      <c r="D138" s="154">
        <f>IF(F137+SUM(E$99:E137)=D$92,F137,D$92-SUM(E$99:E137))</f>
        <v>615720.23809523776</v>
      </c>
      <c r="E138" s="160">
        <f>IF(+J96&lt;F137,J96,D138)</f>
        <v>189452.38095238095</v>
      </c>
      <c r="F138" s="159">
        <f t="shared" si="16"/>
        <v>426267.85714285681</v>
      </c>
      <c r="G138" s="159">
        <f t="shared" si="11"/>
        <v>520994.04761904728</v>
      </c>
      <c r="H138" s="163">
        <f t="shared" si="17"/>
        <v>244471.74156576605</v>
      </c>
      <c r="I138" s="253">
        <f t="shared" si="18"/>
        <v>244471.74156576605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9"/>
        <v>IU</v>
      </c>
      <c r="C139" s="153">
        <f>IF(D93="","-",+C138+1)</f>
        <v>2059</v>
      </c>
      <c r="D139" s="154">
        <f>IF(F138+SUM(E$99:E138)=D$92,F138,D$92-SUM(E$99:E138))</f>
        <v>426267.85714286193</v>
      </c>
      <c r="E139" s="160">
        <f>IF(+J96&lt;F138,J96,D139)</f>
        <v>189452.38095238095</v>
      </c>
      <c r="F139" s="159">
        <f t="shared" si="16"/>
        <v>236815.47619048099</v>
      </c>
      <c r="G139" s="159">
        <f t="shared" si="11"/>
        <v>331541.66666667146</v>
      </c>
      <c r="H139" s="163">
        <f t="shared" si="17"/>
        <v>224464.70134271745</v>
      </c>
      <c r="I139" s="253">
        <f t="shared" si="18"/>
        <v>224464.70134271745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9"/>
        <v/>
      </c>
      <c r="C140" s="153">
        <f>IF(D93="","-",+C139+1)</f>
        <v>2060</v>
      </c>
      <c r="D140" s="154">
        <f>IF(F139+SUM(E$99:E139)=D$92,F139,D$92-SUM(E$99:E139))</f>
        <v>236815.47619048099</v>
      </c>
      <c r="E140" s="160">
        <f>IF(+J96&lt;F139,J96,D140)</f>
        <v>189452.38095238095</v>
      </c>
      <c r="F140" s="159">
        <f t="shared" si="16"/>
        <v>47363.095238100039</v>
      </c>
      <c r="G140" s="159">
        <f t="shared" si="11"/>
        <v>142089.28571429051</v>
      </c>
      <c r="H140" s="163">
        <f t="shared" si="17"/>
        <v>204457.66111966831</v>
      </c>
      <c r="I140" s="253">
        <f t="shared" si="18"/>
        <v>204457.66111966831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9"/>
        <v/>
      </c>
      <c r="C141" s="153">
        <f>IF(D93="","-",+C140+1)</f>
        <v>2061</v>
      </c>
      <c r="D141" s="154">
        <f>IF(F140+SUM(E$99:E140)=D$92,F140,D$92-SUM(E$99:E140))</f>
        <v>47363.095238100039</v>
      </c>
      <c r="E141" s="160">
        <f>IF(+J96&lt;F140,J96,D141)</f>
        <v>47363.095238100039</v>
      </c>
      <c r="F141" s="159">
        <f t="shared" si="16"/>
        <v>0</v>
      </c>
      <c r="G141" s="159">
        <f t="shared" si="11"/>
        <v>23681.547619050019</v>
      </c>
      <c r="H141" s="163">
        <f t="shared" si="17"/>
        <v>49863.975265981433</v>
      </c>
      <c r="I141" s="253">
        <f t="shared" si="18"/>
        <v>49863.975265981433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9"/>
        <v/>
      </c>
      <c r="C142" s="153">
        <f>IF(D93="","-",+C141+1)</f>
        <v>2062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6"/>
        <v>0</v>
      </c>
      <c r="G142" s="159">
        <f t="shared" si="11"/>
        <v>0</v>
      </c>
      <c r="H142" s="163">
        <f t="shared" si="17"/>
        <v>0</v>
      </c>
      <c r="I142" s="253">
        <f t="shared" si="18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9"/>
        <v/>
      </c>
      <c r="C143" s="153">
        <f>IF(D93="","-",+C142+1)</f>
        <v>2063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6"/>
        <v>0</v>
      </c>
      <c r="G143" s="159">
        <f t="shared" si="11"/>
        <v>0</v>
      </c>
      <c r="H143" s="163">
        <f t="shared" si="17"/>
        <v>0</v>
      </c>
      <c r="I143" s="253">
        <f t="shared" si="18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9"/>
        <v/>
      </c>
      <c r="C144" s="153">
        <f>IF(D93="","-",+C143+1)</f>
        <v>2064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6"/>
        <v>0</v>
      </c>
      <c r="G144" s="159">
        <f t="shared" si="11"/>
        <v>0</v>
      </c>
      <c r="H144" s="163">
        <f t="shared" si="17"/>
        <v>0</v>
      </c>
      <c r="I144" s="253">
        <f t="shared" si="18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9"/>
        <v/>
      </c>
      <c r="C145" s="153">
        <f>IF(D93="","-",+C144+1)</f>
        <v>2065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6"/>
        <v>0</v>
      </c>
      <c r="G145" s="159">
        <f t="shared" si="11"/>
        <v>0</v>
      </c>
      <c r="H145" s="163">
        <f t="shared" si="17"/>
        <v>0</v>
      </c>
      <c r="I145" s="253">
        <f t="shared" si="18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9"/>
        <v/>
      </c>
      <c r="C146" s="153">
        <f>IF(D93="","-",+C145+1)</f>
        <v>2066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6"/>
        <v>0</v>
      </c>
      <c r="G146" s="159">
        <f t="shared" si="11"/>
        <v>0</v>
      </c>
      <c r="H146" s="163">
        <f t="shared" si="17"/>
        <v>0</v>
      </c>
      <c r="I146" s="253">
        <f t="shared" si="18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9"/>
        <v/>
      </c>
      <c r="C147" s="153">
        <f>IF(D93="","-",+C146+1)</f>
        <v>2067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6"/>
        <v>0</v>
      </c>
      <c r="G147" s="159">
        <f t="shared" si="11"/>
        <v>0</v>
      </c>
      <c r="H147" s="163">
        <f t="shared" si="17"/>
        <v>0</v>
      </c>
      <c r="I147" s="253">
        <f t="shared" si="18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9"/>
        <v/>
      </c>
      <c r="C148" s="153">
        <f>IF(D93="","-",+C147+1)</f>
        <v>2068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6"/>
        <v>0</v>
      </c>
      <c r="G148" s="159">
        <f t="shared" si="11"/>
        <v>0</v>
      </c>
      <c r="H148" s="163">
        <f t="shared" si="17"/>
        <v>0</v>
      </c>
      <c r="I148" s="253">
        <f t="shared" si="18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9"/>
        <v/>
      </c>
      <c r="C149" s="153">
        <f>IF(D93="","-",+C148+1)</f>
        <v>2069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6"/>
        <v>0</v>
      </c>
      <c r="G149" s="159">
        <f t="shared" si="11"/>
        <v>0</v>
      </c>
      <c r="H149" s="163">
        <f t="shared" si="17"/>
        <v>0</v>
      </c>
      <c r="I149" s="253">
        <f t="shared" si="18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9"/>
        <v/>
      </c>
      <c r="C150" s="153">
        <f>IF(D93="","-",+C149+1)</f>
        <v>2070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6"/>
        <v>0</v>
      </c>
      <c r="G150" s="159">
        <f t="shared" si="11"/>
        <v>0</v>
      </c>
      <c r="H150" s="163">
        <f t="shared" si="17"/>
        <v>0</v>
      </c>
      <c r="I150" s="253">
        <f t="shared" si="18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9"/>
        <v/>
      </c>
      <c r="C151" s="153">
        <f>IF(D93="","-",+C150+1)</f>
        <v>2071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6"/>
        <v>0</v>
      </c>
      <c r="G151" s="159">
        <f t="shared" si="11"/>
        <v>0</v>
      </c>
      <c r="H151" s="163">
        <f t="shared" si="17"/>
        <v>0</v>
      </c>
      <c r="I151" s="253">
        <f t="shared" si="18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9"/>
        <v/>
      </c>
      <c r="C152" s="153">
        <f>IF(D93="","-",+C151+1)</f>
        <v>2072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6"/>
        <v>0</v>
      </c>
      <c r="G152" s="159">
        <f t="shared" si="11"/>
        <v>0</v>
      </c>
      <c r="H152" s="163">
        <f t="shared" si="17"/>
        <v>0</v>
      </c>
      <c r="I152" s="253">
        <f t="shared" si="18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9"/>
        <v/>
      </c>
      <c r="C153" s="153">
        <f>IF(D93="","-",+C152+1)</f>
        <v>2073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6"/>
        <v>0</v>
      </c>
      <c r="G153" s="159">
        <f t="shared" si="11"/>
        <v>0</v>
      </c>
      <c r="H153" s="163">
        <f t="shared" si="17"/>
        <v>0</v>
      </c>
      <c r="I153" s="253">
        <f t="shared" si="18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9"/>
        <v/>
      </c>
      <c r="C154" s="164">
        <f>IF(D93="","-",+C153+1)</f>
        <v>2074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6"/>
        <v>0</v>
      </c>
      <c r="G154" s="165">
        <f t="shared" si="11"/>
        <v>0</v>
      </c>
      <c r="H154" s="167">
        <f t="shared" si="17"/>
        <v>0</v>
      </c>
      <c r="I154" s="254">
        <f t="shared" si="18"/>
        <v>0</v>
      </c>
      <c r="J154" s="169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7956999.9999999991</v>
      </c>
      <c r="F155" s="111"/>
      <c r="G155" s="111"/>
      <c r="H155" s="111">
        <f>SUM(H99:H154)</f>
        <v>25393135.554387331</v>
      </c>
      <c r="I155" s="111">
        <f>SUM(I99:I154)</f>
        <v>25393135.554387331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0" priority="2" stopIfTrue="1" operator="equal">
      <formula>$I$10</formula>
    </cfRule>
  </conditionalFormatting>
  <conditionalFormatting sqref="C99:C154">
    <cfRule type="cellIs" dxfId="9" priority="3" stopIfTrue="1" operator="equal">
      <formula>$J$92</formula>
    </cfRule>
  </conditionalFormatting>
  <conditionalFormatting sqref="C17">
    <cfRule type="cellIs" dxfId="8" priority="1" stopIfTrue="1" operator="equal">
      <formula>$I$10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70" zoomScaleNormal="70" workbookViewId="0">
      <selection activeCell="E12" sqref="E1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73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484092.97891210701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484092.97891210701</v>
      </c>
      <c r="O6" s="1"/>
      <c r="P6" s="1"/>
    </row>
    <row r="7" spans="1:16" ht="13.5" thickBot="1">
      <c r="C7" s="121" t="s">
        <v>44</v>
      </c>
      <c r="D7" s="223" t="s">
        <v>484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485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3858000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2019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94097.560975609755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2019</v>
      </c>
      <c r="D17" s="360">
        <v>0</v>
      </c>
      <c r="E17" s="360">
        <v>9.9555672459071778E-2</v>
      </c>
      <c r="F17" s="360">
        <v>3857999.9004443274</v>
      </c>
      <c r="G17" s="360">
        <v>192042.98677355595</v>
      </c>
      <c r="H17" s="360">
        <v>192042.98677355595</v>
      </c>
      <c r="I17" s="156">
        <f t="shared" ref="I17:I72" si="0">H17-G17</f>
        <v>0</v>
      </c>
      <c r="J17" s="156"/>
      <c r="K17" s="256">
        <f>+G17</f>
        <v>192042.98677355595</v>
      </c>
      <c r="L17" s="157">
        <f t="shared" ref="L17" si="1">IF(K17&lt;&gt;0,+G17-K17,0)</f>
        <v>0</v>
      </c>
      <c r="M17" s="256">
        <f>+H17</f>
        <v>192042.98677355595</v>
      </c>
      <c r="N17" s="157">
        <f t="shared" ref="N17" si="2">IF(M17&lt;&gt;0,+H17-M17,0)</f>
        <v>0</v>
      </c>
      <c r="O17" s="158">
        <f t="shared" ref="O17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2020</v>
      </c>
      <c r="D18" s="159">
        <f>IF(F17+SUM(E$17:E17)=D$10,F17,D$10-SUM(E$17:E17))</f>
        <v>3857999.9004443274</v>
      </c>
      <c r="E18" s="160">
        <f>IF(+I14&lt;F17,I14,D18)</f>
        <v>94097.560975609755</v>
      </c>
      <c r="F18" s="159">
        <f t="shared" ref="F18:F72" si="4">+D18-E18</f>
        <v>3763902.3394687176</v>
      </c>
      <c r="G18" s="161">
        <f t="shared" ref="G18:G72" si="5">+I$12*((D18+F18)/2)+E18</f>
        <v>484092.97891210701</v>
      </c>
      <c r="H18" s="142">
        <f t="shared" ref="H18:H72" si="6">+I$13*((D18+F18)/2)+E18</f>
        <v>484092.97891210701</v>
      </c>
      <c r="I18" s="156">
        <f t="shared" si="0"/>
        <v>0</v>
      </c>
      <c r="J18" s="156"/>
      <c r="K18" s="334"/>
      <c r="L18" s="158">
        <f t="shared" ref="L18:L72" si="7">IF(K18&lt;&gt;0,+G18-K18,0)</f>
        <v>0</v>
      </c>
      <c r="M18" s="334"/>
      <c r="N18" s="158">
        <f t="shared" ref="N18:N72" si="8">IF(M18&lt;&gt;0,+H18-M18,0)</f>
        <v>0</v>
      </c>
      <c r="O18" s="158">
        <f t="shared" ref="O18:O72" si="9">+N18-L18</f>
        <v>0</v>
      </c>
      <c r="P18" s="4"/>
    </row>
    <row r="19" spans="2:16">
      <c r="B19" s="9" t="str">
        <f>IF(D19=F18,"","IU")</f>
        <v/>
      </c>
      <c r="C19" s="153">
        <f>IF(D11="","-",+C18+1)</f>
        <v>2021</v>
      </c>
      <c r="D19" s="159">
        <f>IF(F18+SUM(E$17:E18)=D$10,F18,D$10-SUM(E$17:E18))</f>
        <v>3763902.3394687176</v>
      </c>
      <c r="E19" s="160">
        <f>IF(+I14&lt;F18,I14,D19)</f>
        <v>94097.560975609755</v>
      </c>
      <c r="F19" s="159">
        <f t="shared" si="4"/>
        <v>3669804.7784931078</v>
      </c>
      <c r="G19" s="161">
        <f t="shared" si="5"/>
        <v>474463.46216829045</v>
      </c>
      <c r="H19" s="142">
        <f t="shared" si="6"/>
        <v>474463.46216829045</v>
      </c>
      <c r="I19" s="156">
        <f t="shared" si="0"/>
        <v>0</v>
      </c>
      <c r="J19" s="156"/>
      <c r="K19" s="334"/>
      <c r="L19" s="158">
        <f t="shared" si="7"/>
        <v>0</v>
      </c>
      <c r="M19" s="334"/>
      <c r="N19" s="158">
        <f t="shared" si="8"/>
        <v>0</v>
      </c>
      <c r="O19" s="158">
        <f t="shared" si="9"/>
        <v>0</v>
      </c>
      <c r="P19" s="4"/>
    </row>
    <row r="20" spans="2:16">
      <c r="B20" s="9" t="str">
        <f t="shared" ref="B20:B72" si="10">IF(D20=F19,"","IU")</f>
        <v/>
      </c>
      <c r="C20" s="153">
        <f>IF(D11="","-",+C19+1)</f>
        <v>2022</v>
      </c>
      <c r="D20" s="159">
        <f>IF(F19+SUM(E$17:E19)=D$10,F19,D$10-SUM(E$17:E19))</f>
        <v>3669804.7784931078</v>
      </c>
      <c r="E20" s="160">
        <f>IF(+I14&lt;F19,I14,D20)</f>
        <v>94097.560975609755</v>
      </c>
      <c r="F20" s="159">
        <f t="shared" si="4"/>
        <v>3575707.2175174979</v>
      </c>
      <c r="G20" s="161">
        <f t="shared" si="5"/>
        <v>464833.94542447384</v>
      </c>
      <c r="H20" s="142">
        <f t="shared" si="6"/>
        <v>464833.94542447384</v>
      </c>
      <c r="I20" s="156">
        <f t="shared" si="0"/>
        <v>0</v>
      </c>
      <c r="J20" s="156"/>
      <c r="K20" s="334"/>
      <c r="L20" s="158">
        <f t="shared" si="7"/>
        <v>0</v>
      </c>
      <c r="M20" s="334"/>
      <c r="N20" s="158">
        <f t="shared" si="8"/>
        <v>0</v>
      </c>
      <c r="O20" s="158">
        <f t="shared" si="9"/>
        <v>0</v>
      </c>
      <c r="P20" s="4"/>
    </row>
    <row r="21" spans="2:16">
      <c r="B21" s="9" t="str">
        <f t="shared" si="10"/>
        <v/>
      </c>
      <c r="C21" s="153">
        <f>IF(D11="","-",+C20+1)</f>
        <v>2023</v>
      </c>
      <c r="D21" s="159">
        <f>IF(F20+SUM(E$17:E20)=D$10,F20,D$10-SUM(E$17:E20))</f>
        <v>3575707.2175174979</v>
      </c>
      <c r="E21" s="160">
        <f>IF(+I14&lt;F20,I14,D21)</f>
        <v>94097.560975609755</v>
      </c>
      <c r="F21" s="159">
        <f t="shared" si="4"/>
        <v>3481609.6565418881</v>
      </c>
      <c r="G21" s="161">
        <f t="shared" si="5"/>
        <v>455204.42868065723</v>
      </c>
      <c r="H21" s="142">
        <f t="shared" si="6"/>
        <v>455204.42868065723</v>
      </c>
      <c r="I21" s="156">
        <f t="shared" si="0"/>
        <v>0</v>
      </c>
      <c r="J21" s="156"/>
      <c r="K21" s="334"/>
      <c r="L21" s="158">
        <f t="shared" si="7"/>
        <v>0</v>
      </c>
      <c r="M21" s="334"/>
      <c r="N21" s="158">
        <f t="shared" si="8"/>
        <v>0</v>
      </c>
      <c r="O21" s="158">
        <f t="shared" si="9"/>
        <v>0</v>
      </c>
      <c r="P21" s="4"/>
    </row>
    <row r="22" spans="2:16">
      <c r="B22" s="9" t="str">
        <f t="shared" si="10"/>
        <v/>
      </c>
      <c r="C22" s="153">
        <f>IF(D11="","-",+C21+1)</f>
        <v>2024</v>
      </c>
      <c r="D22" s="159">
        <f>IF(F21+SUM(E$17:E21)=D$10,F21,D$10-SUM(E$17:E21))</f>
        <v>3481609.6565418881</v>
      </c>
      <c r="E22" s="160">
        <f>IF(+I14&lt;F21,I14,D22)</f>
        <v>94097.560975609755</v>
      </c>
      <c r="F22" s="159">
        <f t="shared" si="4"/>
        <v>3387512.0955662783</v>
      </c>
      <c r="G22" s="161">
        <f t="shared" si="5"/>
        <v>445574.91193684062</v>
      </c>
      <c r="H22" s="142">
        <f t="shared" si="6"/>
        <v>445574.91193684062</v>
      </c>
      <c r="I22" s="156">
        <f t="shared" si="0"/>
        <v>0</v>
      </c>
      <c r="J22" s="156"/>
      <c r="K22" s="334"/>
      <c r="L22" s="158">
        <f t="shared" si="7"/>
        <v>0</v>
      </c>
      <c r="M22" s="334"/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10"/>
        <v/>
      </c>
      <c r="C23" s="153">
        <f>IF(D11="","-",+C22+1)</f>
        <v>2025</v>
      </c>
      <c r="D23" s="159">
        <f>IF(F22+SUM(E$17:E22)=D$10,F22,D$10-SUM(E$17:E22))</f>
        <v>3387512.0955662783</v>
      </c>
      <c r="E23" s="160">
        <f>IF(+I14&lt;F22,I14,D23)</f>
        <v>94097.560975609755</v>
      </c>
      <c r="F23" s="159">
        <f t="shared" si="4"/>
        <v>3293414.5345906685</v>
      </c>
      <c r="G23" s="161">
        <f t="shared" si="5"/>
        <v>435945.39519302401</v>
      </c>
      <c r="H23" s="142">
        <f t="shared" si="6"/>
        <v>435945.39519302401</v>
      </c>
      <c r="I23" s="156">
        <f t="shared" si="0"/>
        <v>0</v>
      </c>
      <c r="J23" s="156"/>
      <c r="K23" s="334"/>
      <c r="L23" s="158">
        <f t="shared" si="7"/>
        <v>0</v>
      </c>
      <c r="M23" s="334"/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10"/>
        <v/>
      </c>
      <c r="C24" s="153">
        <f>IF(D11="","-",+C23+1)</f>
        <v>2026</v>
      </c>
      <c r="D24" s="159">
        <f>IF(F23+SUM(E$17:E23)=D$10,F23,D$10-SUM(E$17:E23))</f>
        <v>3293414.5345906685</v>
      </c>
      <c r="E24" s="160">
        <f>IF(+I14&lt;F23,I14,D24)</f>
        <v>94097.560975609755</v>
      </c>
      <c r="F24" s="159">
        <f t="shared" si="4"/>
        <v>3199316.9736150587</v>
      </c>
      <c r="G24" s="161">
        <f t="shared" si="5"/>
        <v>426315.8784492074</v>
      </c>
      <c r="H24" s="142">
        <f t="shared" si="6"/>
        <v>426315.8784492074</v>
      </c>
      <c r="I24" s="156">
        <f t="shared" si="0"/>
        <v>0</v>
      </c>
      <c r="J24" s="156"/>
      <c r="K24" s="334"/>
      <c r="L24" s="158">
        <f t="shared" si="7"/>
        <v>0</v>
      </c>
      <c r="M24" s="334"/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10"/>
        <v/>
      </c>
      <c r="C25" s="153">
        <f>IF(D11="","-",+C24+1)</f>
        <v>2027</v>
      </c>
      <c r="D25" s="159">
        <f>IF(F24+SUM(E$17:E24)=D$10,F24,D$10-SUM(E$17:E24))</f>
        <v>3199316.9736150587</v>
      </c>
      <c r="E25" s="160">
        <f>IF(+I14&lt;F24,I14,D25)</f>
        <v>94097.560975609755</v>
      </c>
      <c r="F25" s="159">
        <f t="shared" si="4"/>
        <v>3105219.4126394489</v>
      </c>
      <c r="G25" s="161">
        <f t="shared" si="5"/>
        <v>416686.36170539079</v>
      </c>
      <c r="H25" s="142">
        <f t="shared" si="6"/>
        <v>416686.36170539079</v>
      </c>
      <c r="I25" s="156">
        <f t="shared" si="0"/>
        <v>0</v>
      </c>
      <c r="J25" s="156"/>
      <c r="K25" s="334"/>
      <c r="L25" s="158">
        <f t="shared" si="7"/>
        <v>0</v>
      </c>
      <c r="M25" s="334"/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10"/>
        <v/>
      </c>
      <c r="C26" s="153">
        <f>IF(D11="","-",+C25+1)</f>
        <v>2028</v>
      </c>
      <c r="D26" s="159">
        <f>IF(F25+SUM(E$17:E25)=D$10,F25,D$10-SUM(E$17:E25))</f>
        <v>3105219.4126394489</v>
      </c>
      <c r="E26" s="160">
        <f>IF(+I14&lt;F25,I14,D26)</f>
        <v>94097.560975609755</v>
      </c>
      <c r="F26" s="159">
        <f t="shared" si="4"/>
        <v>3011121.8516638391</v>
      </c>
      <c r="G26" s="161">
        <f t="shared" si="5"/>
        <v>407056.84496157418</v>
      </c>
      <c r="H26" s="142">
        <f t="shared" si="6"/>
        <v>407056.84496157418</v>
      </c>
      <c r="I26" s="156">
        <f t="shared" si="0"/>
        <v>0</v>
      </c>
      <c r="J26" s="156"/>
      <c r="K26" s="334"/>
      <c r="L26" s="158">
        <f t="shared" si="7"/>
        <v>0</v>
      </c>
      <c r="M26" s="334"/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10"/>
        <v/>
      </c>
      <c r="C27" s="153">
        <f>IF(D11="","-",+C26+1)</f>
        <v>2029</v>
      </c>
      <c r="D27" s="159">
        <f>IF(F26+SUM(E$17:E26)=D$10,F26,D$10-SUM(E$17:E26))</f>
        <v>3011121.8516638391</v>
      </c>
      <c r="E27" s="160">
        <f>IF(+I14&lt;F26,I14,D27)</f>
        <v>94097.560975609755</v>
      </c>
      <c r="F27" s="159">
        <f t="shared" si="4"/>
        <v>2917024.2906882293</v>
      </c>
      <c r="G27" s="161">
        <f t="shared" si="5"/>
        <v>397427.32821775763</v>
      </c>
      <c r="H27" s="142">
        <f t="shared" si="6"/>
        <v>397427.32821775763</v>
      </c>
      <c r="I27" s="156">
        <f t="shared" si="0"/>
        <v>0</v>
      </c>
      <c r="J27" s="156"/>
      <c r="K27" s="334"/>
      <c r="L27" s="158">
        <f t="shared" si="7"/>
        <v>0</v>
      </c>
      <c r="M27" s="334"/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10"/>
        <v/>
      </c>
      <c r="C28" s="153">
        <f>IF(D11="","-",+C27+1)</f>
        <v>2030</v>
      </c>
      <c r="D28" s="159">
        <f>IF(F27+SUM(E$17:E27)=D$10,F27,D$10-SUM(E$17:E27))</f>
        <v>2917024.2906882293</v>
      </c>
      <c r="E28" s="160">
        <f>IF(+I14&lt;F27,I14,D28)</f>
        <v>94097.560975609755</v>
      </c>
      <c r="F28" s="159">
        <f t="shared" si="4"/>
        <v>2822926.7297126194</v>
      </c>
      <c r="G28" s="161">
        <f t="shared" si="5"/>
        <v>387797.81147394096</v>
      </c>
      <c r="H28" s="142">
        <f t="shared" si="6"/>
        <v>387797.81147394096</v>
      </c>
      <c r="I28" s="156">
        <f t="shared" si="0"/>
        <v>0</v>
      </c>
      <c r="J28" s="156"/>
      <c r="K28" s="334"/>
      <c r="L28" s="158">
        <f t="shared" si="7"/>
        <v>0</v>
      </c>
      <c r="M28" s="334"/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10"/>
        <v/>
      </c>
      <c r="C29" s="153">
        <f>IF(D11="","-",+C28+1)</f>
        <v>2031</v>
      </c>
      <c r="D29" s="159">
        <f>IF(F28+SUM(E$17:E28)=D$10,F28,D$10-SUM(E$17:E28))</f>
        <v>2822926.7297126194</v>
      </c>
      <c r="E29" s="160">
        <f>IF(+I14&lt;F28,I14,D29)</f>
        <v>94097.560975609755</v>
      </c>
      <c r="F29" s="159">
        <f t="shared" si="4"/>
        <v>2728829.1687370096</v>
      </c>
      <c r="G29" s="161">
        <f t="shared" si="5"/>
        <v>378168.29473012441</v>
      </c>
      <c r="H29" s="142">
        <f t="shared" si="6"/>
        <v>378168.29473012441</v>
      </c>
      <c r="I29" s="156">
        <f t="shared" si="0"/>
        <v>0</v>
      </c>
      <c r="J29" s="156"/>
      <c r="K29" s="334"/>
      <c r="L29" s="158">
        <f t="shared" si="7"/>
        <v>0</v>
      </c>
      <c r="M29" s="334"/>
      <c r="N29" s="158">
        <f t="shared" si="8"/>
        <v>0</v>
      </c>
      <c r="O29" s="158">
        <f t="shared" si="9"/>
        <v>0</v>
      </c>
      <c r="P29" s="4"/>
    </row>
    <row r="30" spans="2:16">
      <c r="B30" s="9" t="str">
        <f t="shared" si="10"/>
        <v/>
      </c>
      <c r="C30" s="153">
        <f>IF(D11="","-",+C29+1)</f>
        <v>2032</v>
      </c>
      <c r="D30" s="159">
        <f>IF(F29+SUM(E$17:E29)=D$10,F29,D$10-SUM(E$17:E29))</f>
        <v>2728829.1687370096</v>
      </c>
      <c r="E30" s="160">
        <f>IF(+I14&lt;F29,I14,D30)</f>
        <v>94097.560975609755</v>
      </c>
      <c r="F30" s="159">
        <f t="shared" si="4"/>
        <v>2634731.6077613998</v>
      </c>
      <c r="G30" s="161">
        <f t="shared" si="5"/>
        <v>368538.77798630774</v>
      </c>
      <c r="H30" s="142">
        <f t="shared" si="6"/>
        <v>368538.77798630774</v>
      </c>
      <c r="I30" s="156">
        <f t="shared" si="0"/>
        <v>0</v>
      </c>
      <c r="J30" s="156"/>
      <c r="K30" s="334"/>
      <c r="L30" s="158">
        <f t="shared" si="7"/>
        <v>0</v>
      </c>
      <c r="M30" s="334"/>
      <c r="N30" s="158">
        <f t="shared" si="8"/>
        <v>0</v>
      </c>
      <c r="O30" s="158">
        <f t="shared" si="9"/>
        <v>0</v>
      </c>
      <c r="P30" s="4"/>
    </row>
    <row r="31" spans="2:16">
      <c r="B31" s="9" t="str">
        <f t="shared" si="10"/>
        <v/>
      </c>
      <c r="C31" s="153">
        <f>IF(D11="","-",+C30+1)</f>
        <v>2033</v>
      </c>
      <c r="D31" s="159">
        <f>IF(F30+SUM(E$17:E30)=D$10,F30,D$10-SUM(E$17:E30))</f>
        <v>2634731.6077613998</v>
      </c>
      <c r="E31" s="160">
        <f>IF(+I14&lt;F30,I14,D31)</f>
        <v>94097.560975609755</v>
      </c>
      <c r="F31" s="159">
        <f t="shared" si="4"/>
        <v>2540634.04678579</v>
      </c>
      <c r="G31" s="161">
        <f t="shared" si="5"/>
        <v>358909.26124249119</v>
      </c>
      <c r="H31" s="142">
        <f t="shared" si="6"/>
        <v>358909.26124249119</v>
      </c>
      <c r="I31" s="156">
        <f t="shared" si="0"/>
        <v>0</v>
      </c>
      <c r="J31" s="156"/>
      <c r="K31" s="334"/>
      <c r="L31" s="158">
        <f t="shared" si="7"/>
        <v>0</v>
      </c>
      <c r="M31" s="334"/>
      <c r="N31" s="158">
        <f t="shared" si="8"/>
        <v>0</v>
      </c>
      <c r="O31" s="158">
        <f t="shared" si="9"/>
        <v>0</v>
      </c>
      <c r="P31" s="4"/>
    </row>
    <row r="32" spans="2:16">
      <c r="B32" s="9" t="str">
        <f t="shared" si="10"/>
        <v/>
      </c>
      <c r="C32" s="153">
        <f>IF(D11="","-",+C31+1)</f>
        <v>2034</v>
      </c>
      <c r="D32" s="159">
        <f>IF(F31+SUM(E$17:E31)=D$10,F31,D$10-SUM(E$17:E31))</f>
        <v>2540634.04678579</v>
      </c>
      <c r="E32" s="160">
        <f>IF(+I14&lt;F31,I14,D32)</f>
        <v>94097.560975609755</v>
      </c>
      <c r="F32" s="159">
        <f t="shared" si="4"/>
        <v>2446536.4858101802</v>
      </c>
      <c r="G32" s="161">
        <f t="shared" si="5"/>
        <v>349279.74449867452</v>
      </c>
      <c r="H32" s="142">
        <f t="shared" si="6"/>
        <v>349279.74449867452</v>
      </c>
      <c r="I32" s="156">
        <f t="shared" si="0"/>
        <v>0</v>
      </c>
      <c r="J32" s="156"/>
      <c r="K32" s="334"/>
      <c r="L32" s="158">
        <f t="shared" si="7"/>
        <v>0</v>
      </c>
      <c r="M32" s="334"/>
      <c r="N32" s="158">
        <f t="shared" si="8"/>
        <v>0</v>
      </c>
      <c r="O32" s="158">
        <f t="shared" si="9"/>
        <v>0</v>
      </c>
      <c r="P32" s="4"/>
    </row>
    <row r="33" spans="2:16">
      <c r="B33" s="9" t="str">
        <f t="shared" si="10"/>
        <v/>
      </c>
      <c r="C33" s="153">
        <f>IF(D11="","-",+C32+1)</f>
        <v>2035</v>
      </c>
      <c r="D33" s="159">
        <f>IF(F32+SUM(E$17:E32)=D$10,F32,D$10-SUM(E$17:E32))</f>
        <v>2446536.4858101802</v>
      </c>
      <c r="E33" s="160">
        <f>IF(+I14&lt;F32,I14,D33)</f>
        <v>94097.560975609755</v>
      </c>
      <c r="F33" s="159">
        <f t="shared" si="4"/>
        <v>2352438.9248345704</v>
      </c>
      <c r="G33" s="161">
        <f t="shared" si="5"/>
        <v>339650.22775485797</v>
      </c>
      <c r="H33" s="142">
        <f t="shared" si="6"/>
        <v>339650.22775485797</v>
      </c>
      <c r="I33" s="156">
        <f t="shared" si="0"/>
        <v>0</v>
      </c>
      <c r="J33" s="156"/>
      <c r="K33" s="334"/>
      <c r="L33" s="158">
        <f t="shared" si="7"/>
        <v>0</v>
      </c>
      <c r="M33" s="334"/>
      <c r="N33" s="158">
        <f t="shared" si="8"/>
        <v>0</v>
      </c>
      <c r="O33" s="158">
        <f t="shared" si="9"/>
        <v>0</v>
      </c>
      <c r="P33" s="4"/>
    </row>
    <row r="34" spans="2:16">
      <c r="B34" s="9" t="str">
        <f t="shared" si="10"/>
        <v/>
      </c>
      <c r="C34" s="153">
        <f>IF(D11="","-",+C33+1)</f>
        <v>2036</v>
      </c>
      <c r="D34" s="159">
        <f>IF(F33+SUM(E$17:E33)=D$10,F33,D$10-SUM(E$17:E33))</f>
        <v>2352438.9248345704</v>
      </c>
      <c r="E34" s="160">
        <f>IF(+I14&lt;F33,I14,D34)</f>
        <v>94097.560975609755</v>
      </c>
      <c r="F34" s="159">
        <f t="shared" si="4"/>
        <v>2258341.3638589606</v>
      </c>
      <c r="G34" s="161">
        <f t="shared" si="5"/>
        <v>330020.71101104131</v>
      </c>
      <c r="H34" s="142">
        <f t="shared" si="6"/>
        <v>330020.71101104131</v>
      </c>
      <c r="I34" s="156">
        <f t="shared" si="0"/>
        <v>0</v>
      </c>
      <c r="J34" s="156"/>
      <c r="K34" s="334"/>
      <c r="L34" s="158">
        <f t="shared" si="7"/>
        <v>0</v>
      </c>
      <c r="M34" s="334"/>
      <c r="N34" s="158">
        <f t="shared" si="8"/>
        <v>0</v>
      </c>
      <c r="O34" s="158">
        <f t="shared" si="9"/>
        <v>0</v>
      </c>
      <c r="P34" s="4"/>
    </row>
    <row r="35" spans="2:16">
      <c r="B35" s="9" t="str">
        <f t="shared" si="10"/>
        <v/>
      </c>
      <c r="C35" s="153">
        <f>IF(D11="","-",+C34+1)</f>
        <v>2037</v>
      </c>
      <c r="D35" s="159">
        <f>IF(F34+SUM(E$17:E34)=D$10,F34,D$10-SUM(E$17:E34))</f>
        <v>2258341.3638589606</v>
      </c>
      <c r="E35" s="160">
        <f>IF(+I14&lt;F34,I14,D35)</f>
        <v>94097.560975609755</v>
      </c>
      <c r="F35" s="159">
        <f t="shared" si="4"/>
        <v>2164243.8028833508</v>
      </c>
      <c r="G35" s="161">
        <f t="shared" si="5"/>
        <v>320391.19426722475</v>
      </c>
      <c r="H35" s="142">
        <f t="shared" si="6"/>
        <v>320391.19426722475</v>
      </c>
      <c r="I35" s="156">
        <f t="shared" si="0"/>
        <v>0</v>
      </c>
      <c r="J35" s="156"/>
      <c r="K35" s="334"/>
      <c r="L35" s="158">
        <f t="shared" si="7"/>
        <v>0</v>
      </c>
      <c r="M35" s="334"/>
      <c r="N35" s="158">
        <f t="shared" si="8"/>
        <v>0</v>
      </c>
      <c r="O35" s="158">
        <f t="shared" si="9"/>
        <v>0</v>
      </c>
      <c r="P35" s="4"/>
    </row>
    <row r="36" spans="2:16">
      <c r="B36" s="9" t="str">
        <f t="shared" si="10"/>
        <v/>
      </c>
      <c r="C36" s="153">
        <f>IF(D11="","-",+C35+1)</f>
        <v>2038</v>
      </c>
      <c r="D36" s="159">
        <f>IF(F35+SUM(E$17:E35)=D$10,F35,D$10-SUM(E$17:E35))</f>
        <v>2164243.8028833508</v>
      </c>
      <c r="E36" s="160">
        <f>IF(+I14&lt;F35,I14,D36)</f>
        <v>94097.560975609755</v>
      </c>
      <c r="F36" s="159">
        <f t="shared" si="4"/>
        <v>2070146.2419077409</v>
      </c>
      <c r="G36" s="161">
        <f t="shared" si="5"/>
        <v>310761.67752340809</v>
      </c>
      <c r="H36" s="142">
        <f t="shared" si="6"/>
        <v>310761.67752340809</v>
      </c>
      <c r="I36" s="156">
        <f t="shared" si="0"/>
        <v>0</v>
      </c>
      <c r="J36" s="156"/>
      <c r="K36" s="334"/>
      <c r="L36" s="158">
        <f t="shared" si="7"/>
        <v>0</v>
      </c>
      <c r="M36" s="334"/>
      <c r="N36" s="158">
        <f t="shared" si="8"/>
        <v>0</v>
      </c>
      <c r="O36" s="158">
        <f t="shared" si="9"/>
        <v>0</v>
      </c>
      <c r="P36" s="4"/>
    </row>
    <row r="37" spans="2:16">
      <c r="B37" s="9" t="str">
        <f t="shared" si="10"/>
        <v/>
      </c>
      <c r="C37" s="153">
        <f>IF(D11="","-",+C36+1)</f>
        <v>2039</v>
      </c>
      <c r="D37" s="159">
        <f>IF(F36+SUM(E$17:E36)=D$10,F36,D$10-SUM(E$17:E36))</f>
        <v>2070146.2419077409</v>
      </c>
      <c r="E37" s="160">
        <f>IF(+I14&lt;F36,I14,D37)</f>
        <v>94097.560975609755</v>
      </c>
      <c r="F37" s="159">
        <f t="shared" si="4"/>
        <v>1976048.6809321311</v>
      </c>
      <c r="G37" s="161">
        <f t="shared" si="5"/>
        <v>301132.16077959153</v>
      </c>
      <c r="H37" s="142">
        <f t="shared" si="6"/>
        <v>301132.16077959153</v>
      </c>
      <c r="I37" s="156">
        <f t="shared" si="0"/>
        <v>0</v>
      </c>
      <c r="J37" s="156"/>
      <c r="K37" s="334"/>
      <c r="L37" s="158">
        <f t="shared" si="7"/>
        <v>0</v>
      </c>
      <c r="M37" s="334"/>
      <c r="N37" s="158">
        <f t="shared" si="8"/>
        <v>0</v>
      </c>
      <c r="O37" s="158">
        <f t="shared" si="9"/>
        <v>0</v>
      </c>
      <c r="P37" s="4"/>
    </row>
    <row r="38" spans="2:16">
      <c r="B38" s="9" t="str">
        <f t="shared" si="10"/>
        <v/>
      </c>
      <c r="C38" s="153">
        <f>IF(D11="","-",+C37+1)</f>
        <v>2040</v>
      </c>
      <c r="D38" s="159">
        <f>IF(F37+SUM(E$17:E37)=D$10,F37,D$10-SUM(E$17:E37))</f>
        <v>1976048.6809321311</v>
      </c>
      <c r="E38" s="160">
        <f>IF(+I14&lt;F37,I14,D38)</f>
        <v>94097.560975609755</v>
      </c>
      <c r="F38" s="159">
        <f t="shared" si="4"/>
        <v>1881951.1199565213</v>
      </c>
      <c r="G38" s="161">
        <f t="shared" si="5"/>
        <v>291502.64403577487</v>
      </c>
      <c r="H38" s="142">
        <f t="shared" si="6"/>
        <v>291502.64403577487</v>
      </c>
      <c r="I38" s="156">
        <f t="shared" si="0"/>
        <v>0</v>
      </c>
      <c r="J38" s="156"/>
      <c r="K38" s="334"/>
      <c r="L38" s="158">
        <f t="shared" si="7"/>
        <v>0</v>
      </c>
      <c r="M38" s="334"/>
      <c r="N38" s="158">
        <f t="shared" si="8"/>
        <v>0</v>
      </c>
      <c r="O38" s="158">
        <f t="shared" si="9"/>
        <v>0</v>
      </c>
      <c r="P38" s="4"/>
    </row>
    <row r="39" spans="2:16">
      <c r="B39" s="9" t="str">
        <f t="shared" si="10"/>
        <v/>
      </c>
      <c r="C39" s="153">
        <f>IF(D11="","-",+C38+1)</f>
        <v>2041</v>
      </c>
      <c r="D39" s="159">
        <f>IF(F38+SUM(E$17:E38)=D$10,F38,D$10-SUM(E$17:E38))</f>
        <v>1881951.1199565213</v>
      </c>
      <c r="E39" s="160">
        <f>IF(+I14&lt;F38,I14,D39)</f>
        <v>94097.560975609755</v>
      </c>
      <c r="F39" s="159">
        <f t="shared" si="4"/>
        <v>1787853.5589809115</v>
      </c>
      <c r="G39" s="161">
        <f t="shared" si="5"/>
        <v>281873.12729195831</v>
      </c>
      <c r="H39" s="142">
        <f t="shared" si="6"/>
        <v>281873.12729195831</v>
      </c>
      <c r="I39" s="156">
        <f t="shared" si="0"/>
        <v>0</v>
      </c>
      <c r="J39" s="156"/>
      <c r="K39" s="334"/>
      <c r="L39" s="158">
        <f t="shared" si="7"/>
        <v>0</v>
      </c>
      <c r="M39" s="334"/>
      <c r="N39" s="158">
        <f t="shared" si="8"/>
        <v>0</v>
      </c>
      <c r="O39" s="158">
        <f t="shared" si="9"/>
        <v>0</v>
      </c>
      <c r="P39" s="4"/>
    </row>
    <row r="40" spans="2:16">
      <c r="B40" s="9" t="str">
        <f t="shared" si="10"/>
        <v/>
      </c>
      <c r="C40" s="153">
        <f>IF(D11="","-",+C39+1)</f>
        <v>2042</v>
      </c>
      <c r="D40" s="159">
        <f>IF(F39+SUM(E$17:E39)=D$10,F39,D$10-SUM(E$17:E39))</f>
        <v>1787853.5589809115</v>
      </c>
      <c r="E40" s="160">
        <f>IF(+I14&lt;F39,I14,D40)</f>
        <v>94097.560975609755</v>
      </c>
      <c r="F40" s="159">
        <f t="shared" si="4"/>
        <v>1693755.9980053017</v>
      </c>
      <c r="G40" s="161">
        <f t="shared" si="5"/>
        <v>272243.61054814165</v>
      </c>
      <c r="H40" s="142">
        <f t="shared" si="6"/>
        <v>272243.61054814165</v>
      </c>
      <c r="I40" s="156">
        <f t="shared" si="0"/>
        <v>0</v>
      </c>
      <c r="J40" s="156"/>
      <c r="K40" s="334"/>
      <c r="L40" s="158">
        <f t="shared" si="7"/>
        <v>0</v>
      </c>
      <c r="M40" s="334"/>
      <c r="N40" s="158">
        <f t="shared" si="8"/>
        <v>0</v>
      </c>
      <c r="O40" s="158">
        <f t="shared" si="9"/>
        <v>0</v>
      </c>
      <c r="P40" s="4"/>
    </row>
    <row r="41" spans="2:16">
      <c r="B41" s="9" t="str">
        <f t="shared" si="10"/>
        <v/>
      </c>
      <c r="C41" s="153">
        <f>IF(D11="","-",+C40+1)</f>
        <v>2043</v>
      </c>
      <c r="D41" s="159">
        <f>IF(F40+SUM(E$17:E40)=D$10,F40,D$10-SUM(E$17:E40))</f>
        <v>1693755.9980053017</v>
      </c>
      <c r="E41" s="160">
        <f>IF(+I14&lt;F40,I14,D41)</f>
        <v>94097.560975609755</v>
      </c>
      <c r="F41" s="159">
        <f t="shared" si="4"/>
        <v>1599658.4370296919</v>
      </c>
      <c r="G41" s="161">
        <f t="shared" si="5"/>
        <v>262614.09380432509</v>
      </c>
      <c r="H41" s="142">
        <f t="shared" si="6"/>
        <v>262614.09380432509</v>
      </c>
      <c r="I41" s="156">
        <f t="shared" si="0"/>
        <v>0</v>
      </c>
      <c r="J41" s="156"/>
      <c r="K41" s="334"/>
      <c r="L41" s="158">
        <f t="shared" si="7"/>
        <v>0</v>
      </c>
      <c r="M41" s="334"/>
      <c r="N41" s="158">
        <f t="shared" si="8"/>
        <v>0</v>
      </c>
      <c r="O41" s="158">
        <f t="shared" si="9"/>
        <v>0</v>
      </c>
      <c r="P41" s="4"/>
    </row>
    <row r="42" spans="2:16">
      <c r="B42" s="9" t="str">
        <f t="shared" si="10"/>
        <v/>
      </c>
      <c r="C42" s="153">
        <f>IF(D11="","-",+C41+1)</f>
        <v>2044</v>
      </c>
      <c r="D42" s="159">
        <f>IF(F41+SUM(E$17:E41)=D$10,F41,D$10-SUM(E$17:E41))</f>
        <v>1599658.4370296919</v>
      </c>
      <c r="E42" s="160">
        <f>IF(+I14&lt;F41,I14,D42)</f>
        <v>94097.560975609755</v>
      </c>
      <c r="F42" s="159">
        <f t="shared" si="4"/>
        <v>1505560.8760540821</v>
      </c>
      <c r="G42" s="161">
        <f t="shared" si="5"/>
        <v>252984.57706050845</v>
      </c>
      <c r="H42" s="142">
        <f t="shared" si="6"/>
        <v>252984.57706050845</v>
      </c>
      <c r="I42" s="156">
        <f t="shared" si="0"/>
        <v>0</v>
      </c>
      <c r="J42" s="156"/>
      <c r="K42" s="334"/>
      <c r="L42" s="158">
        <f t="shared" si="7"/>
        <v>0</v>
      </c>
      <c r="M42" s="334"/>
      <c r="N42" s="158">
        <f t="shared" si="8"/>
        <v>0</v>
      </c>
      <c r="O42" s="158">
        <f t="shared" si="9"/>
        <v>0</v>
      </c>
      <c r="P42" s="4"/>
    </row>
    <row r="43" spans="2:16">
      <c r="B43" s="9" t="str">
        <f t="shared" si="10"/>
        <v/>
      </c>
      <c r="C43" s="153">
        <f>IF(D11="","-",+C42+1)</f>
        <v>2045</v>
      </c>
      <c r="D43" s="159">
        <f>IF(F42+SUM(E$17:E42)=D$10,F42,D$10-SUM(E$17:E42))</f>
        <v>1505560.8760540821</v>
      </c>
      <c r="E43" s="160">
        <f>IF(+I14&lt;F42,I14,D43)</f>
        <v>94097.560975609755</v>
      </c>
      <c r="F43" s="159">
        <f t="shared" si="4"/>
        <v>1411463.3150784723</v>
      </c>
      <c r="G43" s="161">
        <f t="shared" si="5"/>
        <v>243355.06031669184</v>
      </c>
      <c r="H43" s="142">
        <f t="shared" si="6"/>
        <v>243355.06031669184</v>
      </c>
      <c r="I43" s="156">
        <f t="shared" si="0"/>
        <v>0</v>
      </c>
      <c r="J43" s="156"/>
      <c r="K43" s="334"/>
      <c r="L43" s="158">
        <f t="shared" si="7"/>
        <v>0</v>
      </c>
      <c r="M43" s="334"/>
      <c r="N43" s="158">
        <f t="shared" si="8"/>
        <v>0</v>
      </c>
      <c r="O43" s="158">
        <f t="shared" si="9"/>
        <v>0</v>
      </c>
      <c r="P43" s="4"/>
    </row>
    <row r="44" spans="2:16">
      <c r="B44" s="9" t="str">
        <f t="shared" si="10"/>
        <v/>
      </c>
      <c r="C44" s="153">
        <f>IF(D11="","-",+C43+1)</f>
        <v>2046</v>
      </c>
      <c r="D44" s="159">
        <f>IF(F43+SUM(E$17:E43)=D$10,F43,D$10-SUM(E$17:E43))</f>
        <v>1411463.3150784723</v>
      </c>
      <c r="E44" s="160">
        <f>IF(+I14&lt;F43,I14,D44)</f>
        <v>94097.560975609755</v>
      </c>
      <c r="F44" s="159">
        <f t="shared" si="4"/>
        <v>1317365.7541028624</v>
      </c>
      <c r="G44" s="161">
        <f t="shared" si="5"/>
        <v>233725.54357287523</v>
      </c>
      <c r="H44" s="142">
        <f t="shared" si="6"/>
        <v>233725.54357287523</v>
      </c>
      <c r="I44" s="156">
        <f t="shared" si="0"/>
        <v>0</v>
      </c>
      <c r="J44" s="156"/>
      <c r="K44" s="334"/>
      <c r="L44" s="158">
        <f t="shared" si="7"/>
        <v>0</v>
      </c>
      <c r="M44" s="334"/>
      <c r="N44" s="158">
        <f t="shared" si="8"/>
        <v>0</v>
      </c>
      <c r="O44" s="158">
        <f t="shared" si="9"/>
        <v>0</v>
      </c>
      <c r="P44" s="4"/>
    </row>
    <row r="45" spans="2:16">
      <c r="B45" s="9" t="str">
        <f t="shared" si="10"/>
        <v/>
      </c>
      <c r="C45" s="153">
        <f>IF(D11="","-",+C44+1)</f>
        <v>2047</v>
      </c>
      <c r="D45" s="159">
        <f>IF(F44+SUM(E$17:E44)=D$10,F44,D$10-SUM(E$17:E44))</f>
        <v>1317365.7541028624</v>
      </c>
      <c r="E45" s="160">
        <f>IF(+I14&lt;F44,I14,D45)</f>
        <v>94097.560975609755</v>
      </c>
      <c r="F45" s="159">
        <f t="shared" si="4"/>
        <v>1223268.1931272526</v>
      </c>
      <c r="G45" s="161">
        <f t="shared" si="5"/>
        <v>224096.02682905865</v>
      </c>
      <c r="H45" s="142">
        <f t="shared" si="6"/>
        <v>224096.02682905865</v>
      </c>
      <c r="I45" s="156">
        <f t="shared" si="0"/>
        <v>0</v>
      </c>
      <c r="J45" s="156"/>
      <c r="K45" s="334"/>
      <c r="L45" s="158">
        <f t="shared" si="7"/>
        <v>0</v>
      </c>
      <c r="M45" s="334"/>
      <c r="N45" s="158">
        <f t="shared" si="8"/>
        <v>0</v>
      </c>
      <c r="O45" s="158">
        <f t="shared" si="9"/>
        <v>0</v>
      </c>
      <c r="P45" s="4"/>
    </row>
    <row r="46" spans="2:16">
      <c r="B46" s="9" t="str">
        <f t="shared" si="10"/>
        <v/>
      </c>
      <c r="C46" s="153">
        <f>IF(D11="","-",+C45+1)</f>
        <v>2048</v>
      </c>
      <c r="D46" s="159">
        <f>IF(F45+SUM(E$17:E45)=D$10,F45,D$10-SUM(E$17:E45))</f>
        <v>1223268.1931272526</v>
      </c>
      <c r="E46" s="160">
        <f>IF(+I14&lt;F45,I14,D46)</f>
        <v>94097.560975609755</v>
      </c>
      <c r="F46" s="159">
        <f t="shared" si="4"/>
        <v>1129170.6321516428</v>
      </c>
      <c r="G46" s="161">
        <f t="shared" si="5"/>
        <v>214466.51008524204</v>
      </c>
      <c r="H46" s="142">
        <f t="shared" si="6"/>
        <v>214466.51008524204</v>
      </c>
      <c r="I46" s="156">
        <f t="shared" si="0"/>
        <v>0</v>
      </c>
      <c r="J46" s="156"/>
      <c r="K46" s="334"/>
      <c r="L46" s="158">
        <f t="shared" si="7"/>
        <v>0</v>
      </c>
      <c r="M46" s="334"/>
      <c r="N46" s="158">
        <f t="shared" si="8"/>
        <v>0</v>
      </c>
      <c r="O46" s="158">
        <f t="shared" si="9"/>
        <v>0</v>
      </c>
      <c r="P46" s="4"/>
    </row>
    <row r="47" spans="2:16">
      <c r="B47" s="9" t="str">
        <f t="shared" si="10"/>
        <v/>
      </c>
      <c r="C47" s="153">
        <f>IF(D11="","-",+C46+1)</f>
        <v>2049</v>
      </c>
      <c r="D47" s="159">
        <f>IF(F46+SUM(E$17:E46)=D$10,F46,D$10-SUM(E$17:E46))</f>
        <v>1129170.6321516428</v>
      </c>
      <c r="E47" s="160">
        <f>IF(+I14&lt;F46,I14,D47)</f>
        <v>94097.560975609755</v>
      </c>
      <c r="F47" s="159">
        <f t="shared" si="4"/>
        <v>1035073.071176033</v>
      </c>
      <c r="G47" s="161">
        <f t="shared" si="5"/>
        <v>204836.99334142543</v>
      </c>
      <c r="H47" s="142">
        <f t="shared" si="6"/>
        <v>204836.99334142543</v>
      </c>
      <c r="I47" s="156">
        <f t="shared" si="0"/>
        <v>0</v>
      </c>
      <c r="J47" s="156"/>
      <c r="K47" s="334"/>
      <c r="L47" s="158">
        <f t="shared" si="7"/>
        <v>0</v>
      </c>
      <c r="M47" s="334"/>
      <c r="N47" s="158">
        <f t="shared" si="8"/>
        <v>0</v>
      </c>
      <c r="O47" s="158">
        <f t="shared" si="9"/>
        <v>0</v>
      </c>
      <c r="P47" s="4"/>
    </row>
    <row r="48" spans="2:16">
      <c r="B48" s="9" t="str">
        <f t="shared" si="10"/>
        <v/>
      </c>
      <c r="C48" s="153">
        <f>IF(D11="","-",+C47+1)</f>
        <v>2050</v>
      </c>
      <c r="D48" s="159">
        <f>IF(F47+SUM(E$17:E47)=D$10,F47,D$10-SUM(E$17:E47))</f>
        <v>1035073.071176033</v>
      </c>
      <c r="E48" s="160">
        <f>IF(+I14&lt;F47,I14,D48)</f>
        <v>94097.560975609755</v>
      </c>
      <c r="F48" s="159">
        <f t="shared" si="4"/>
        <v>940975.51020042319</v>
      </c>
      <c r="G48" s="161">
        <f t="shared" si="5"/>
        <v>195207.47659760882</v>
      </c>
      <c r="H48" s="142">
        <f t="shared" si="6"/>
        <v>195207.47659760882</v>
      </c>
      <c r="I48" s="156">
        <f t="shared" si="0"/>
        <v>0</v>
      </c>
      <c r="J48" s="156"/>
      <c r="K48" s="334"/>
      <c r="L48" s="158">
        <f t="shared" si="7"/>
        <v>0</v>
      </c>
      <c r="M48" s="334"/>
      <c r="N48" s="158">
        <f t="shared" si="8"/>
        <v>0</v>
      </c>
      <c r="O48" s="158">
        <f t="shared" si="9"/>
        <v>0</v>
      </c>
      <c r="P48" s="4"/>
    </row>
    <row r="49" spans="2:16">
      <c r="B49" s="9" t="str">
        <f t="shared" si="10"/>
        <v/>
      </c>
      <c r="C49" s="153">
        <f>IF(D11="","-",+C48+1)</f>
        <v>2051</v>
      </c>
      <c r="D49" s="159">
        <f>IF(F48+SUM(E$17:E48)=D$10,F48,D$10-SUM(E$17:E48))</f>
        <v>940975.51020042319</v>
      </c>
      <c r="E49" s="160">
        <f>IF(+I14&lt;F48,I14,D49)</f>
        <v>94097.560975609755</v>
      </c>
      <c r="F49" s="159">
        <f t="shared" si="4"/>
        <v>846877.94922481338</v>
      </c>
      <c r="G49" s="161">
        <f t="shared" si="5"/>
        <v>185577.95985379221</v>
      </c>
      <c r="H49" s="142">
        <f t="shared" si="6"/>
        <v>185577.95985379221</v>
      </c>
      <c r="I49" s="156">
        <f t="shared" si="0"/>
        <v>0</v>
      </c>
      <c r="J49" s="156"/>
      <c r="K49" s="334"/>
      <c r="L49" s="158">
        <f t="shared" si="7"/>
        <v>0</v>
      </c>
      <c r="M49" s="334"/>
      <c r="N49" s="158">
        <f t="shared" si="8"/>
        <v>0</v>
      </c>
      <c r="O49" s="158">
        <f t="shared" si="9"/>
        <v>0</v>
      </c>
      <c r="P49" s="4"/>
    </row>
    <row r="50" spans="2:16">
      <c r="B50" s="9" t="str">
        <f t="shared" si="10"/>
        <v/>
      </c>
      <c r="C50" s="153">
        <f>IF(D11="","-",+C49+1)</f>
        <v>2052</v>
      </c>
      <c r="D50" s="159">
        <f>IF(F49+SUM(E$17:E49)=D$10,F49,D$10-SUM(E$17:E49))</f>
        <v>846877.94922481338</v>
      </c>
      <c r="E50" s="160">
        <f>IF(+I14&lt;F49,I14,D50)</f>
        <v>94097.560975609755</v>
      </c>
      <c r="F50" s="159">
        <f t="shared" si="4"/>
        <v>752780.38824920356</v>
      </c>
      <c r="G50" s="161">
        <f t="shared" si="5"/>
        <v>175948.4431099756</v>
      </c>
      <c r="H50" s="142">
        <f t="shared" si="6"/>
        <v>175948.4431099756</v>
      </c>
      <c r="I50" s="156">
        <f t="shared" si="0"/>
        <v>0</v>
      </c>
      <c r="J50" s="156"/>
      <c r="K50" s="334"/>
      <c r="L50" s="158">
        <f t="shared" si="7"/>
        <v>0</v>
      </c>
      <c r="M50" s="334"/>
      <c r="N50" s="158">
        <f t="shared" si="8"/>
        <v>0</v>
      </c>
      <c r="O50" s="158">
        <f t="shared" si="9"/>
        <v>0</v>
      </c>
      <c r="P50" s="4"/>
    </row>
    <row r="51" spans="2:16">
      <c r="B51" s="9" t="str">
        <f t="shared" si="10"/>
        <v/>
      </c>
      <c r="C51" s="153">
        <f>IF(D11="","-",+C50+1)</f>
        <v>2053</v>
      </c>
      <c r="D51" s="159">
        <f>IF(F50+SUM(E$17:E50)=D$10,F50,D$10-SUM(E$17:E50))</f>
        <v>752780.38824920356</v>
      </c>
      <c r="E51" s="160">
        <f>IF(+I14&lt;F50,I14,D51)</f>
        <v>94097.560975609755</v>
      </c>
      <c r="F51" s="159">
        <f t="shared" si="4"/>
        <v>658682.82727359375</v>
      </c>
      <c r="G51" s="161">
        <f t="shared" si="5"/>
        <v>166318.92636615899</v>
      </c>
      <c r="H51" s="142">
        <f t="shared" si="6"/>
        <v>166318.92636615899</v>
      </c>
      <c r="I51" s="156">
        <f t="shared" si="0"/>
        <v>0</v>
      </c>
      <c r="J51" s="156"/>
      <c r="K51" s="334"/>
      <c r="L51" s="158">
        <f t="shared" si="7"/>
        <v>0</v>
      </c>
      <c r="M51" s="334"/>
      <c r="N51" s="158">
        <f t="shared" si="8"/>
        <v>0</v>
      </c>
      <c r="O51" s="158">
        <f t="shared" si="9"/>
        <v>0</v>
      </c>
      <c r="P51" s="4"/>
    </row>
    <row r="52" spans="2:16">
      <c r="B52" s="9" t="str">
        <f t="shared" si="10"/>
        <v/>
      </c>
      <c r="C52" s="153">
        <f>IF(D11="","-",+C51+1)</f>
        <v>2054</v>
      </c>
      <c r="D52" s="159">
        <f>IF(F51+SUM(E$17:E51)=D$10,F51,D$10-SUM(E$17:E51))</f>
        <v>658682.82727359375</v>
      </c>
      <c r="E52" s="160">
        <f>IF(+I14&lt;F51,I14,D52)</f>
        <v>94097.560975609755</v>
      </c>
      <c r="F52" s="159">
        <f t="shared" si="4"/>
        <v>564585.26629798394</v>
      </c>
      <c r="G52" s="161">
        <f t="shared" si="5"/>
        <v>156689.40962234238</v>
      </c>
      <c r="H52" s="142">
        <f t="shared" si="6"/>
        <v>156689.40962234238</v>
      </c>
      <c r="I52" s="156">
        <f t="shared" si="0"/>
        <v>0</v>
      </c>
      <c r="J52" s="156"/>
      <c r="K52" s="334"/>
      <c r="L52" s="158">
        <f t="shared" si="7"/>
        <v>0</v>
      </c>
      <c r="M52" s="334"/>
      <c r="N52" s="158">
        <f t="shared" si="8"/>
        <v>0</v>
      </c>
      <c r="O52" s="158">
        <f t="shared" si="9"/>
        <v>0</v>
      </c>
      <c r="P52" s="4"/>
    </row>
    <row r="53" spans="2:16">
      <c r="B53" s="9" t="str">
        <f t="shared" si="10"/>
        <v/>
      </c>
      <c r="C53" s="153">
        <f>IF(D11="","-",+C52+1)</f>
        <v>2055</v>
      </c>
      <c r="D53" s="159">
        <f>IF(F52+SUM(E$17:E52)=D$10,F52,D$10-SUM(E$17:E52))</f>
        <v>564585.26629798394</v>
      </c>
      <c r="E53" s="160">
        <f>IF(+I14&lt;F52,I14,D53)</f>
        <v>94097.560975609755</v>
      </c>
      <c r="F53" s="159">
        <f t="shared" si="4"/>
        <v>470487.70532237418</v>
      </c>
      <c r="G53" s="161">
        <f t="shared" si="5"/>
        <v>147059.89287852577</v>
      </c>
      <c r="H53" s="142">
        <f t="shared" si="6"/>
        <v>147059.89287852577</v>
      </c>
      <c r="I53" s="156">
        <f t="shared" si="0"/>
        <v>0</v>
      </c>
      <c r="J53" s="156"/>
      <c r="K53" s="334"/>
      <c r="L53" s="158">
        <f t="shared" si="7"/>
        <v>0</v>
      </c>
      <c r="M53" s="334"/>
      <c r="N53" s="158">
        <f t="shared" si="8"/>
        <v>0</v>
      </c>
      <c r="O53" s="158">
        <f t="shared" si="9"/>
        <v>0</v>
      </c>
      <c r="P53" s="4"/>
    </row>
    <row r="54" spans="2:16">
      <c r="B54" s="9" t="str">
        <f t="shared" si="10"/>
        <v/>
      </c>
      <c r="C54" s="153">
        <f>IF(D11="","-",+C53+1)</f>
        <v>2056</v>
      </c>
      <c r="D54" s="159">
        <f>IF(F53+SUM(E$17:E53)=D$10,F53,D$10-SUM(E$17:E53))</f>
        <v>470487.70532237418</v>
      </c>
      <c r="E54" s="160">
        <f>IF(+I14&lt;F53,I14,D54)</f>
        <v>94097.560975609755</v>
      </c>
      <c r="F54" s="159">
        <f t="shared" si="4"/>
        <v>376390.14434676443</v>
      </c>
      <c r="G54" s="161">
        <f t="shared" si="5"/>
        <v>137430.37613470916</v>
      </c>
      <c r="H54" s="142">
        <f t="shared" si="6"/>
        <v>137430.37613470916</v>
      </c>
      <c r="I54" s="156">
        <f t="shared" si="0"/>
        <v>0</v>
      </c>
      <c r="J54" s="156"/>
      <c r="K54" s="334"/>
      <c r="L54" s="158">
        <f t="shared" si="7"/>
        <v>0</v>
      </c>
      <c r="M54" s="334"/>
      <c r="N54" s="158">
        <f t="shared" si="8"/>
        <v>0</v>
      </c>
      <c r="O54" s="158">
        <f t="shared" si="9"/>
        <v>0</v>
      </c>
      <c r="P54" s="4"/>
    </row>
    <row r="55" spans="2:16">
      <c r="B55" s="9" t="str">
        <f t="shared" si="10"/>
        <v/>
      </c>
      <c r="C55" s="153">
        <f>IF(D11="","-",+C54+1)</f>
        <v>2057</v>
      </c>
      <c r="D55" s="159">
        <f>IF(F54+SUM(E$17:E54)=D$10,F54,D$10-SUM(E$17:E54))</f>
        <v>376390.14434676443</v>
      </c>
      <c r="E55" s="160">
        <f>IF(+I14&lt;F54,I14,D55)</f>
        <v>94097.560975609755</v>
      </c>
      <c r="F55" s="159">
        <f t="shared" si="4"/>
        <v>282292.58337115467</v>
      </c>
      <c r="G55" s="161">
        <f t="shared" si="5"/>
        <v>127800.85939089258</v>
      </c>
      <c r="H55" s="142">
        <f t="shared" si="6"/>
        <v>127800.85939089258</v>
      </c>
      <c r="I55" s="156">
        <f t="shared" si="0"/>
        <v>0</v>
      </c>
      <c r="J55" s="156"/>
      <c r="K55" s="334"/>
      <c r="L55" s="158">
        <f t="shared" si="7"/>
        <v>0</v>
      </c>
      <c r="M55" s="334"/>
      <c r="N55" s="158">
        <f t="shared" si="8"/>
        <v>0</v>
      </c>
      <c r="O55" s="158">
        <f t="shared" si="9"/>
        <v>0</v>
      </c>
      <c r="P55" s="4"/>
    </row>
    <row r="56" spans="2:16">
      <c r="B56" s="9" t="str">
        <f t="shared" si="10"/>
        <v/>
      </c>
      <c r="C56" s="153">
        <f>IF(D11="","-",+C55+1)</f>
        <v>2058</v>
      </c>
      <c r="D56" s="159">
        <f>IF(F55+SUM(E$17:E55)=D$10,F55,D$10-SUM(E$17:E55))</f>
        <v>282292.58337115467</v>
      </c>
      <c r="E56" s="160">
        <f>IF(+I14&lt;F55,I14,D56)</f>
        <v>94097.560975609755</v>
      </c>
      <c r="F56" s="159">
        <f t="shared" si="4"/>
        <v>188195.02239554492</v>
      </c>
      <c r="G56" s="161">
        <f t="shared" si="5"/>
        <v>118171.34264707597</v>
      </c>
      <c r="H56" s="142">
        <f t="shared" si="6"/>
        <v>118171.34264707597</v>
      </c>
      <c r="I56" s="156">
        <f t="shared" si="0"/>
        <v>0</v>
      </c>
      <c r="J56" s="156"/>
      <c r="K56" s="334"/>
      <c r="L56" s="158">
        <f t="shared" si="7"/>
        <v>0</v>
      </c>
      <c r="M56" s="334"/>
      <c r="N56" s="158">
        <f t="shared" si="8"/>
        <v>0</v>
      </c>
      <c r="O56" s="158">
        <f t="shared" si="9"/>
        <v>0</v>
      </c>
      <c r="P56" s="4"/>
    </row>
    <row r="57" spans="2:16">
      <c r="B57" s="9" t="str">
        <f t="shared" si="10"/>
        <v/>
      </c>
      <c r="C57" s="153">
        <f>IF(D11="","-",+C56+1)</f>
        <v>2059</v>
      </c>
      <c r="D57" s="159">
        <f>IF(F56+SUM(E$17:E56)=D$10,F56,D$10-SUM(E$17:E56))</f>
        <v>188195.02239554492</v>
      </c>
      <c r="E57" s="160">
        <f>IF(+I14&lt;F56,I14,D57)</f>
        <v>94097.560975609755</v>
      </c>
      <c r="F57" s="159">
        <f t="shared" si="4"/>
        <v>94097.461419935164</v>
      </c>
      <c r="G57" s="161">
        <f t="shared" si="5"/>
        <v>108541.82590325938</v>
      </c>
      <c r="H57" s="142">
        <f t="shared" si="6"/>
        <v>108541.82590325938</v>
      </c>
      <c r="I57" s="156">
        <f t="shared" si="0"/>
        <v>0</v>
      </c>
      <c r="J57" s="156"/>
      <c r="K57" s="334"/>
      <c r="L57" s="158">
        <f t="shared" si="7"/>
        <v>0</v>
      </c>
      <c r="M57" s="334"/>
      <c r="N57" s="158">
        <f t="shared" si="8"/>
        <v>0</v>
      </c>
      <c r="O57" s="158">
        <f t="shared" si="9"/>
        <v>0</v>
      </c>
      <c r="P57" s="4"/>
    </row>
    <row r="58" spans="2:16">
      <c r="B58" s="9" t="str">
        <f t="shared" si="10"/>
        <v/>
      </c>
      <c r="C58" s="153">
        <f>IF(D11="","-",+C57+1)</f>
        <v>2060</v>
      </c>
      <c r="D58" s="159">
        <f>IF(F57+SUM(E$17:E57)=D$10,F57,D$10-SUM(E$17:E57))</f>
        <v>94097.461419935164</v>
      </c>
      <c r="E58" s="160">
        <f>IF(+I14&lt;F57,I14,D58)</f>
        <v>94097.461419935164</v>
      </c>
      <c r="F58" s="159">
        <f t="shared" si="4"/>
        <v>0</v>
      </c>
      <c r="G58" s="161">
        <f t="shared" si="5"/>
        <v>98912.214697805815</v>
      </c>
      <c r="H58" s="142">
        <f t="shared" si="6"/>
        <v>98912.214697805815</v>
      </c>
      <c r="I58" s="156">
        <f t="shared" si="0"/>
        <v>0</v>
      </c>
      <c r="J58" s="156"/>
      <c r="K58" s="334"/>
      <c r="L58" s="158">
        <f t="shared" si="7"/>
        <v>0</v>
      </c>
      <c r="M58" s="334"/>
      <c r="N58" s="158">
        <f t="shared" si="8"/>
        <v>0</v>
      </c>
      <c r="O58" s="158">
        <f t="shared" si="9"/>
        <v>0</v>
      </c>
      <c r="P58" s="4"/>
    </row>
    <row r="59" spans="2:16">
      <c r="B59" s="9" t="str">
        <f t="shared" si="10"/>
        <v/>
      </c>
      <c r="C59" s="153">
        <f>IF(D11="","-",+C58+1)</f>
        <v>2061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4"/>
        <v>0</v>
      </c>
      <c r="G59" s="161">
        <f t="shared" si="5"/>
        <v>0</v>
      </c>
      <c r="H59" s="142">
        <f t="shared" si="6"/>
        <v>0</v>
      </c>
      <c r="I59" s="156">
        <f t="shared" si="0"/>
        <v>0</v>
      </c>
      <c r="J59" s="156"/>
      <c r="K59" s="334"/>
      <c r="L59" s="158">
        <f t="shared" si="7"/>
        <v>0</v>
      </c>
      <c r="M59" s="334"/>
      <c r="N59" s="158">
        <f t="shared" si="8"/>
        <v>0</v>
      </c>
      <c r="O59" s="158">
        <f t="shared" si="9"/>
        <v>0</v>
      </c>
      <c r="P59" s="4"/>
    </row>
    <row r="60" spans="2:16">
      <c r="B60" s="9" t="str">
        <f t="shared" si="10"/>
        <v/>
      </c>
      <c r="C60" s="153">
        <f>IF(D11="","-",+C59+1)</f>
        <v>2062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4"/>
        <v>0</v>
      </c>
      <c r="G60" s="161">
        <f t="shared" si="5"/>
        <v>0</v>
      </c>
      <c r="H60" s="142">
        <f t="shared" si="6"/>
        <v>0</v>
      </c>
      <c r="I60" s="156">
        <f t="shared" si="0"/>
        <v>0</v>
      </c>
      <c r="J60" s="156"/>
      <c r="K60" s="334"/>
      <c r="L60" s="158">
        <f t="shared" si="7"/>
        <v>0</v>
      </c>
      <c r="M60" s="334"/>
      <c r="N60" s="158">
        <f t="shared" si="8"/>
        <v>0</v>
      </c>
      <c r="O60" s="158">
        <f t="shared" si="9"/>
        <v>0</v>
      </c>
      <c r="P60" s="4"/>
    </row>
    <row r="61" spans="2:16">
      <c r="B61" s="9" t="str">
        <f t="shared" si="10"/>
        <v/>
      </c>
      <c r="C61" s="153">
        <f>IF(D11="","-",+C60+1)</f>
        <v>2063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7"/>
        <v>0</v>
      </c>
      <c r="M61" s="334"/>
      <c r="N61" s="158">
        <f t="shared" si="8"/>
        <v>0</v>
      </c>
      <c r="O61" s="158">
        <f t="shared" si="9"/>
        <v>0</v>
      </c>
      <c r="P61" s="4"/>
    </row>
    <row r="62" spans="2:16">
      <c r="B62" s="9" t="str">
        <f t="shared" si="10"/>
        <v/>
      </c>
      <c r="C62" s="153">
        <f>IF(D11="","-",+C61+1)</f>
        <v>2064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7"/>
        <v>0</v>
      </c>
      <c r="M62" s="334"/>
      <c r="N62" s="158">
        <f t="shared" si="8"/>
        <v>0</v>
      </c>
      <c r="O62" s="158">
        <f t="shared" si="9"/>
        <v>0</v>
      </c>
      <c r="P62" s="4"/>
    </row>
    <row r="63" spans="2:16">
      <c r="B63" s="9" t="str">
        <f t="shared" si="10"/>
        <v/>
      </c>
      <c r="C63" s="153">
        <f>IF(D11="","-",+C62+1)</f>
        <v>2065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7"/>
        <v>0</v>
      </c>
      <c r="M63" s="334"/>
      <c r="N63" s="158">
        <f t="shared" si="8"/>
        <v>0</v>
      </c>
      <c r="O63" s="158">
        <f t="shared" si="9"/>
        <v>0</v>
      </c>
      <c r="P63" s="4"/>
    </row>
    <row r="64" spans="2:16">
      <c r="B64" s="9" t="str">
        <f t="shared" si="10"/>
        <v/>
      </c>
      <c r="C64" s="153">
        <f>IF(D11="","-",+C63+1)</f>
        <v>2066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7"/>
        <v>0</v>
      </c>
      <c r="M64" s="334"/>
      <c r="N64" s="158">
        <f t="shared" si="8"/>
        <v>0</v>
      </c>
      <c r="O64" s="158">
        <f t="shared" si="9"/>
        <v>0</v>
      </c>
      <c r="P64" s="4"/>
    </row>
    <row r="65" spans="2:16">
      <c r="B65" s="9" t="str">
        <f t="shared" si="10"/>
        <v/>
      </c>
      <c r="C65" s="153">
        <f>IF(D11="","-",+C64+1)</f>
        <v>2067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7"/>
        <v>0</v>
      </c>
      <c r="M65" s="334"/>
      <c r="N65" s="158">
        <f t="shared" si="8"/>
        <v>0</v>
      </c>
      <c r="O65" s="158">
        <f t="shared" si="9"/>
        <v>0</v>
      </c>
      <c r="P65" s="4"/>
    </row>
    <row r="66" spans="2:16">
      <c r="B66" s="9" t="str">
        <f t="shared" si="10"/>
        <v/>
      </c>
      <c r="C66" s="153">
        <f>IF(D11="","-",+C65+1)</f>
        <v>2068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7"/>
        <v>0</v>
      </c>
      <c r="M66" s="334"/>
      <c r="N66" s="158">
        <f t="shared" si="8"/>
        <v>0</v>
      </c>
      <c r="O66" s="158">
        <f t="shared" si="9"/>
        <v>0</v>
      </c>
      <c r="P66" s="4"/>
    </row>
    <row r="67" spans="2:16">
      <c r="B67" s="9" t="str">
        <f t="shared" si="10"/>
        <v/>
      </c>
      <c r="C67" s="153">
        <f>IF(D11="","-",+C66+1)</f>
        <v>2069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7"/>
        <v>0</v>
      </c>
      <c r="M67" s="334"/>
      <c r="N67" s="158">
        <f t="shared" si="8"/>
        <v>0</v>
      </c>
      <c r="O67" s="158">
        <f t="shared" si="9"/>
        <v>0</v>
      </c>
      <c r="P67" s="4"/>
    </row>
    <row r="68" spans="2:16">
      <c r="B68" s="9" t="str">
        <f t="shared" si="10"/>
        <v/>
      </c>
      <c r="C68" s="153">
        <f>IF(D11="","-",+C67+1)</f>
        <v>2070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7"/>
        <v>0</v>
      </c>
      <c r="M68" s="334"/>
      <c r="N68" s="158">
        <f t="shared" si="8"/>
        <v>0</v>
      </c>
      <c r="O68" s="158">
        <f t="shared" si="9"/>
        <v>0</v>
      </c>
      <c r="P68" s="4"/>
    </row>
    <row r="69" spans="2:16">
      <c r="B69" s="9" t="str">
        <f t="shared" si="10"/>
        <v/>
      </c>
      <c r="C69" s="153">
        <f>IF(D11="","-",+C68+1)</f>
        <v>2071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7"/>
        <v>0</v>
      </c>
      <c r="M69" s="334"/>
      <c r="N69" s="158">
        <f t="shared" si="8"/>
        <v>0</v>
      </c>
      <c r="O69" s="158">
        <f t="shared" si="9"/>
        <v>0</v>
      </c>
      <c r="P69" s="4"/>
    </row>
    <row r="70" spans="2:16">
      <c r="B70" s="9" t="str">
        <f t="shared" si="10"/>
        <v/>
      </c>
      <c r="C70" s="153">
        <f>IF(D11="","-",+C69+1)</f>
        <v>2072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7"/>
        <v>0</v>
      </c>
      <c r="M70" s="334"/>
      <c r="N70" s="158">
        <f t="shared" si="8"/>
        <v>0</v>
      </c>
      <c r="O70" s="158">
        <f t="shared" si="9"/>
        <v>0</v>
      </c>
      <c r="P70" s="4"/>
    </row>
    <row r="71" spans="2:16">
      <c r="B71" s="9" t="str">
        <f t="shared" si="10"/>
        <v/>
      </c>
      <c r="C71" s="153">
        <f>IF(D11="","-",+C70+1)</f>
        <v>2073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7"/>
        <v>0</v>
      </c>
      <c r="M71" s="334"/>
      <c r="N71" s="158">
        <f t="shared" si="8"/>
        <v>0</v>
      </c>
      <c r="O71" s="158">
        <f t="shared" si="9"/>
        <v>0</v>
      </c>
      <c r="P71" s="4"/>
    </row>
    <row r="72" spans="2:16" ht="13.5" thickBot="1">
      <c r="B72" s="9" t="str">
        <f t="shared" si="10"/>
        <v/>
      </c>
      <c r="C72" s="164">
        <f>IF(D11="","-",+C71+1)</f>
        <v>2074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7"/>
        <v>0</v>
      </c>
      <c r="M72" s="335"/>
      <c r="N72" s="169">
        <f t="shared" si="8"/>
        <v>0</v>
      </c>
      <c r="O72" s="169">
        <f t="shared" si="9"/>
        <v>0</v>
      </c>
      <c r="P72" s="4"/>
    </row>
    <row r="73" spans="2:16">
      <c r="C73" s="154" t="s">
        <v>73</v>
      </c>
      <c r="D73" s="111"/>
      <c r="E73" s="111">
        <f>SUM(E17:E72)</f>
        <v>3858000</v>
      </c>
      <c r="F73" s="111"/>
      <c r="G73" s="111">
        <f>SUM(G17:G72)</f>
        <v>12143651.297778688</v>
      </c>
      <c r="H73" s="111">
        <f>SUM(H17:H72)</f>
        <v>12143651.297778688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73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Siloam Springs - Siloam Springs City 161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3858000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91857.142857142855</v>
      </c>
      <c r="K96" s="111"/>
      <c r="L96" s="111"/>
      <c r="M96" s="111"/>
      <c r="N96" s="111"/>
      <c r="O96" s="111"/>
      <c r="P96" s="4"/>
    </row>
    <row r="97" spans="1:16" ht="51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2019</v>
      </c>
      <c r="D99" s="154">
        <f>IF(D93=C99,0,D92)</f>
        <v>0</v>
      </c>
      <c r="E99" s="161">
        <f>IF(D11=I10,0,J96/12*(12-D94))</f>
        <v>45928.571428571428</v>
      </c>
      <c r="F99" s="159">
        <f>IF(D93=C99,+D92-E99,+D99-E99)</f>
        <v>3812071.4285714286</v>
      </c>
      <c r="G99" s="214">
        <f t="shared" ref="G99:G154" si="11">+(F99+D99)/2</f>
        <v>1906035.7142857143</v>
      </c>
      <c r="H99" s="251">
        <f>+J94*G99+E99</f>
        <v>247214.68359344057</v>
      </c>
      <c r="I99" s="252">
        <f>+J95*G99+E99</f>
        <v>247214.68359344057</v>
      </c>
      <c r="J99" s="158">
        <f t="shared" ref="J99:J130" si="12">+I99-H99</f>
        <v>0</v>
      </c>
      <c r="K99" s="158"/>
      <c r="L99" s="333"/>
      <c r="M99" s="157">
        <f t="shared" ref="M99:M130" si="13">IF(L99&lt;&gt;0,+H99-L99,0)</f>
        <v>0</v>
      </c>
      <c r="N99" s="333"/>
      <c r="O99" s="157">
        <f t="shared" ref="O99:O130" si="14">IF(N99&lt;&gt;0,+I99-N99,0)</f>
        <v>0</v>
      </c>
      <c r="P99" s="157">
        <f t="shared" ref="P99:P130" si="15">+O99-M99</f>
        <v>0</v>
      </c>
    </row>
    <row r="100" spans="1:16">
      <c r="B100" s="9" t="str">
        <f>IF(D100=F99,"","IU")</f>
        <v/>
      </c>
      <c r="C100" s="153">
        <f>IF(D93="","-",+C99+1)</f>
        <v>2020</v>
      </c>
      <c r="D100" s="154">
        <f>IF(F99+SUM(E$99:E99)=D$92,F99,D$92-SUM(E$99:E99))</f>
        <v>3812071.4285714286</v>
      </c>
      <c r="E100" s="160">
        <f>IF(+J96&lt;F99,J96,D100)</f>
        <v>91857.142857142855</v>
      </c>
      <c r="F100" s="159">
        <f t="shared" ref="F100:F154" si="16">+D100-E100</f>
        <v>3720214.2857142859</v>
      </c>
      <c r="G100" s="159">
        <f t="shared" si="11"/>
        <v>3766142.8571428573</v>
      </c>
      <c r="H100" s="163">
        <f t="shared" ref="H100:H154" si="17">+J$94*G100+E100</f>
        <v>489579.09942387225</v>
      </c>
      <c r="I100" s="253">
        <f t="shared" ref="I100:I154" si="18">+J$95*G100+E100</f>
        <v>489579.09942387225</v>
      </c>
      <c r="J100" s="158">
        <f t="shared" si="12"/>
        <v>0</v>
      </c>
      <c r="K100" s="158"/>
      <c r="L100" s="334"/>
      <c r="M100" s="158">
        <f t="shared" si="13"/>
        <v>0</v>
      </c>
      <c r="N100" s="334"/>
      <c r="O100" s="158">
        <f t="shared" si="14"/>
        <v>0</v>
      </c>
      <c r="P100" s="158">
        <f t="shared" si="15"/>
        <v>0</v>
      </c>
    </row>
    <row r="101" spans="1:16">
      <c r="B101" s="9" t="str">
        <f t="shared" ref="B101:B154" si="19">IF(D101=F100,"","IU")</f>
        <v/>
      </c>
      <c r="C101" s="153">
        <f>IF(D93="","-",+C100+1)</f>
        <v>2021</v>
      </c>
      <c r="D101" s="154">
        <f>IF(F100+SUM(E$99:E100)=D$92,F100,D$92-SUM(E$99:E100))</f>
        <v>3720214.2857142859</v>
      </c>
      <c r="E101" s="160">
        <f>IF(+J96&lt;F100,J96,D101)</f>
        <v>91857.142857142855</v>
      </c>
      <c r="F101" s="159">
        <f t="shared" si="16"/>
        <v>3628357.1428571432</v>
      </c>
      <c r="G101" s="159">
        <f t="shared" si="11"/>
        <v>3674285.7142857146</v>
      </c>
      <c r="H101" s="163">
        <f t="shared" si="17"/>
        <v>479878.56389785447</v>
      </c>
      <c r="I101" s="253">
        <f t="shared" si="18"/>
        <v>479878.56389785447</v>
      </c>
      <c r="J101" s="158">
        <f t="shared" si="12"/>
        <v>0</v>
      </c>
      <c r="K101" s="158"/>
      <c r="L101" s="334"/>
      <c r="M101" s="158">
        <f t="shared" si="13"/>
        <v>0</v>
      </c>
      <c r="N101" s="334"/>
      <c r="O101" s="158">
        <f t="shared" si="14"/>
        <v>0</v>
      </c>
      <c r="P101" s="158">
        <f t="shared" si="15"/>
        <v>0</v>
      </c>
    </row>
    <row r="102" spans="1:16">
      <c r="B102" s="9" t="str">
        <f t="shared" si="19"/>
        <v/>
      </c>
      <c r="C102" s="153">
        <f>IF(D93="","-",+C101+1)</f>
        <v>2022</v>
      </c>
      <c r="D102" s="154">
        <f>IF(F101+SUM(E$99:E101)=D$92,F101,D$92-SUM(E$99:E101))</f>
        <v>3628357.1428571432</v>
      </c>
      <c r="E102" s="160">
        <f>IF(+J96&lt;F101,J96,D102)</f>
        <v>91857.142857142855</v>
      </c>
      <c r="F102" s="159">
        <f t="shared" si="16"/>
        <v>3536500.0000000005</v>
      </c>
      <c r="G102" s="159">
        <f t="shared" si="11"/>
        <v>3582428.5714285718</v>
      </c>
      <c r="H102" s="163">
        <f t="shared" si="17"/>
        <v>470178.0283718367</v>
      </c>
      <c r="I102" s="253">
        <f t="shared" si="18"/>
        <v>470178.0283718367</v>
      </c>
      <c r="J102" s="158">
        <f t="shared" si="12"/>
        <v>0</v>
      </c>
      <c r="K102" s="158"/>
      <c r="L102" s="334"/>
      <c r="M102" s="158">
        <f t="shared" si="13"/>
        <v>0</v>
      </c>
      <c r="N102" s="334"/>
      <c r="O102" s="158">
        <f t="shared" si="14"/>
        <v>0</v>
      </c>
      <c r="P102" s="158">
        <f t="shared" si="15"/>
        <v>0</v>
      </c>
    </row>
    <row r="103" spans="1:16">
      <c r="B103" s="9" t="str">
        <f t="shared" si="19"/>
        <v/>
      </c>
      <c r="C103" s="153">
        <f>IF(D93="","-",+C102+1)</f>
        <v>2023</v>
      </c>
      <c r="D103" s="154">
        <f>IF(F102+SUM(E$99:E102)=D$92,F102,D$92-SUM(E$99:E102))</f>
        <v>3536500.0000000005</v>
      </c>
      <c r="E103" s="160">
        <f>IF(+J96&lt;F102,J96,D103)</f>
        <v>91857.142857142855</v>
      </c>
      <c r="F103" s="159">
        <f t="shared" si="16"/>
        <v>3444642.8571428577</v>
      </c>
      <c r="G103" s="159">
        <f t="shared" si="11"/>
        <v>3490571.4285714291</v>
      </c>
      <c r="H103" s="163">
        <f t="shared" si="17"/>
        <v>460477.49284581892</v>
      </c>
      <c r="I103" s="253">
        <f t="shared" si="18"/>
        <v>460477.49284581892</v>
      </c>
      <c r="J103" s="158">
        <f t="shared" si="12"/>
        <v>0</v>
      </c>
      <c r="K103" s="158"/>
      <c r="L103" s="334"/>
      <c r="M103" s="158">
        <f t="shared" si="13"/>
        <v>0</v>
      </c>
      <c r="N103" s="334"/>
      <c r="O103" s="158">
        <f t="shared" si="14"/>
        <v>0</v>
      </c>
      <c r="P103" s="158">
        <f t="shared" si="15"/>
        <v>0</v>
      </c>
    </row>
    <row r="104" spans="1:16">
      <c r="B104" s="9" t="str">
        <f t="shared" si="19"/>
        <v/>
      </c>
      <c r="C104" s="153">
        <f>IF(D93="","-",+C103+1)</f>
        <v>2024</v>
      </c>
      <c r="D104" s="154">
        <f>IF(F103+SUM(E$99:E103)=D$92,F103,D$92-SUM(E$99:E103))</f>
        <v>3444642.8571428577</v>
      </c>
      <c r="E104" s="160">
        <f>IF(+J96&lt;F103,J96,D104)</f>
        <v>91857.142857142855</v>
      </c>
      <c r="F104" s="159">
        <f t="shared" si="16"/>
        <v>3352785.714285715</v>
      </c>
      <c r="G104" s="159">
        <f t="shared" si="11"/>
        <v>3398714.2857142864</v>
      </c>
      <c r="H104" s="163">
        <f t="shared" si="17"/>
        <v>450776.95731980115</v>
      </c>
      <c r="I104" s="253">
        <f t="shared" si="18"/>
        <v>450776.95731980115</v>
      </c>
      <c r="J104" s="158">
        <f t="shared" si="12"/>
        <v>0</v>
      </c>
      <c r="K104" s="158"/>
      <c r="L104" s="334"/>
      <c r="M104" s="158">
        <f t="shared" si="13"/>
        <v>0</v>
      </c>
      <c r="N104" s="334"/>
      <c r="O104" s="158">
        <f t="shared" si="14"/>
        <v>0</v>
      </c>
      <c r="P104" s="158">
        <f t="shared" si="15"/>
        <v>0</v>
      </c>
    </row>
    <row r="105" spans="1:16">
      <c r="B105" s="9" t="str">
        <f t="shared" si="19"/>
        <v/>
      </c>
      <c r="C105" s="153">
        <f>IF(D93="","-",+C104+1)</f>
        <v>2025</v>
      </c>
      <c r="D105" s="154">
        <f>IF(F104+SUM(E$99:E104)=D$92,F104,D$92-SUM(E$99:E104))</f>
        <v>3352785.714285715</v>
      </c>
      <c r="E105" s="160">
        <f>IF(+J96&lt;F104,J96,D105)</f>
        <v>91857.142857142855</v>
      </c>
      <c r="F105" s="159">
        <f t="shared" si="16"/>
        <v>3260928.5714285723</v>
      </c>
      <c r="G105" s="159">
        <f t="shared" si="11"/>
        <v>3306857.1428571437</v>
      </c>
      <c r="H105" s="163">
        <f t="shared" si="17"/>
        <v>441076.42179378337</v>
      </c>
      <c r="I105" s="253">
        <f t="shared" si="18"/>
        <v>441076.42179378337</v>
      </c>
      <c r="J105" s="158">
        <f t="shared" si="12"/>
        <v>0</v>
      </c>
      <c r="K105" s="158"/>
      <c r="L105" s="334"/>
      <c r="M105" s="158">
        <f t="shared" si="13"/>
        <v>0</v>
      </c>
      <c r="N105" s="334"/>
      <c r="O105" s="158">
        <f t="shared" si="14"/>
        <v>0</v>
      </c>
      <c r="P105" s="158">
        <f t="shared" si="15"/>
        <v>0</v>
      </c>
    </row>
    <row r="106" spans="1:16">
      <c r="B106" s="9" t="str">
        <f t="shared" si="19"/>
        <v/>
      </c>
      <c r="C106" s="153">
        <f>IF(D93="","-",+C105+1)</f>
        <v>2026</v>
      </c>
      <c r="D106" s="154">
        <f>IF(F105+SUM(E$99:E105)=D$92,F105,D$92-SUM(E$99:E105))</f>
        <v>3260928.5714285723</v>
      </c>
      <c r="E106" s="160">
        <f>IF(+J96&lt;F105,J96,D106)</f>
        <v>91857.142857142855</v>
      </c>
      <c r="F106" s="159">
        <f t="shared" si="16"/>
        <v>3169071.4285714296</v>
      </c>
      <c r="G106" s="159">
        <f t="shared" si="11"/>
        <v>3215000.0000000009</v>
      </c>
      <c r="H106" s="163">
        <f t="shared" si="17"/>
        <v>431375.8862677656</v>
      </c>
      <c r="I106" s="253">
        <f t="shared" si="18"/>
        <v>431375.8862677656</v>
      </c>
      <c r="J106" s="158">
        <f t="shared" si="12"/>
        <v>0</v>
      </c>
      <c r="K106" s="158"/>
      <c r="L106" s="334"/>
      <c r="M106" s="158">
        <f t="shared" si="13"/>
        <v>0</v>
      </c>
      <c r="N106" s="334"/>
      <c r="O106" s="158">
        <f t="shared" si="14"/>
        <v>0</v>
      </c>
      <c r="P106" s="158">
        <f t="shared" si="15"/>
        <v>0</v>
      </c>
    </row>
    <row r="107" spans="1:16">
      <c r="B107" s="9" t="str">
        <f t="shared" si="19"/>
        <v/>
      </c>
      <c r="C107" s="153">
        <f>IF(D93="","-",+C106+1)</f>
        <v>2027</v>
      </c>
      <c r="D107" s="154">
        <f>IF(F106+SUM(E$99:E106)=D$92,F106,D$92-SUM(E$99:E106))</f>
        <v>3169071.4285714296</v>
      </c>
      <c r="E107" s="160">
        <f>IF(+J96&lt;F106,J96,D107)</f>
        <v>91857.142857142855</v>
      </c>
      <c r="F107" s="159">
        <f t="shared" si="16"/>
        <v>3077214.2857142868</v>
      </c>
      <c r="G107" s="159">
        <f t="shared" si="11"/>
        <v>3123142.8571428582</v>
      </c>
      <c r="H107" s="163">
        <f t="shared" si="17"/>
        <v>421675.35074174782</v>
      </c>
      <c r="I107" s="253">
        <f t="shared" si="18"/>
        <v>421675.35074174782</v>
      </c>
      <c r="J107" s="158">
        <f t="shared" si="12"/>
        <v>0</v>
      </c>
      <c r="K107" s="158"/>
      <c r="L107" s="334"/>
      <c r="M107" s="158">
        <f t="shared" si="13"/>
        <v>0</v>
      </c>
      <c r="N107" s="334"/>
      <c r="O107" s="158">
        <f t="shared" si="14"/>
        <v>0</v>
      </c>
      <c r="P107" s="158">
        <f t="shared" si="15"/>
        <v>0</v>
      </c>
    </row>
    <row r="108" spans="1:16">
      <c r="B108" s="9" t="str">
        <f t="shared" si="19"/>
        <v/>
      </c>
      <c r="C108" s="153">
        <f>IF(D93="","-",+C107+1)</f>
        <v>2028</v>
      </c>
      <c r="D108" s="154">
        <f>IF(F107+SUM(E$99:E107)=D$92,F107,D$92-SUM(E$99:E107))</f>
        <v>3077214.2857142868</v>
      </c>
      <c r="E108" s="160">
        <f>IF(+J96&lt;F107,J96,D108)</f>
        <v>91857.142857142855</v>
      </c>
      <c r="F108" s="159">
        <f t="shared" si="16"/>
        <v>2985357.1428571441</v>
      </c>
      <c r="G108" s="159">
        <f t="shared" si="11"/>
        <v>3031285.7142857155</v>
      </c>
      <c r="H108" s="163">
        <f t="shared" si="17"/>
        <v>411974.81521573005</v>
      </c>
      <c r="I108" s="253">
        <f t="shared" si="18"/>
        <v>411974.81521573005</v>
      </c>
      <c r="J108" s="158">
        <f t="shared" si="12"/>
        <v>0</v>
      </c>
      <c r="K108" s="158"/>
      <c r="L108" s="334"/>
      <c r="M108" s="158">
        <f t="shared" si="13"/>
        <v>0</v>
      </c>
      <c r="N108" s="334"/>
      <c r="O108" s="158">
        <f t="shared" si="14"/>
        <v>0</v>
      </c>
      <c r="P108" s="158">
        <f t="shared" si="15"/>
        <v>0</v>
      </c>
    </row>
    <row r="109" spans="1:16">
      <c r="B109" s="9" t="str">
        <f t="shared" si="19"/>
        <v/>
      </c>
      <c r="C109" s="153">
        <f>IF(D93="","-",+C108+1)</f>
        <v>2029</v>
      </c>
      <c r="D109" s="154">
        <f>IF(F108+SUM(E$99:E108)=D$92,F108,D$92-SUM(E$99:E108))</f>
        <v>2985357.1428571441</v>
      </c>
      <c r="E109" s="160">
        <f>IF(+J96&lt;F108,J96,D109)</f>
        <v>91857.142857142855</v>
      </c>
      <c r="F109" s="159">
        <f t="shared" si="16"/>
        <v>2893500.0000000014</v>
      </c>
      <c r="G109" s="159">
        <f t="shared" si="11"/>
        <v>2939428.5714285728</v>
      </c>
      <c r="H109" s="163">
        <f t="shared" si="17"/>
        <v>402274.27968971228</v>
      </c>
      <c r="I109" s="253">
        <f t="shared" si="18"/>
        <v>402274.27968971228</v>
      </c>
      <c r="J109" s="158">
        <f t="shared" si="12"/>
        <v>0</v>
      </c>
      <c r="K109" s="158"/>
      <c r="L109" s="334"/>
      <c r="M109" s="158">
        <f t="shared" si="13"/>
        <v>0</v>
      </c>
      <c r="N109" s="334"/>
      <c r="O109" s="158">
        <f t="shared" si="14"/>
        <v>0</v>
      </c>
      <c r="P109" s="158">
        <f t="shared" si="15"/>
        <v>0</v>
      </c>
    </row>
    <row r="110" spans="1:16">
      <c r="B110" s="9" t="str">
        <f t="shared" si="19"/>
        <v/>
      </c>
      <c r="C110" s="153">
        <f>IF(D93="","-",+C109+1)</f>
        <v>2030</v>
      </c>
      <c r="D110" s="154">
        <f>IF(F109+SUM(E$99:E109)=D$92,F109,D$92-SUM(E$99:E109))</f>
        <v>2893500.0000000014</v>
      </c>
      <c r="E110" s="160">
        <f>IF(+J96&lt;F109,J96,D110)</f>
        <v>91857.142857142855</v>
      </c>
      <c r="F110" s="159">
        <f t="shared" si="16"/>
        <v>2801642.8571428587</v>
      </c>
      <c r="G110" s="159">
        <f t="shared" si="11"/>
        <v>2847571.42857143</v>
      </c>
      <c r="H110" s="163">
        <f t="shared" si="17"/>
        <v>392573.7441636945</v>
      </c>
      <c r="I110" s="253">
        <f t="shared" si="18"/>
        <v>392573.7441636945</v>
      </c>
      <c r="J110" s="158">
        <f t="shared" si="12"/>
        <v>0</v>
      </c>
      <c r="K110" s="158"/>
      <c r="L110" s="334"/>
      <c r="M110" s="158">
        <f t="shared" si="13"/>
        <v>0</v>
      </c>
      <c r="N110" s="334"/>
      <c r="O110" s="158">
        <f t="shared" si="14"/>
        <v>0</v>
      </c>
      <c r="P110" s="158">
        <f t="shared" si="15"/>
        <v>0</v>
      </c>
    </row>
    <row r="111" spans="1:16">
      <c r="B111" s="9" t="str">
        <f t="shared" si="19"/>
        <v/>
      </c>
      <c r="C111" s="153">
        <f>IF(D93="","-",+C110+1)</f>
        <v>2031</v>
      </c>
      <c r="D111" s="154">
        <f>IF(F110+SUM(E$99:E110)=D$92,F110,D$92-SUM(E$99:E110))</f>
        <v>2801642.8571428587</v>
      </c>
      <c r="E111" s="160">
        <f>IF(+J96&lt;F110,J96,D111)</f>
        <v>91857.142857142855</v>
      </c>
      <c r="F111" s="159">
        <f t="shared" si="16"/>
        <v>2709785.7142857159</v>
      </c>
      <c r="G111" s="159">
        <f t="shared" si="11"/>
        <v>2755714.2857142873</v>
      </c>
      <c r="H111" s="163">
        <f t="shared" si="17"/>
        <v>382873.20863767673</v>
      </c>
      <c r="I111" s="253">
        <f t="shared" si="18"/>
        <v>382873.20863767673</v>
      </c>
      <c r="J111" s="158">
        <f t="shared" si="12"/>
        <v>0</v>
      </c>
      <c r="K111" s="158"/>
      <c r="L111" s="334"/>
      <c r="M111" s="158">
        <f t="shared" si="13"/>
        <v>0</v>
      </c>
      <c r="N111" s="334"/>
      <c r="O111" s="158">
        <f t="shared" si="14"/>
        <v>0</v>
      </c>
      <c r="P111" s="158">
        <f t="shared" si="15"/>
        <v>0</v>
      </c>
    </row>
    <row r="112" spans="1:16">
      <c r="B112" s="9" t="str">
        <f t="shared" si="19"/>
        <v/>
      </c>
      <c r="C112" s="153">
        <f>IF(D93="","-",+C111+1)</f>
        <v>2032</v>
      </c>
      <c r="D112" s="154">
        <f>IF(F111+SUM(E$99:E111)=D$92,F111,D$92-SUM(E$99:E111))</f>
        <v>2709785.7142857159</v>
      </c>
      <c r="E112" s="160">
        <f>IF(+J96&lt;F111,J96,D112)</f>
        <v>91857.142857142855</v>
      </c>
      <c r="F112" s="159">
        <f t="shared" si="16"/>
        <v>2617928.5714285732</v>
      </c>
      <c r="G112" s="159">
        <f t="shared" si="11"/>
        <v>2663857.1428571446</v>
      </c>
      <c r="H112" s="163">
        <f t="shared" si="17"/>
        <v>373172.67311165895</v>
      </c>
      <c r="I112" s="253">
        <f t="shared" si="18"/>
        <v>373172.67311165895</v>
      </c>
      <c r="J112" s="158">
        <f t="shared" si="12"/>
        <v>0</v>
      </c>
      <c r="K112" s="158"/>
      <c r="L112" s="334"/>
      <c r="M112" s="158">
        <f t="shared" si="13"/>
        <v>0</v>
      </c>
      <c r="N112" s="334"/>
      <c r="O112" s="158">
        <f t="shared" si="14"/>
        <v>0</v>
      </c>
      <c r="P112" s="158">
        <f t="shared" si="15"/>
        <v>0</v>
      </c>
    </row>
    <row r="113" spans="2:16">
      <c r="B113" s="9" t="str">
        <f t="shared" si="19"/>
        <v/>
      </c>
      <c r="C113" s="153">
        <f>IF(D93="","-",+C112+1)</f>
        <v>2033</v>
      </c>
      <c r="D113" s="154">
        <f>IF(F112+SUM(E$99:E112)=D$92,F112,D$92-SUM(E$99:E112))</f>
        <v>2617928.5714285732</v>
      </c>
      <c r="E113" s="160">
        <f>IF(+J96&lt;F112,J96,D113)</f>
        <v>91857.142857142855</v>
      </c>
      <c r="F113" s="159">
        <f t="shared" si="16"/>
        <v>2526071.4285714305</v>
      </c>
      <c r="G113" s="159">
        <f t="shared" si="11"/>
        <v>2572000.0000000019</v>
      </c>
      <c r="H113" s="163">
        <f t="shared" si="17"/>
        <v>363472.13758564118</v>
      </c>
      <c r="I113" s="253">
        <f t="shared" si="18"/>
        <v>363472.13758564118</v>
      </c>
      <c r="J113" s="158">
        <f t="shared" si="12"/>
        <v>0</v>
      </c>
      <c r="K113" s="158"/>
      <c r="L113" s="334"/>
      <c r="M113" s="158">
        <f t="shared" si="13"/>
        <v>0</v>
      </c>
      <c r="N113" s="334"/>
      <c r="O113" s="158">
        <f t="shared" si="14"/>
        <v>0</v>
      </c>
      <c r="P113" s="158">
        <f t="shared" si="15"/>
        <v>0</v>
      </c>
    </row>
    <row r="114" spans="2:16">
      <c r="B114" s="9" t="str">
        <f t="shared" si="19"/>
        <v/>
      </c>
      <c r="C114" s="153">
        <f>IF(D93="","-",+C113+1)</f>
        <v>2034</v>
      </c>
      <c r="D114" s="154">
        <f>IF(F113+SUM(E$99:E113)=D$92,F113,D$92-SUM(E$99:E113))</f>
        <v>2526071.4285714305</v>
      </c>
      <c r="E114" s="160">
        <f>IF(+J96&lt;F113,J96,D114)</f>
        <v>91857.142857142855</v>
      </c>
      <c r="F114" s="159">
        <f t="shared" si="16"/>
        <v>2434214.2857142878</v>
      </c>
      <c r="G114" s="159">
        <f t="shared" si="11"/>
        <v>2480142.8571428591</v>
      </c>
      <c r="H114" s="163">
        <f t="shared" si="17"/>
        <v>353771.6020596234</v>
      </c>
      <c r="I114" s="253">
        <f t="shared" si="18"/>
        <v>353771.6020596234</v>
      </c>
      <c r="J114" s="158">
        <f t="shared" si="12"/>
        <v>0</v>
      </c>
      <c r="K114" s="158"/>
      <c r="L114" s="334"/>
      <c r="M114" s="158">
        <f t="shared" si="13"/>
        <v>0</v>
      </c>
      <c r="N114" s="334"/>
      <c r="O114" s="158">
        <f t="shared" si="14"/>
        <v>0</v>
      </c>
      <c r="P114" s="158">
        <f t="shared" si="15"/>
        <v>0</v>
      </c>
    </row>
    <row r="115" spans="2:16">
      <c r="B115" s="9" t="str">
        <f t="shared" si="19"/>
        <v/>
      </c>
      <c r="C115" s="153">
        <f>IF(D93="","-",+C114+1)</f>
        <v>2035</v>
      </c>
      <c r="D115" s="154">
        <f>IF(F114+SUM(E$99:E114)=D$92,F114,D$92-SUM(E$99:E114))</f>
        <v>2434214.2857142878</v>
      </c>
      <c r="E115" s="160">
        <f>IF(+J96&lt;F114,J96,D115)</f>
        <v>91857.142857142855</v>
      </c>
      <c r="F115" s="159">
        <f t="shared" si="16"/>
        <v>2342357.1428571451</v>
      </c>
      <c r="G115" s="159">
        <f t="shared" si="11"/>
        <v>2388285.7142857164</v>
      </c>
      <c r="H115" s="163">
        <f t="shared" si="17"/>
        <v>344071.06653360563</v>
      </c>
      <c r="I115" s="253">
        <f t="shared" si="18"/>
        <v>344071.06653360563</v>
      </c>
      <c r="J115" s="158">
        <f t="shared" si="12"/>
        <v>0</v>
      </c>
      <c r="K115" s="158"/>
      <c r="L115" s="334"/>
      <c r="M115" s="158">
        <f t="shared" si="13"/>
        <v>0</v>
      </c>
      <c r="N115" s="334"/>
      <c r="O115" s="158">
        <f t="shared" si="14"/>
        <v>0</v>
      </c>
      <c r="P115" s="158">
        <f t="shared" si="15"/>
        <v>0</v>
      </c>
    </row>
    <row r="116" spans="2:16">
      <c r="B116" s="9" t="str">
        <f t="shared" si="19"/>
        <v/>
      </c>
      <c r="C116" s="153">
        <f>IF(D93="","-",+C115+1)</f>
        <v>2036</v>
      </c>
      <c r="D116" s="154">
        <f>IF(F115+SUM(E$99:E115)=D$92,F115,D$92-SUM(E$99:E115))</f>
        <v>2342357.1428571451</v>
      </c>
      <c r="E116" s="160">
        <f>IF(+J96&lt;F115,J96,D116)</f>
        <v>91857.142857142855</v>
      </c>
      <c r="F116" s="159">
        <f t="shared" si="16"/>
        <v>2250500.0000000023</v>
      </c>
      <c r="G116" s="159">
        <f t="shared" si="11"/>
        <v>2296428.5714285737</v>
      </c>
      <c r="H116" s="163">
        <f t="shared" si="17"/>
        <v>334370.53100758785</v>
      </c>
      <c r="I116" s="253">
        <f t="shared" si="18"/>
        <v>334370.53100758785</v>
      </c>
      <c r="J116" s="158">
        <f t="shared" si="12"/>
        <v>0</v>
      </c>
      <c r="K116" s="158"/>
      <c r="L116" s="334"/>
      <c r="M116" s="158">
        <f t="shared" si="13"/>
        <v>0</v>
      </c>
      <c r="N116" s="334"/>
      <c r="O116" s="158">
        <f t="shared" si="14"/>
        <v>0</v>
      </c>
      <c r="P116" s="158">
        <f t="shared" si="15"/>
        <v>0</v>
      </c>
    </row>
    <row r="117" spans="2:16">
      <c r="B117" s="9" t="str">
        <f t="shared" si="19"/>
        <v/>
      </c>
      <c r="C117" s="153">
        <f>IF(D93="","-",+C116+1)</f>
        <v>2037</v>
      </c>
      <c r="D117" s="154">
        <f>IF(F116+SUM(E$99:E116)=D$92,F116,D$92-SUM(E$99:E116))</f>
        <v>2250500.0000000023</v>
      </c>
      <c r="E117" s="160">
        <f>IF(+J96&lt;F116,J96,D117)</f>
        <v>91857.142857142855</v>
      </c>
      <c r="F117" s="159">
        <f t="shared" si="16"/>
        <v>2158642.8571428596</v>
      </c>
      <c r="G117" s="159">
        <f t="shared" si="11"/>
        <v>2204571.428571431</v>
      </c>
      <c r="H117" s="163">
        <f t="shared" si="17"/>
        <v>324669.99548157008</v>
      </c>
      <c r="I117" s="253">
        <f t="shared" si="18"/>
        <v>324669.99548157008</v>
      </c>
      <c r="J117" s="158">
        <f t="shared" si="12"/>
        <v>0</v>
      </c>
      <c r="K117" s="158"/>
      <c r="L117" s="334"/>
      <c r="M117" s="158">
        <f t="shared" si="13"/>
        <v>0</v>
      </c>
      <c r="N117" s="334"/>
      <c r="O117" s="158">
        <f t="shared" si="14"/>
        <v>0</v>
      </c>
      <c r="P117" s="158">
        <f t="shared" si="15"/>
        <v>0</v>
      </c>
    </row>
    <row r="118" spans="2:16">
      <c r="B118" s="9" t="str">
        <f t="shared" si="19"/>
        <v/>
      </c>
      <c r="C118" s="153">
        <f>IF(D93="","-",+C117+1)</f>
        <v>2038</v>
      </c>
      <c r="D118" s="154">
        <f>IF(F117+SUM(E$99:E117)=D$92,F117,D$92-SUM(E$99:E117))</f>
        <v>2158642.8571428596</v>
      </c>
      <c r="E118" s="160">
        <f>IF(+J96&lt;F117,J96,D118)</f>
        <v>91857.142857142855</v>
      </c>
      <c r="F118" s="159">
        <f t="shared" si="16"/>
        <v>2066785.7142857166</v>
      </c>
      <c r="G118" s="159">
        <f t="shared" si="11"/>
        <v>2112714.2857142882</v>
      </c>
      <c r="H118" s="163">
        <f t="shared" si="17"/>
        <v>314969.4599555523</v>
      </c>
      <c r="I118" s="253">
        <f t="shared" si="18"/>
        <v>314969.4599555523</v>
      </c>
      <c r="J118" s="158">
        <f t="shared" si="12"/>
        <v>0</v>
      </c>
      <c r="K118" s="158"/>
      <c r="L118" s="334"/>
      <c r="M118" s="158">
        <f t="shared" si="13"/>
        <v>0</v>
      </c>
      <c r="N118" s="334"/>
      <c r="O118" s="158">
        <f t="shared" si="14"/>
        <v>0</v>
      </c>
      <c r="P118" s="158">
        <f t="shared" si="15"/>
        <v>0</v>
      </c>
    </row>
    <row r="119" spans="2:16">
      <c r="B119" s="9" t="str">
        <f t="shared" si="19"/>
        <v/>
      </c>
      <c r="C119" s="153">
        <f>IF(D93="","-",+C118+1)</f>
        <v>2039</v>
      </c>
      <c r="D119" s="154">
        <f>IF(F118+SUM(E$99:E118)=D$92,F118,D$92-SUM(E$99:E118))</f>
        <v>2066785.7142857166</v>
      </c>
      <c r="E119" s="160">
        <f>IF(+J96&lt;F118,J96,D119)</f>
        <v>91857.142857142855</v>
      </c>
      <c r="F119" s="159">
        <f t="shared" si="16"/>
        <v>1974928.5714285737</v>
      </c>
      <c r="G119" s="159">
        <f t="shared" si="11"/>
        <v>2020857.1428571451</v>
      </c>
      <c r="H119" s="163">
        <f t="shared" si="17"/>
        <v>305268.92442953447</v>
      </c>
      <c r="I119" s="253">
        <f t="shared" si="18"/>
        <v>305268.92442953447</v>
      </c>
      <c r="J119" s="158">
        <f t="shared" si="12"/>
        <v>0</v>
      </c>
      <c r="K119" s="158"/>
      <c r="L119" s="334"/>
      <c r="M119" s="158">
        <f t="shared" si="13"/>
        <v>0</v>
      </c>
      <c r="N119" s="334"/>
      <c r="O119" s="158">
        <f t="shared" si="14"/>
        <v>0</v>
      </c>
      <c r="P119" s="158">
        <f t="shared" si="15"/>
        <v>0</v>
      </c>
    </row>
    <row r="120" spans="2:16">
      <c r="B120" s="9" t="str">
        <f t="shared" si="19"/>
        <v/>
      </c>
      <c r="C120" s="153">
        <f>IF(D93="","-",+C119+1)</f>
        <v>2040</v>
      </c>
      <c r="D120" s="154">
        <f>IF(F119+SUM(E$99:E119)=D$92,F119,D$92-SUM(E$99:E119))</f>
        <v>1974928.5714285737</v>
      </c>
      <c r="E120" s="160">
        <f>IF(+J96&lt;F119,J96,D120)</f>
        <v>91857.142857142855</v>
      </c>
      <c r="F120" s="159">
        <f t="shared" si="16"/>
        <v>1883071.4285714307</v>
      </c>
      <c r="G120" s="159">
        <f t="shared" si="11"/>
        <v>1929000.0000000023</v>
      </c>
      <c r="H120" s="163">
        <f t="shared" si="17"/>
        <v>295568.38890351669</v>
      </c>
      <c r="I120" s="253">
        <f t="shared" si="18"/>
        <v>295568.38890351669</v>
      </c>
      <c r="J120" s="158">
        <f t="shared" si="12"/>
        <v>0</v>
      </c>
      <c r="K120" s="158"/>
      <c r="L120" s="334"/>
      <c r="M120" s="158">
        <f t="shared" si="13"/>
        <v>0</v>
      </c>
      <c r="N120" s="334"/>
      <c r="O120" s="158">
        <f t="shared" si="14"/>
        <v>0</v>
      </c>
      <c r="P120" s="158">
        <f t="shared" si="15"/>
        <v>0</v>
      </c>
    </row>
    <row r="121" spans="2:16">
      <c r="B121" s="9" t="str">
        <f t="shared" si="19"/>
        <v/>
      </c>
      <c r="C121" s="153">
        <f>IF(D93="","-",+C120+1)</f>
        <v>2041</v>
      </c>
      <c r="D121" s="154">
        <f>IF(F120+SUM(E$99:E120)=D$92,F120,D$92-SUM(E$99:E120))</f>
        <v>1883071.4285714307</v>
      </c>
      <c r="E121" s="160">
        <f>IF(+J96&lt;F120,J96,D121)</f>
        <v>91857.142857142855</v>
      </c>
      <c r="F121" s="159">
        <f t="shared" si="16"/>
        <v>1791214.2857142878</v>
      </c>
      <c r="G121" s="159">
        <f t="shared" si="11"/>
        <v>1837142.8571428591</v>
      </c>
      <c r="H121" s="163">
        <f t="shared" si="17"/>
        <v>285867.85337749886</v>
      </c>
      <c r="I121" s="253">
        <f t="shared" si="18"/>
        <v>285867.85337749886</v>
      </c>
      <c r="J121" s="158">
        <f t="shared" si="12"/>
        <v>0</v>
      </c>
      <c r="K121" s="158"/>
      <c r="L121" s="334"/>
      <c r="M121" s="158">
        <f t="shared" si="13"/>
        <v>0</v>
      </c>
      <c r="N121" s="334"/>
      <c r="O121" s="158">
        <f t="shared" si="14"/>
        <v>0</v>
      </c>
      <c r="P121" s="158">
        <f t="shared" si="15"/>
        <v>0</v>
      </c>
    </row>
    <row r="122" spans="2:16">
      <c r="B122" s="9" t="str">
        <f t="shared" si="19"/>
        <v/>
      </c>
      <c r="C122" s="153">
        <f>IF(D93="","-",+C121+1)</f>
        <v>2042</v>
      </c>
      <c r="D122" s="154">
        <f>IF(F121+SUM(E$99:E121)=D$92,F121,D$92-SUM(E$99:E121))</f>
        <v>1791214.2857142878</v>
      </c>
      <c r="E122" s="160">
        <f>IF(+J96&lt;F121,J96,D122)</f>
        <v>91857.142857142855</v>
      </c>
      <c r="F122" s="159">
        <f t="shared" si="16"/>
        <v>1699357.1428571448</v>
      </c>
      <c r="G122" s="159">
        <f t="shared" si="11"/>
        <v>1745285.7142857164</v>
      </c>
      <c r="H122" s="163">
        <f t="shared" si="17"/>
        <v>276167.31785148109</v>
      </c>
      <c r="I122" s="253">
        <f t="shared" si="18"/>
        <v>276167.31785148109</v>
      </c>
      <c r="J122" s="158">
        <f t="shared" si="12"/>
        <v>0</v>
      </c>
      <c r="K122" s="158"/>
      <c r="L122" s="334"/>
      <c r="M122" s="158">
        <f t="shared" si="13"/>
        <v>0</v>
      </c>
      <c r="N122" s="334"/>
      <c r="O122" s="158">
        <f t="shared" si="14"/>
        <v>0</v>
      </c>
      <c r="P122" s="158">
        <f t="shared" si="15"/>
        <v>0</v>
      </c>
    </row>
    <row r="123" spans="2:16">
      <c r="B123" s="9" t="str">
        <f t="shared" si="19"/>
        <v/>
      </c>
      <c r="C123" s="153">
        <f>IF(D93="","-",+C122+1)</f>
        <v>2043</v>
      </c>
      <c r="D123" s="154">
        <f>IF(F122+SUM(E$99:E122)=D$92,F122,D$92-SUM(E$99:E122))</f>
        <v>1699357.1428571448</v>
      </c>
      <c r="E123" s="160">
        <f>IF(+J96&lt;F122,J96,D123)</f>
        <v>91857.142857142855</v>
      </c>
      <c r="F123" s="159">
        <f t="shared" si="16"/>
        <v>1607500.0000000019</v>
      </c>
      <c r="G123" s="159">
        <f t="shared" si="11"/>
        <v>1653428.5714285732</v>
      </c>
      <c r="H123" s="163">
        <f t="shared" si="17"/>
        <v>266466.78232546325</v>
      </c>
      <c r="I123" s="253">
        <f t="shared" si="18"/>
        <v>266466.78232546325</v>
      </c>
      <c r="J123" s="158">
        <f t="shared" si="12"/>
        <v>0</v>
      </c>
      <c r="K123" s="158"/>
      <c r="L123" s="334"/>
      <c r="M123" s="158">
        <f t="shared" si="13"/>
        <v>0</v>
      </c>
      <c r="N123" s="334"/>
      <c r="O123" s="158">
        <f t="shared" si="14"/>
        <v>0</v>
      </c>
      <c r="P123" s="158">
        <f t="shared" si="15"/>
        <v>0</v>
      </c>
    </row>
    <row r="124" spans="2:16">
      <c r="B124" s="9" t="str">
        <f t="shared" si="19"/>
        <v/>
      </c>
      <c r="C124" s="153">
        <f>IF(D93="","-",+C123+1)</f>
        <v>2044</v>
      </c>
      <c r="D124" s="154">
        <f>IF(F123+SUM(E$99:E123)=D$92,F123,D$92-SUM(E$99:E123))</f>
        <v>1607500.0000000019</v>
      </c>
      <c r="E124" s="160">
        <f>IF(+J96&lt;F123,J96,D124)</f>
        <v>91857.142857142855</v>
      </c>
      <c r="F124" s="159">
        <f t="shared" si="16"/>
        <v>1515642.8571428589</v>
      </c>
      <c r="G124" s="159">
        <f t="shared" si="11"/>
        <v>1561571.4285714305</v>
      </c>
      <c r="H124" s="163">
        <f t="shared" si="17"/>
        <v>256766.24679944548</v>
      </c>
      <c r="I124" s="253">
        <f t="shared" si="18"/>
        <v>256766.24679944548</v>
      </c>
      <c r="J124" s="158">
        <f t="shared" si="12"/>
        <v>0</v>
      </c>
      <c r="K124" s="158"/>
      <c r="L124" s="334"/>
      <c r="M124" s="158">
        <f t="shared" si="13"/>
        <v>0</v>
      </c>
      <c r="N124" s="334"/>
      <c r="O124" s="158">
        <f t="shared" si="14"/>
        <v>0</v>
      </c>
      <c r="P124" s="158">
        <f t="shared" si="15"/>
        <v>0</v>
      </c>
    </row>
    <row r="125" spans="2:16">
      <c r="B125" s="9" t="str">
        <f t="shared" si="19"/>
        <v/>
      </c>
      <c r="C125" s="153">
        <f>IF(D93="","-",+C124+1)</f>
        <v>2045</v>
      </c>
      <c r="D125" s="154">
        <f>IF(F124+SUM(E$99:E124)=D$92,F124,D$92-SUM(E$99:E124))</f>
        <v>1515642.8571428589</v>
      </c>
      <c r="E125" s="160">
        <f>IF(+J96&lt;F124,J96,D125)</f>
        <v>91857.142857142855</v>
      </c>
      <c r="F125" s="159">
        <f t="shared" si="16"/>
        <v>1423785.7142857159</v>
      </c>
      <c r="G125" s="159">
        <f t="shared" si="11"/>
        <v>1469714.2857142873</v>
      </c>
      <c r="H125" s="163">
        <f t="shared" si="17"/>
        <v>247065.71127342765</v>
      </c>
      <c r="I125" s="253">
        <f t="shared" si="18"/>
        <v>247065.71127342765</v>
      </c>
      <c r="J125" s="158">
        <f t="shared" si="12"/>
        <v>0</v>
      </c>
      <c r="K125" s="158"/>
      <c r="L125" s="334"/>
      <c r="M125" s="158">
        <f t="shared" si="13"/>
        <v>0</v>
      </c>
      <c r="N125" s="334"/>
      <c r="O125" s="158">
        <f t="shared" si="14"/>
        <v>0</v>
      </c>
      <c r="P125" s="158">
        <f t="shared" si="15"/>
        <v>0</v>
      </c>
    </row>
    <row r="126" spans="2:16">
      <c r="B126" s="9" t="str">
        <f t="shared" si="19"/>
        <v/>
      </c>
      <c r="C126" s="153">
        <f>IF(D93="","-",+C125+1)</f>
        <v>2046</v>
      </c>
      <c r="D126" s="154">
        <f>IF(F125+SUM(E$99:E125)=D$92,F125,D$92-SUM(E$99:E125))</f>
        <v>1423785.7142857159</v>
      </c>
      <c r="E126" s="160">
        <f>IF(+J96&lt;F125,J96,D126)</f>
        <v>91857.142857142855</v>
      </c>
      <c r="F126" s="159">
        <f t="shared" si="16"/>
        <v>1331928.571428573</v>
      </c>
      <c r="G126" s="159">
        <f t="shared" si="11"/>
        <v>1377857.1428571446</v>
      </c>
      <c r="H126" s="163">
        <f t="shared" si="17"/>
        <v>237365.17574740987</v>
      </c>
      <c r="I126" s="253">
        <f t="shared" si="18"/>
        <v>237365.17574740987</v>
      </c>
      <c r="J126" s="158">
        <f t="shared" si="12"/>
        <v>0</v>
      </c>
      <c r="K126" s="158"/>
      <c r="L126" s="334"/>
      <c r="M126" s="158">
        <f t="shared" si="13"/>
        <v>0</v>
      </c>
      <c r="N126" s="334"/>
      <c r="O126" s="158">
        <f t="shared" si="14"/>
        <v>0</v>
      </c>
      <c r="P126" s="158">
        <f t="shared" si="15"/>
        <v>0</v>
      </c>
    </row>
    <row r="127" spans="2:16">
      <c r="B127" s="9" t="str">
        <f t="shared" si="19"/>
        <v/>
      </c>
      <c r="C127" s="153">
        <f>IF(D93="","-",+C126+1)</f>
        <v>2047</v>
      </c>
      <c r="D127" s="154">
        <f>IF(F126+SUM(E$99:E126)=D$92,F126,D$92-SUM(E$99:E126))</f>
        <v>1331928.571428573</v>
      </c>
      <c r="E127" s="160">
        <f>IF(+J96&lt;F126,J96,D127)</f>
        <v>91857.142857142855</v>
      </c>
      <c r="F127" s="159">
        <f t="shared" si="16"/>
        <v>1240071.42857143</v>
      </c>
      <c r="G127" s="159">
        <f t="shared" si="11"/>
        <v>1286000.0000000014</v>
      </c>
      <c r="H127" s="163">
        <f t="shared" si="17"/>
        <v>227664.6402213921</v>
      </c>
      <c r="I127" s="253">
        <f t="shared" si="18"/>
        <v>227664.6402213921</v>
      </c>
      <c r="J127" s="158">
        <f t="shared" si="12"/>
        <v>0</v>
      </c>
      <c r="K127" s="158"/>
      <c r="L127" s="334"/>
      <c r="M127" s="158">
        <f t="shared" si="13"/>
        <v>0</v>
      </c>
      <c r="N127" s="334"/>
      <c r="O127" s="158">
        <f t="shared" si="14"/>
        <v>0</v>
      </c>
      <c r="P127" s="158">
        <f t="shared" si="15"/>
        <v>0</v>
      </c>
    </row>
    <row r="128" spans="2:16">
      <c r="B128" s="9" t="str">
        <f t="shared" si="19"/>
        <v/>
      </c>
      <c r="C128" s="153">
        <f>IF(D93="","-",+C127+1)</f>
        <v>2048</v>
      </c>
      <c r="D128" s="154">
        <f>IF(F127+SUM(E$99:E127)=D$92,F127,D$92-SUM(E$99:E127))</f>
        <v>1240071.42857143</v>
      </c>
      <c r="E128" s="160">
        <f>IF(+J96&lt;F127,J96,D128)</f>
        <v>91857.142857142855</v>
      </c>
      <c r="F128" s="159">
        <f t="shared" si="16"/>
        <v>1148214.2857142871</v>
      </c>
      <c r="G128" s="159">
        <f t="shared" si="11"/>
        <v>1194142.8571428587</v>
      </c>
      <c r="H128" s="163">
        <f t="shared" si="17"/>
        <v>217964.10469537429</v>
      </c>
      <c r="I128" s="253">
        <f t="shared" si="18"/>
        <v>217964.10469537429</v>
      </c>
      <c r="J128" s="158">
        <f t="shared" si="12"/>
        <v>0</v>
      </c>
      <c r="K128" s="158"/>
      <c r="L128" s="334"/>
      <c r="M128" s="158">
        <f t="shared" si="13"/>
        <v>0</v>
      </c>
      <c r="N128" s="334"/>
      <c r="O128" s="158">
        <f t="shared" si="14"/>
        <v>0</v>
      </c>
      <c r="P128" s="158">
        <f t="shared" si="15"/>
        <v>0</v>
      </c>
    </row>
    <row r="129" spans="2:16">
      <c r="B129" s="9" t="str">
        <f t="shared" si="19"/>
        <v/>
      </c>
      <c r="C129" s="153">
        <f>IF(D93="","-",+C128+1)</f>
        <v>2049</v>
      </c>
      <c r="D129" s="154">
        <f>IF(F128+SUM(E$99:E128)=D$92,F128,D$92-SUM(E$99:E128))</f>
        <v>1148214.2857142871</v>
      </c>
      <c r="E129" s="160">
        <f>IF(+J96&lt;F128,J96,D129)</f>
        <v>91857.142857142855</v>
      </c>
      <c r="F129" s="159">
        <f t="shared" si="16"/>
        <v>1056357.1428571441</v>
      </c>
      <c r="G129" s="159">
        <f t="shared" si="11"/>
        <v>1102285.7142857155</v>
      </c>
      <c r="H129" s="163">
        <f t="shared" si="17"/>
        <v>208263.56916935649</v>
      </c>
      <c r="I129" s="253">
        <f t="shared" si="18"/>
        <v>208263.56916935649</v>
      </c>
      <c r="J129" s="158">
        <f t="shared" si="12"/>
        <v>0</v>
      </c>
      <c r="K129" s="158"/>
      <c r="L129" s="334"/>
      <c r="M129" s="158">
        <f t="shared" si="13"/>
        <v>0</v>
      </c>
      <c r="N129" s="334"/>
      <c r="O129" s="158">
        <f t="shared" si="14"/>
        <v>0</v>
      </c>
      <c r="P129" s="158">
        <f t="shared" si="15"/>
        <v>0</v>
      </c>
    </row>
    <row r="130" spans="2:16">
      <c r="B130" s="9" t="str">
        <f t="shared" si="19"/>
        <v/>
      </c>
      <c r="C130" s="153">
        <f>IF(D93="","-",+C129+1)</f>
        <v>2050</v>
      </c>
      <c r="D130" s="154">
        <f>IF(F129+SUM(E$99:E129)=D$92,F129,D$92-SUM(E$99:E129))</f>
        <v>1056357.1428571441</v>
      </c>
      <c r="E130" s="160">
        <f>IF(+J96&lt;F129,J96,D130)</f>
        <v>91857.142857142855</v>
      </c>
      <c r="F130" s="159">
        <f t="shared" si="16"/>
        <v>964500.00000000128</v>
      </c>
      <c r="G130" s="159">
        <f t="shared" si="11"/>
        <v>1010428.5714285728</v>
      </c>
      <c r="H130" s="163">
        <f t="shared" si="17"/>
        <v>198563.03364333868</v>
      </c>
      <c r="I130" s="253">
        <f t="shared" si="18"/>
        <v>198563.03364333868</v>
      </c>
      <c r="J130" s="158">
        <f t="shared" si="12"/>
        <v>0</v>
      </c>
      <c r="K130" s="158"/>
      <c r="L130" s="334"/>
      <c r="M130" s="158">
        <f t="shared" si="13"/>
        <v>0</v>
      </c>
      <c r="N130" s="334"/>
      <c r="O130" s="158">
        <f t="shared" si="14"/>
        <v>0</v>
      </c>
      <c r="P130" s="158">
        <f t="shared" si="15"/>
        <v>0</v>
      </c>
    </row>
    <row r="131" spans="2:16">
      <c r="B131" s="9" t="str">
        <f t="shared" si="19"/>
        <v/>
      </c>
      <c r="C131" s="153">
        <f>IF(D93="","-",+C130+1)</f>
        <v>2051</v>
      </c>
      <c r="D131" s="154">
        <f>IF(F130+SUM(E$99:E130)=D$92,F130,D$92-SUM(E$99:E130))</f>
        <v>964500.00000000128</v>
      </c>
      <c r="E131" s="160">
        <f>IF(+J96&lt;F130,J96,D131)</f>
        <v>91857.142857142855</v>
      </c>
      <c r="F131" s="159">
        <f t="shared" si="16"/>
        <v>872642.85714285844</v>
      </c>
      <c r="G131" s="159">
        <f t="shared" si="11"/>
        <v>918571.4285714298</v>
      </c>
      <c r="H131" s="163">
        <f t="shared" si="17"/>
        <v>188862.49811732088</v>
      </c>
      <c r="I131" s="253">
        <f t="shared" si="18"/>
        <v>188862.49811732088</v>
      </c>
      <c r="J131" s="158">
        <f t="shared" ref="J131:J154" si="20">+I541-H541</f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9"/>
        <v/>
      </c>
      <c r="C132" s="153">
        <f>IF(D93="","-",+C131+1)</f>
        <v>2052</v>
      </c>
      <c r="D132" s="154">
        <f>IF(F131+SUM(E$99:E131)=D$92,F131,D$92-SUM(E$99:E131))</f>
        <v>872642.85714285844</v>
      </c>
      <c r="E132" s="160">
        <f>IF(+J96&lt;F131,J96,D132)</f>
        <v>91857.142857142855</v>
      </c>
      <c r="F132" s="159">
        <f t="shared" si="16"/>
        <v>780785.7142857156</v>
      </c>
      <c r="G132" s="159">
        <f t="shared" si="11"/>
        <v>826714.28571428708</v>
      </c>
      <c r="H132" s="163">
        <f t="shared" si="17"/>
        <v>179161.96259130311</v>
      </c>
      <c r="I132" s="253">
        <f t="shared" si="18"/>
        <v>179161.96259130311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9"/>
        <v/>
      </c>
      <c r="C133" s="153">
        <f>IF(D93="","-",+C132+1)</f>
        <v>2053</v>
      </c>
      <c r="D133" s="154">
        <f>IF(F132+SUM(E$99:E132)=D$92,F132,D$92-SUM(E$99:E132))</f>
        <v>780785.7142857156</v>
      </c>
      <c r="E133" s="160">
        <f>IF(+J96&lt;F132,J96,D133)</f>
        <v>91857.142857142855</v>
      </c>
      <c r="F133" s="159">
        <f t="shared" si="16"/>
        <v>688928.57142857276</v>
      </c>
      <c r="G133" s="159">
        <f t="shared" si="11"/>
        <v>734857.14285714412</v>
      </c>
      <c r="H133" s="163">
        <f t="shared" si="17"/>
        <v>169461.42706528533</v>
      </c>
      <c r="I133" s="253">
        <f t="shared" si="18"/>
        <v>169461.42706528533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9"/>
        <v/>
      </c>
      <c r="C134" s="153">
        <f>IF(D93="","-",+C133+1)</f>
        <v>2054</v>
      </c>
      <c r="D134" s="154">
        <f>IF(F133+SUM(E$99:E133)=D$92,F133,D$92-SUM(E$99:E133))</f>
        <v>688928.57142857276</v>
      </c>
      <c r="E134" s="160">
        <f>IF(+J96&lt;F133,J96,D134)</f>
        <v>91857.142857142855</v>
      </c>
      <c r="F134" s="159">
        <f t="shared" si="16"/>
        <v>597071.42857142992</v>
      </c>
      <c r="G134" s="159">
        <f t="shared" si="11"/>
        <v>643000.0000000014</v>
      </c>
      <c r="H134" s="163">
        <f t="shared" si="17"/>
        <v>159760.89153926756</v>
      </c>
      <c r="I134" s="253">
        <f t="shared" si="18"/>
        <v>159760.89153926756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9"/>
        <v/>
      </c>
      <c r="C135" s="153">
        <f>IF(D93="","-",+C134+1)</f>
        <v>2055</v>
      </c>
      <c r="D135" s="154">
        <f>IF(F134+SUM(E$99:E134)=D$92,F134,D$92-SUM(E$99:E134))</f>
        <v>597071.42857142992</v>
      </c>
      <c r="E135" s="160">
        <f>IF(+J96&lt;F134,J96,D135)</f>
        <v>91857.142857142855</v>
      </c>
      <c r="F135" s="159">
        <f t="shared" si="16"/>
        <v>505214.28571428708</v>
      </c>
      <c r="G135" s="159">
        <f t="shared" si="11"/>
        <v>551142.85714285844</v>
      </c>
      <c r="H135" s="163">
        <f t="shared" si="17"/>
        <v>150060.35601324972</v>
      </c>
      <c r="I135" s="253">
        <f t="shared" si="18"/>
        <v>150060.35601324972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9"/>
        <v/>
      </c>
      <c r="C136" s="153">
        <f>IF(D93="","-",+C135+1)</f>
        <v>2056</v>
      </c>
      <c r="D136" s="154">
        <f>IF(F135+SUM(E$99:E135)=D$92,F135,D$92-SUM(E$99:E135))</f>
        <v>505214.28571428708</v>
      </c>
      <c r="E136" s="160">
        <f>IF(+J96&lt;F135,J96,D136)</f>
        <v>91857.142857142855</v>
      </c>
      <c r="F136" s="159">
        <f t="shared" si="16"/>
        <v>413357.14285714424</v>
      </c>
      <c r="G136" s="159">
        <f t="shared" si="11"/>
        <v>459285.71428571566</v>
      </c>
      <c r="H136" s="163">
        <f t="shared" si="17"/>
        <v>140359.82048723195</v>
      </c>
      <c r="I136" s="253">
        <f t="shared" si="18"/>
        <v>140359.82048723195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9"/>
        <v/>
      </c>
      <c r="C137" s="153">
        <f>IF(D93="","-",+C136+1)</f>
        <v>2057</v>
      </c>
      <c r="D137" s="154">
        <f>IF(F136+SUM(E$99:E136)=D$92,F136,D$92-SUM(E$99:E136))</f>
        <v>413357.14285714424</v>
      </c>
      <c r="E137" s="160">
        <f>IF(+J96&lt;F136,J96,D137)</f>
        <v>91857.142857142855</v>
      </c>
      <c r="F137" s="159">
        <f t="shared" si="16"/>
        <v>321500.0000000014</v>
      </c>
      <c r="G137" s="159">
        <f t="shared" si="11"/>
        <v>367428.57142857282</v>
      </c>
      <c r="H137" s="163">
        <f t="shared" si="17"/>
        <v>130659.28496121417</v>
      </c>
      <c r="I137" s="253">
        <f t="shared" si="18"/>
        <v>130659.28496121417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9"/>
        <v/>
      </c>
      <c r="C138" s="153">
        <f>IF(D93="","-",+C137+1)</f>
        <v>2058</v>
      </c>
      <c r="D138" s="154">
        <f>IF(F137+SUM(E$99:E137)=D$92,F137,D$92-SUM(E$99:E137))</f>
        <v>321500.0000000014</v>
      </c>
      <c r="E138" s="160">
        <f>IF(+J96&lt;F137,J96,D138)</f>
        <v>91857.142857142855</v>
      </c>
      <c r="F138" s="159">
        <f t="shared" si="16"/>
        <v>229642.85714285856</v>
      </c>
      <c r="G138" s="159">
        <f t="shared" si="11"/>
        <v>275571.42857142998</v>
      </c>
      <c r="H138" s="163">
        <f t="shared" si="17"/>
        <v>120958.74943519637</v>
      </c>
      <c r="I138" s="253">
        <f t="shared" si="18"/>
        <v>120958.74943519637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9"/>
        <v/>
      </c>
      <c r="C139" s="153">
        <f>IF(D93="","-",+C138+1)</f>
        <v>2059</v>
      </c>
      <c r="D139" s="154">
        <f>IF(F138+SUM(E$99:E138)=D$92,F138,D$92-SUM(E$99:E138))</f>
        <v>229642.85714285856</v>
      </c>
      <c r="E139" s="160">
        <f>IF(+J96&lt;F138,J96,D139)</f>
        <v>91857.142857142855</v>
      </c>
      <c r="F139" s="159">
        <f t="shared" si="16"/>
        <v>137785.71428571572</v>
      </c>
      <c r="G139" s="159">
        <f t="shared" si="11"/>
        <v>183714.28571428714</v>
      </c>
      <c r="H139" s="163">
        <f t="shared" si="17"/>
        <v>111258.21390917859</v>
      </c>
      <c r="I139" s="253">
        <f t="shared" si="18"/>
        <v>111258.21390917859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9"/>
        <v/>
      </c>
      <c r="C140" s="153">
        <f>IF(D93="","-",+C139+1)</f>
        <v>2060</v>
      </c>
      <c r="D140" s="154">
        <f>IF(F139+SUM(E$99:E139)=D$92,F139,D$92-SUM(E$99:E139))</f>
        <v>137785.71428571572</v>
      </c>
      <c r="E140" s="160">
        <f>IF(+J96&lt;F139,J96,D140)</f>
        <v>91857.142857142855</v>
      </c>
      <c r="F140" s="159">
        <f t="shared" si="16"/>
        <v>45928.571428572861</v>
      </c>
      <c r="G140" s="159">
        <f t="shared" si="11"/>
        <v>91857.142857144296</v>
      </c>
      <c r="H140" s="163">
        <f t="shared" si="17"/>
        <v>101557.67838316079</v>
      </c>
      <c r="I140" s="253">
        <f t="shared" si="18"/>
        <v>101557.67838316079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9"/>
        <v/>
      </c>
      <c r="C141" s="153">
        <f>IF(D93="","-",+C140+1)</f>
        <v>2061</v>
      </c>
      <c r="D141" s="154">
        <f>IF(F140+SUM(E$99:E140)=D$92,F140,D$92-SUM(E$99:E140))</f>
        <v>45928.571428572861</v>
      </c>
      <c r="E141" s="160">
        <f>IF(+J96&lt;F140,J96,D141)</f>
        <v>45928.571428572861</v>
      </c>
      <c r="F141" s="159">
        <f t="shared" si="16"/>
        <v>0</v>
      </c>
      <c r="G141" s="159">
        <f t="shared" si="11"/>
        <v>22964.28571428643</v>
      </c>
      <c r="H141" s="163">
        <f t="shared" si="17"/>
        <v>48353.705310077385</v>
      </c>
      <c r="I141" s="253">
        <f t="shared" si="18"/>
        <v>48353.705310077385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9"/>
        <v/>
      </c>
      <c r="C142" s="153">
        <f>IF(D93="","-",+C141+1)</f>
        <v>2062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6"/>
        <v>0</v>
      </c>
      <c r="G142" s="159">
        <f t="shared" si="11"/>
        <v>0</v>
      </c>
      <c r="H142" s="163">
        <f t="shared" si="17"/>
        <v>0</v>
      </c>
      <c r="I142" s="253">
        <f t="shared" si="18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9"/>
        <v/>
      </c>
      <c r="C143" s="153">
        <f>IF(D93="","-",+C142+1)</f>
        <v>2063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6"/>
        <v>0</v>
      </c>
      <c r="G143" s="159">
        <f t="shared" si="11"/>
        <v>0</v>
      </c>
      <c r="H143" s="163">
        <f t="shared" si="17"/>
        <v>0</v>
      </c>
      <c r="I143" s="253">
        <f t="shared" si="18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9"/>
        <v/>
      </c>
      <c r="C144" s="153">
        <f>IF(D93="","-",+C143+1)</f>
        <v>2064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6"/>
        <v>0</v>
      </c>
      <c r="G144" s="159">
        <f t="shared" si="11"/>
        <v>0</v>
      </c>
      <c r="H144" s="163">
        <f t="shared" si="17"/>
        <v>0</v>
      </c>
      <c r="I144" s="253">
        <f t="shared" si="18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9"/>
        <v/>
      </c>
      <c r="C145" s="153">
        <f>IF(D93="","-",+C144+1)</f>
        <v>2065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6"/>
        <v>0</v>
      </c>
      <c r="G145" s="159">
        <f t="shared" si="11"/>
        <v>0</v>
      </c>
      <c r="H145" s="163">
        <f t="shared" si="17"/>
        <v>0</v>
      </c>
      <c r="I145" s="253">
        <f t="shared" si="18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9"/>
        <v/>
      </c>
      <c r="C146" s="153">
        <f>IF(D93="","-",+C145+1)</f>
        <v>2066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6"/>
        <v>0</v>
      </c>
      <c r="G146" s="159">
        <f t="shared" si="11"/>
        <v>0</v>
      </c>
      <c r="H146" s="163">
        <f t="shared" si="17"/>
        <v>0</v>
      </c>
      <c r="I146" s="253">
        <f t="shared" si="18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9"/>
        <v/>
      </c>
      <c r="C147" s="153">
        <f>IF(D93="","-",+C146+1)</f>
        <v>2067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6"/>
        <v>0</v>
      </c>
      <c r="G147" s="159">
        <f t="shared" si="11"/>
        <v>0</v>
      </c>
      <c r="H147" s="163">
        <f t="shared" si="17"/>
        <v>0</v>
      </c>
      <c r="I147" s="253">
        <f t="shared" si="18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9"/>
        <v/>
      </c>
      <c r="C148" s="153">
        <f>IF(D93="","-",+C147+1)</f>
        <v>2068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6"/>
        <v>0</v>
      </c>
      <c r="G148" s="159">
        <f t="shared" si="11"/>
        <v>0</v>
      </c>
      <c r="H148" s="163">
        <f t="shared" si="17"/>
        <v>0</v>
      </c>
      <c r="I148" s="253">
        <f t="shared" si="18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9"/>
        <v/>
      </c>
      <c r="C149" s="153">
        <f>IF(D93="","-",+C148+1)</f>
        <v>2069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6"/>
        <v>0</v>
      </c>
      <c r="G149" s="159">
        <f t="shared" si="11"/>
        <v>0</v>
      </c>
      <c r="H149" s="163">
        <f t="shared" si="17"/>
        <v>0</v>
      </c>
      <c r="I149" s="253">
        <f t="shared" si="18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9"/>
        <v/>
      </c>
      <c r="C150" s="153">
        <f>IF(D93="","-",+C149+1)</f>
        <v>2070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6"/>
        <v>0</v>
      </c>
      <c r="G150" s="159">
        <f t="shared" si="11"/>
        <v>0</v>
      </c>
      <c r="H150" s="163">
        <f t="shared" si="17"/>
        <v>0</v>
      </c>
      <c r="I150" s="253">
        <f t="shared" si="18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9"/>
        <v/>
      </c>
      <c r="C151" s="153">
        <f>IF(D93="","-",+C150+1)</f>
        <v>2071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6"/>
        <v>0</v>
      </c>
      <c r="G151" s="159">
        <f t="shared" si="11"/>
        <v>0</v>
      </c>
      <c r="H151" s="163">
        <f t="shared" si="17"/>
        <v>0</v>
      </c>
      <c r="I151" s="253">
        <f t="shared" si="18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9"/>
        <v/>
      </c>
      <c r="C152" s="153">
        <f>IF(D93="","-",+C151+1)</f>
        <v>2072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6"/>
        <v>0</v>
      </c>
      <c r="G152" s="159">
        <f t="shared" si="11"/>
        <v>0</v>
      </c>
      <c r="H152" s="163">
        <f t="shared" si="17"/>
        <v>0</v>
      </c>
      <c r="I152" s="253">
        <f t="shared" si="18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9"/>
        <v/>
      </c>
      <c r="C153" s="153">
        <f>IF(D93="","-",+C152+1)</f>
        <v>2073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6"/>
        <v>0</v>
      </c>
      <c r="G153" s="159">
        <f t="shared" si="11"/>
        <v>0</v>
      </c>
      <c r="H153" s="163">
        <f t="shared" si="17"/>
        <v>0</v>
      </c>
      <c r="I153" s="253">
        <f t="shared" si="18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9"/>
        <v/>
      </c>
      <c r="C154" s="164">
        <f>IF(D93="","-",+C153+1)</f>
        <v>2074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6"/>
        <v>0</v>
      </c>
      <c r="G154" s="165">
        <f t="shared" si="11"/>
        <v>0</v>
      </c>
      <c r="H154" s="167">
        <f t="shared" si="17"/>
        <v>0</v>
      </c>
      <c r="I154" s="254">
        <f t="shared" si="18"/>
        <v>0</v>
      </c>
      <c r="J154" s="169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3858000</v>
      </c>
      <c r="F155" s="111"/>
      <c r="G155" s="111"/>
      <c r="H155" s="111">
        <f>SUM(H99:H154)</f>
        <v>12413872.3339477</v>
      </c>
      <c r="I155" s="111">
        <f>SUM(I99:I154)</f>
        <v>12413872.3339477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7" priority="2" stopIfTrue="1" operator="equal">
      <formula>$I$10</formula>
    </cfRule>
  </conditionalFormatting>
  <conditionalFormatting sqref="C99:C154">
    <cfRule type="cellIs" dxfId="6" priority="3" stopIfTrue="1" operator="equal">
      <formula>$J$92</formula>
    </cfRule>
  </conditionalFormatting>
  <conditionalFormatting sqref="C17">
    <cfRule type="cellIs" dxfId="5" priority="1" stopIfTrue="1" operator="equal">
      <formula>$I$10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70" zoomScaleNormal="70" workbookViewId="0">
      <selection activeCell="E17" sqref="E17"/>
    </sheetView>
  </sheetViews>
  <sheetFormatPr defaultRowHeight="12.75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74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240163.83980112415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240163.83980112415</v>
      </c>
      <c r="O6" s="1"/>
      <c r="P6" s="1"/>
    </row>
    <row r="7" spans="1:16" ht="13.5" thickBot="1">
      <c r="C7" s="121" t="s">
        <v>44</v>
      </c>
      <c r="D7" s="223" t="s">
        <v>500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485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1951000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2019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47585.365853658535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2019</v>
      </c>
      <c r="D17" s="360">
        <v>0</v>
      </c>
      <c r="E17" s="360">
        <v>45372</v>
      </c>
      <c r="F17" s="360">
        <f>1951000-45372</f>
        <v>1905628</v>
      </c>
      <c r="G17" s="360">
        <v>140230</v>
      </c>
      <c r="H17" s="360">
        <v>140230</v>
      </c>
      <c r="I17" s="156">
        <f t="shared" ref="I17:I72" si="0">H17-G17</f>
        <v>0</v>
      </c>
      <c r="J17" s="156"/>
      <c r="K17" s="256">
        <f>+G17</f>
        <v>140230</v>
      </c>
      <c r="L17" s="157">
        <f t="shared" ref="L17:L72" si="1">IF(K17&lt;&gt;0,+G17-K17,0)</f>
        <v>0</v>
      </c>
      <c r="M17" s="256">
        <f>+H17</f>
        <v>140230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2020</v>
      </c>
      <c r="D18" s="159">
        <f>IF(F17+SUM(E$17:E17)=D$10,F17,D$10-SUM(E$17:E17))</f>
        <v>1905628</v>
      </c>
      <c r="E18" s="160">
        <f>IF(+I14&lt;F17,I14,D18)</f>
        <v>47585.365853658535</v>
      </c>
      <c r="F18" s="159">
        <f t="shared" ref="F18:F72" si="4">+D18-E18</f>
        <v>1858042.6341463414</v>
      </c>
      <c r="G18" s="161">
        <f t="shared" ref="G18:G72" si="5">+I$12*((D18+F18)/2)+E18</f>
        <v>240163.83980112415</v>
      </c>
      <c r="H18" s="142">
        <f t="shared" ref="H18:H72" si="6">+I$13*((D18+F18)/2)+E18</f>
        <v>240163.83980112415</v>
      </c>
      <c r="I18" s="156">
        <f t="shared" si="0"/>
        <v>0</v>
      </c>
      <c r="J18" s="156"/>
      <c r="K18" s="334"/>
      <c r="L18" s="158">
        <f t="shared" si="1"/>
        <v>0</v>
      </c>
      <c r="M18" s="334"/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2021</v>
      </c>
      <c r="D19" s="159">
        <f>IF(F18+SUM(E$17:E18)=D$10,F18,D$10-SUM(E$17:E18))</f>
        <v>1858042.6341463414</v>
      </c>
      <c r="E19" s="160">
        <f>IF(+I14&lt;F18,I14,D19)</f>
        <v>47585.365853658535</v>
      </c>
      <c r="F19" s="159">
        <f t="shared" si="4"/>
        <v>1810457.2682926827</v>
      </c>
      <c r="G19" s="161">
        <f t="shared" si="5"/>
        <v>235294.16972150098</v>
      </c>
      <c r="H19" s="142">
        <f t="shared" si="6"/>
        <v>235294.16972150098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2022</v>
      </c>
      <c r="D20" s="159">
        <f>IF(F19+SUM(E$17:E19)=D$10,F19,D$10-SUM(E$17:E19))</f>
        <v>1810457.2682926827</v>
      </c>
      <c r="E20" s="160">
        <f>IF(+I14&lt;F19,I14,D20)</f>
        <v>47585.365853658535</v>
      </c>
      <c r="F20" s="159">
        <f t="shared" si="4"/>
        <v>1762871.9024390241</v>
      </c>
      <c r="G20" s="161">
        <f t="shared" si="5"/>
        <v>230424.49964187777</v>
      </c>
      <c r="H20" s="142">
        <f t="shared" si="6"/>
        <v>230424.49964187777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2023</v>
      </c>
      <c r="D21" s="159">
        <f>IF(F20+SUM(E$17:E20)=D$10,F20,D$10-SUM(E$17:E20))</f>
        <v>1762871.9024390241</v>
      </c>
      <c r="E21" s="160">
        <f>IF(+I14&lt;F20,I14,D21)</f>
        <v>47585.365853658535</v>
      </c>
      <c r="F21" s="159">
        <f t="shared" si="4"/>
        <v>1715286.5365853654</v>
      </c>
      <c r="G21" s="161">
        <f t="shared" si="5"/>
        <v>225554.82956225463</v>
      </c>
      <c r="H21" s="142">
        <f t="shared" si="6"/>
        <v>225554.82956225463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2024</v>
      </c>
      <c r="D22" s="159">
        <f>IF(F21+SUM(E$17:E21)=D$10,F21,D$10-SUM(E$17:E21))</f>
        <v>1715286.5365853654</v>
      </c>
      <c r="E22" s="160">
        <f>IF(+I14&lt;F21,I14,D22)</f>
        <v>47585.365853658535</v>
      </c>
      <c r="F22" s="159">
        <f t="shared" si="4"/>
        <v>1667701.1707317068</v>
      </c>
      <c r="G22" s="161">
        <f t="shared" si="5"/>
        <v>220685.15948263142</v>
      </c>
      <c r="H22" s="142">
        <f t="shared" si="6"/>
        <v>220685.15948263142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2025</v>
      </c>
      <c r="D23" s="159">
        <f>IF(F22+SUM(E$17:E22)=D$10,F22,D$10-SUM(E$17:E22))</f>
        <v>1667701.1707317068</v>
      </c>
      <c r="E23" s="160">
        <f>IF(+I14&lt;F22,I14,D23)</f>
        <v>47585.365853658535</v>
      </c>
      <c r="F23" s="159">
        <f t="shared" si="4"/>
        <v>1620115.8048780481</v>
      </c>
      <c r="G23" s="161">
        <f t="shared" si="5"/>
        <v>215815.48940300825</v>
      </c>
      <c r="H23" s="142">
        <f t="shared" si="6"/>
        <v>215815.48940300825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2026</v>
      </c>
      <c r="D24" s="159">
        <f>IF(F23+SUM(E$17:E23)=D$10,F23,D$10-SUM(E$17:E23))</f>
        <v>1620115.8048780481</v>
      </c>
      <c r="E24" s="160">
        <f>IF(+I14&lt;F23,I14,D24)</f>
        <v>47585.365853658535</v>
      </c>
      <c r="F24" s="159">
        <f t="shared" si="4"/>
        <v>1572530.4390243895</v>
      </c>
      <c r="G24" s="161">
        <f t="shared" si="5"/>
        <v>210945.81932338505</v>
      </c>
      <c r="H24" s="142">
        <f t="shared" si="6"/>
        <v>210945.81932338505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2027</v>
      </c>
      <c r="D25" s="159">
        <f>IF(F24+SUM(E$17:E24)=D$10,F24,D$10-SUM(E$17:E24))</f>
        <v>1572530.4390243895</v>
      </c>
      <c r="E25" s="160">
        <f>IF(+I14&lt;F24,I14,D25)</f>
        <v>47585.365853658535</v>
      </c>
      <c r="F25" s="159">
        <f t="shared" si="4"/>
        <v>1524945.0731707308</v>
      </c>
      <c r="G25" s="161">
        <f t="shared" si="5"/>
        <v>206076.1492437619</v>
      </c>
      <c r="H25" s="142">
        <f t="shared" si="6"/>
        <v>206076.1492437619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2028</v>
      </c>
      <c r="D26" s="159">
        <f>IF(F25+SUM(E$17:E25)=D$10,F25,D$10-SUM(E$17:E25))</f>
        <v>1524945.0731707308</v>
      </c>
      <c r="E26" s="160">
        <f>IF(+I14&lt;F25,I14,D26)</f>
        <v>47585.365853658535</v>
      </c>
      <c r="F26" s="159">
        <f t="shared" si="4"/>
        <v>1477359.7073170722</v>
      </c>
      <c r="G26" s="161">
        <f t="shared" si="5"/>
        <v>201206.4791641387</v>
      </c>
      <c r="H26" s="142">
        <f t="shared" si="6"/>
        <v>201206.4791641387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2029</v>
      </c>
      <c r="D27" s="159">
        <f>IF(F26+SUM(E$17:E26)=D$10,F26,D$10-SUM(E$17:E26))</f>
        <v>1477359.7073170722</v>
      </c>
      <c r="E27" s="160">
        <f>IF(+I14&lt;F26,I14,D27)</f>
        <v>47585.365853658535</v>
      </c>
      <c r="F27" s="159">
        <f t="shared" si="4"/>
        <v>1429774.3414634136</v>
      </c>
      <c r="G27" s="161">
        <f t="shared" si="5"/>
        <v>196336.80908451552</v>
      </c>
      <c r="H27" s="142">
        <f t="shared" si="6"/>
        <v>196336.80908451552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2030</v>
      </c>
      <c r="D28" s="159">
        <f>IF(F27+SUM(E$17:E27)=D$10,F27,D$10-SUM(E$17:E27))</f>
        <v>1429774.3414634136</v>
      </c>
      <c r="E28" s="160">
        <f>IF(+I14&lt;F27,I14,D28)</f>
        <v>47585.365853658535</v>
      </c>
      <c r="F28" s="159">
        <f t="shared" si="4"/>
        <v>1382188.9756097549</v>
      </c>
      <c r="G28" s="161">
        <f t="shared" si="5"/>
        <v>191467.13900489232</v>
      </c>
      <c r="H28" s="142">
        <f t="shared" si="6"/>
        <v>191467.13900489232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2031</v>
      </c>
      <c r="D29" s="159">
        <f>IF(F28+SUM(E$17:E28)=D$10,F28,D$10-SUM(E$17:E28))</f>
        <v>1382188.9756097549</v>
      </c>
      <c r="E29" s="160">
        <f>IF(+I14&lt;F28,I14,D29)</f>
        <v>47585.365853658535</v>
      </c>
      <c r="F29" s="159">
        <f t="shared" si="4"/>
        <v>1334603.6097560963</v>
      </c>
      <c r="G29" s="161">
        <f t="shared" si="5"/>
        <v>186597.46892526918</v>
      </c>
      <c r="H29" s="142">
        <f t="shared" si="6"/>
        <v>186597.46892526918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2032</v>
      </c>
      <c r="D30" s="159">
        <f>IF(F29+SUM(E$17:E29)=D$10,F29,D$10-SUM(E$17:E29))</f>
        <v>1334603.6097560963</v>
      </c>
      <c r="E30" s="160">
        <f>IF(+I14&lt;F29,I14,D30)</f>
        <v>47585.365853658535</v>
      </c>
      <c r="F30" s="159">
        <f t="shared" si="4"/>
        <v>1287018.2439024376</v>
      </c>
      <c r="G30" s="161">
        <f t="shared" si="5"/>
        <v>181727.79884564597</v>
      </c>
      <c r="H30" s="142">
        <f t="shared" si="6"/>
        <v>181727.79884564597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2033</v>
      </c>
      <c r="D31" s="159">
        <f>IF(F30+SUM(E$17:E30)=D$10,F30,D$10-SUM(E$17:E30))</f>
        <v>1287018.2439024376</v>
      </c>
      <c r="E31" s="160">
        <f>IF(+I14&lt;F30,I14,D31)</f>
        <v>47585.365853658535</v>
      </c>
      <c r="F31" s="159">
        <f t="shared" si="4"/>
        <v>1239432.878048779</v>
      </c>
      <c r="G31" s="161">
        <f t="shared" si="5"/>
        <v>176858.12876602283</v>
      </c>
      <c r="H31" s="142">
        <f t="shared" si="6"/>
        <v>176858.12876602283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2034</v>
      </c>
      <c r="D32" s="159">
        <f>IF(F31+SUM(E$17:E31)=D$10,F31,D$10-SUM(E$17:E31))</f>
        <v>1239432.878048779</v>
      </c>
      <c r="E32" s="160">
        <f>IF(+I14&lt;F31,I14,D32)</f>
        <v>47585.365853658535</v>
      </c>
      <c r="F32" s="159">
        <f t="shared" si="4"/>
        <v>1191847.5121951203</v>
      </c>
      <c r="G32" s="161">
        <f t="shared" si="5"/>
        <v>171988.45868639962</v>
      </c>
      <c r="H32" s="142">
        <f t="shared" si="6"/>
        <v>171988.45868639962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2035</v>
      </c>
      <c r="D33" s="159">
        <f>IF(F32+SUM(E$17:E32)=D$10,F32,D$10-SUM(E$17:E32))</f>
        <v>1191847.5121951203</v>
      </c>
      <c r="E33" s="160">
        <f>IF(+I14&lt;F32,I14,D33)</f>
        <v>47585.365853658535</v>
      </c>
      <c r="F33" s="159">
        <f t="shared" si="4"/>
        <v>1144262.1463414617</v>
      </c>
      <c r="G33" s="161">
        <f t="shared" si="5"/>
        <v>167118.78860677645</v>
      </c>
      <c r="H33" s="142">
        <f t="shared" si="6"/>
        <v>167118.78860677645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2036</v>
      </c>
      <c r="D34" s="159">
        <f>IF(F33+SUM(E$17:E33)=D$10,F33,D$10-SUM(E$17:E33))</f>
        <v>1144262.1463414617</v>
      </c>
      <c r="E34" s="160">
        <f>IF(+I14&lt;F33,I14,D34)</f>
        <v>47585.365853658535</v>
      </c>
      <c r="F34" s="159">
        <f t="shared" si="4"/>
        <v>1096676.780487803</v>
      </c>
      <c r="G34" s="161">
        <f t="shared" si="5"/>
        <v>162249.11852715324</v>
      </c>
      <c r="H34" s="142">
        <f t="shared" si="6"/>
        <v>162249.11852715324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2037</v>
      </c>
      <c r="D35" s="159">
        <f>IF(F34+SUM(E$17:E34)=D$10,F34,D$10-SUM(E$17:E34))</f>
        <v>1096676.780487803</v>
      </c>
      <c r="E35" s="160">
        <f>IF(+I14&lt;F34,I14,D35)</f>
        <v>47585.365853658535</v>
      </c>
      <c r="F35" s="159">
        <f t="shared" si="4"/>
        <v>1049091.4146341444</v>
      </c>
      <c r="G35" s="161">
        <f t="shared" si="5"/>
        <v>157379.4484475301</v>
      </c>
      <c r="H35" s="142">
        <f t="shared" si="6"/>
        <v>157379.4484475301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2038</v>
      </c>
      <c r="D36" s="159">
        <f>IF(F35+SUM(E$17:E35)=D$10,F35,D$10-SUM(E$17:E35))</f>
        <v>1049091.4146341444</v>
      </c>
      <c r="E36" s="160">
        <f>IF(+I14&lt;F35,I14,D36)</f>
        <v>47585.365853658535</v>
      </c>
      <c r="F36" s="159">
        <f t="shared" si="4"/>
        <v>1001506.0487804859</v>
      </c>
      <c r="G36" s="161">
        <f t="shared" si="5"/>
        <v>152509.7783679069</v>
      </c>
      <c r="H36" s="142">
        <f t="shared" si="6"/>
        <v>152509.7783679069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2039</v>
      </c>
      <c r="D37" s="159">
        <f>IF(F36+SUM(E$17:E36)=D$10,F36,D$10-SUM(E$17:E36))</f>
        <v>1001506.0487804859</v>
      </c>
      <c r="E37" s="160">
        <f>IF(+I14&lt;F36,I14,D37)</f>
        <v>47585.365853658535</v>
      </c>
      <c r="F37" s="159">
        <f t="shared" si="4"/>
        <v>953920.68292682734</v>
      </c>
      <c r="G37" s="161">
        <f t="shared" si="5"/>
        <v>147640.10828828372</v>
      </c>
      <c r="H37" s="142">
        <f t="shared" si="6"/>
        <v>147640.10828828372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2040</v>
      </c>
      <c r="D38" s="159">
        <f>IF(F37+SUM(E$17:E37)=D$10,F37,D$10-SUM(E$17:E37))</f>
        <v>953920.68292682734</v>
      </c>
      <c r="E38" s="160">
        <f>IF(+I14&lt;F37,I14,D38)</f>
        <v>47585.365853658535</v>
      </c>
      <c r="F38" s="159">
        <f t="shared" si="4"/>
        <v>906335.31707316882</v>
      </c>
      <c r="G38" s="161">
        <f t="shared" si="5"/>
        <v>142770.43820866058</v>
      </c>
      <c r="H38" s="142">
        <f t="shared" si="6"/>
        <v>142770.43820866058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2041</v>
      </c>
      <c r="D39" s="159">
        <f>IF(F38+SUM(E$17:E38)=D$10,F38,D$10-SUM(E$17:E38))</f>
        <v>906335.31707316882</v>
      </c>
      <c r="E39" s="160">
        <f>IF(+I14&lt;F38,I14,D39)</f>
        <v>47585.365853658535</v>
      </c>
      <c r="F39" s="159">
        <f t="shared" si="4"/>
        <v>858749.95121951029</v>
      </c>
      <c r="G39" s="161">
        <f t="shared" si="5"/>
        <v>137900.7681290374</v>
      </c>
      <c r="H39" s="142">
        <f t="shared" si="6"/>
        <v>137900.7681290374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2042</v>
      </c>
      <c r="D40" s="159">
        <f>IF(F39+SUM(E$17:E39)=D$10,F39,D$10-SUM(E$17:E39))</f>
        <v>858749.95121951029</v>
      </c>
      <c r="E40" s="160">
        <f>IF(+I14&lt;F39,I14,D40)</f>
        <v>47585.365853658535</v>
      </c>
      <c r="F40" s="159">
        <f t="shared" si="4"/>
        <v>811164.58536585176</v>
      </c>
      <c r="G40" s="161">
        <f t="shared" si="5"/>
        <v>133031.09804941423</v>
      </c>
      <c r="H40" s="142">
        <f t="shared" si="6"/>
        <v>133031.09804941423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2043</v>
      </c>
      <c r="D41" s="159">
        <f>IF(F40+SUM(E$17:E40)=D$10,F40,D$10-SUM(E$17:E40))</f>
        <v>811164.58536585176</v>
      </c>
      <c r="E41" s="160">
        <f>IF(+I14&lt;F40,I14,D41)</f>
        <v>47585.365853658535</v>
      </c>
      <c r="F41" s="159">
        <f t="shared" si="4"/>
        <v>763579.21951219323</v>
      </c>
      <c r="G41" s="161">
        <f t="shared" si="5"/>
        <v>128161.42796979105</v>
      </c>
      <c r="H41" s="142">
        <f t="shared" si="6"/>
        <v>128161.42796979105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2044</v>
      </c>
      <c r="D42" s="159">
        <f>IF(F41+SUM(E$17:E41)=D$10,F41,D$10-SUM(E$17:E41))</f>
        <v>763579.21951219323</v>
      </c>
      <c r="E42" s="160">
        <f>IF(+I14&lt;F41,I14,D42)</f>
        <v>47585.365853658535</v>
      </c>
      <c r="F42" s="159">
        <f t="shared" si="4"/>
        <v>715993.8536585347</v>
      </c>
      <c r="G42" s="161">
        <f t="shared" si="5"/>
        <v>123291.75789016791</v>
      </c>
      <c r="H42" s="142">
        <f t="shared" si="6"/>
        <v>123291.75789016791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2045</v>
      </c>
      <c r="D43" s="159">
        <f>IF(F42+SUM(E$17:E42)=D$10,F42,D$10-SUM(E$17:E42))</f>
        <v>715993.8536585347</v>
      </c>
      <c r="E43" s="160">
        <f>IF(+I14&lt;F42,I14,D43)</f>
        <v>47585.365853658535</v>
      </c>
      <c r="F43" s="159">
        <f t="shared" si="4"/>
        <v>668408.48780487617</v>
      </c>
      <c r="G43" s="161">
        <f t="shared" si="5"/>
        <v>118422.0878105447</v>
      </c>
      <c r="H43" s="142">
        <f t="shared" si="6"/>
        <v>118422.0878105447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2046</v>
      </c>
      <c r="D44" s="159">
        <f>IF(F43+SUM(E$17:E43)=D$10,F43,D$10-SUM(E$17:E43))</f>
        <v>668408.48780487617</v>
      </c>
      <c r="E44" s="160">
        <f>IF(+I14&lt;F43,I14,D44)</f>
        <v>47585.365853658535</v>
      </c>
      <c r="F44" s="159">
        <f t="shared" si="4"/>
        <v>620823.12195121765</v>
      </c>
      <c r="G44" s="161">
        <f t="shared" si="5"/>
        <v>113552.41773092156</v>
      </c>
      <c r="H44" s="142">
        <f t="shared" si="6"/>
        <v>113552.41773092156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2047</v>
      </c>
      <c r="D45" s="159">
        <f>IF(F44+SUM(E$17:E44)=D$10,F44,D$10-SUM(E$17:E44))</f>
        <v>620823.12195121765</v>
      </c>
      <c r="E45" s="160">
        <f>IF(+I14&lt;F44,I14,D45)</f>
        <v>47585.365853658535</v>
      </c>
      <c r="F45" s="159">
        <f t="shared" si="4"/>
        <v>573237.75609755912</v>
      </c>
      <c r="G45" s="161">
        <f t="shared" si="5"/>
        <v>108682.74765129837</v>
      </c>
      <c r="H45" s="142">
        <f t="shared" si="6"/>
        <v>108682.74765129837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2048</v>
      </c>
      <c r="D46" s="159">
        <f>IF(F45+SUM(E$17:E45)=D$10,F45,D$10-SUM(E$17:E45))</f>
        <v>573237.75609755912</v>
      </c>
      <c r="E46" s="160">
        <f>IF(+I14&lt;F45,I14,D46)</f>
        <v>47585.365853658535</v>
      </c>
      <c r="F46" s="159">
        <f t="shared" si="4"/>
        <v>525652.39024390059</v>
      </c>
      <c r="G46" s="161">
        <f t="shared" si="5"/>
        <v>103813.07757167521</v>
      </c>
      <c r="H46" s="142">
        <f t="shared" si="6"/>
        <v>103813.07757167521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2049</v>
      </c>
      <c r="D47" s="159">
        <f>IF(F46+SUM(E$17:E46)=D$10,F46,D$10-SUM(E$17:E46))</f>
        <v>525652.39024390059</v>
      </c>
      <c r="E47" s="160">
        <f>IF(+I14&lt;F46,I14,D47)</f>
        <v>47585.365853658535</v>
      </c>
      <c r="F47" s="159">
        <f t="shared" si="4"/>
        <v>478067.02439024206</v>
      </c>
      <c r="G47" s="161">
        <f t="shared" si="5"/>
        <v>98943.407492052036</v>
      </c>
      <c r="H47" s="142">
        <f t="shared" si="6"/>
        <v>98943.407492052036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2050</v>
      </c>
      <c r="D48" s="159">
        <f>IF(F47+SUM(E$17:E47)=D$10,F47,D$10-SUM(E$17:E47))</f>
        <v>478067.02439024206</v>
      </c>
      <c r="E48" s="160">
        <f>IF(+I14&lt;F47,I14,D48)</f>
        <v>47585.365853658535</v>
      </c>
      <c r="F48" s="159">
        <f t="shared" si="4"/>
        <v>430481.65853658353</v>
      </c>
      <c r="G48" s="161">
        <f t="shared" si="5"/>
        <v>94073.737412428862</v>
      </c>
      <c r="H48" s="142">
        <f t="shared" si="6"/>
        <v>94073.737412428862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2051</v>
      </c>
      <c r="D49" s="159">
        <f>IF(F48+SUM(E$17:E48)=D$10,F48,D$10-SUM(E$17:E48))</f>
        <v>430481.65853658353</v>
      </c>
      <c r="E49" s="160">
        <f>IF(+I14&lt;F48,I14,D49)</f>
        <v>47585.365853658535</v>
      </c>
      <c r="F49" s="159">
        <f t="shared" si="4"/>
        <v>382896.29268292501</v>
      </c>
      <c r="G49" s="161">
        <f t="shared" si="5"/>
        <v>89204.067332805702</v>
      </c>
      <c r="H49" s="142">
        <f t="shared" si="6"/>
        <v>89204.067332805702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2052</v>
      </c>
      <c r="D50" s="159">
        <f>IF(F49+SUM(E$17:E49)=D$10,F49,D$10-SUM(E$17:E49))</f>
        <v>382896.29268292501</v>
      </c>
      <c r="E50" s="160">
        <f>IF(+I14&lt;F49,I14,D50)</f>
        <v>47585.365853658535</v>
      </c>
      <c r="F50" s="159">
        <f t="shared" si="4"/>
        <v>335310.92682926648</v>
      </c>
      <c r="G50" s="161">
        <f t="shared" si="5"/>
        <v>84334.397253182542</v>
      </c>
      <c r="H50" s="142">
        <f t="shared" si="6"/>
        <v>84334.397253182542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2053</v>
      </c>
      <c r="D51" s="159">
        <f>IF(F50+SUM(E$17:E50)=D$10,F50,D$10-SUM(E$17:E50))</f>
        <v>335310.92682926648</v>
      </c>
      <c r="E51" s="160">
        <f>IF(+I14&lt;F50,I14,D51)</f>
        <v>47585.365853658535</v>
      </c>
      <c r="F51" s="159">
        <f t="shared" si="4"/>
        <v>287725.56097560795</v>
      </c>
      <c r="G51" s="161">
        <f t="shared" si="5"/>
        <v>79464.727173559368</v>
      </c>
      <c r="H51" s="142">
        <f t="shared" si="6"/>
        <v>79464.727173559368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2054</v>
      </c>
      <c r="D52" s="159">
        <f>IF(F51+SUM(E$17:E51)=D$10,F51,D$10-SUM(E$17:E51))</f>
        <v>287725.56097560795</v>
      </c>
      <c r="E52" s="160">
        <f>IF(+I14&lt;F51,I14,D52)</f>
        <v>47585.365853658535</v>
      </c>
      <c r="F52" s="159">
        <f t="shared" si="4"/>
        <v>240140.19512194942</v>
      </c>
      <c r="G52" s="161">
        <f t="shared" si="5"/>
        <v>74595.057093936193</v>
      </c>
      <c r="H52" s="142">
        <f t="shared" si="6"/>
        <v>74595.057093936193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2055</v>
      </c>
      <c r="D53" s="159">
        <f>IF(F52+SUM(E$17:E52)=D$10,F52,D$10-SUM(E$17:E52))</f>
        <v>240140.19512194942</v>
      </c>
      <c r="E53" s="160">
        <f>IF(+I14&lt;F52,I14,D53)</f>
        <v>47585.365853658535</v>
      </c>
      <c r="F53" s="159">
        <f t="shared" si="4"/>
        <v>192554.82926829089</v>
      </c>
      <c r="G53" s="161">
        <f t="shared" si="5"/>
        <v>69725.387014313019</v>
      </c>
      <c r="H53" s="142">
        <f t="shared" si="6"/>
        <v>69725.387014313019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2056</v>
      </c>
      <c r="D54" s="159">
        <f>IF(F53+SUM(E$17:E53)=D$10,F53,D$10-SUM(E$17:E53))</f>
        <v>192554.82926829089</v>
      </c>
      <c r="E54" s="160">
        <f>IF(+I14&lt;F53,I14,D54)</f>
        <v>47585.365853658535</v>
      </c>
      <c r="F54" s="159">
        <f t="shared" si="4"/>
        <v>144969.46341463237</v>
      </c>
      <c r="G54" s="161">
        <f t="shared" si="5"/>
        <v>64855.716934689859</v>
      </c>
      <c r="H54" s="142">
        <f t="shared" si="6"/>
        <v>64855.716934689859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2057</v>
      </c>
      <c r="D55" s="159">
        <f>IF(F54+SUM(E$17:E54)=D$10,F54,D$10-SUM(E$17:E54))</f>
        <v>144969.46341463237</v>
      </c>
      <c r="E55" s="160">
        <f>IF(+I14&lt;F54,I14,D55)</f>
        <v>47585.365853658535</v>
      </c>
      <c r="F55" s="159">
        <f t="shared" si="4"/>
        <v>97384.097560973838</v>
      </c>
      <c r="G55" s="161">
        <f t="shared" si="5"/>
        <v>59986.046855066685</v>
      </c>
      <c r="H55" s="142">
        <f t="shared" si="6"/>
        <v>59986.046855066685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2058</v>
      </c>
      <c r="D56" s="159">
        <f>IF(F55+SUM(E$17:E55)=D$10,F55,D$10-SUM(E$17:E55))</f>
        <v>97384.097560973838</v>
      </c>
      <c r="E56" s="160">
        <f>IF(+I14&lt;F55,I14,D56)</f>
        <v>47585.365853658535</v>
      </c>
      <c r="F56" s="159">
        <f t="shared" si="4"/>
        <v>49798.731707315303</v>
      </c>
      <c r="G56" s="161">
        <f t="shared" si="5"/>
        <v>55116.376775443518</v>
      </c>
      <c r="H56" s="142">
        <f t="shared" si="6"/>
        <v>55116.376775443518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2059</v>
      </c>
      <c r="D57" s="159">
        <f>IF(F56+SUM(E$17:E56)=D$10,F56,D$10-SUM(E$17:E56))</f>
        <v>49798.731707315303</v>
      </c>
      <c r="E57" s="160">
        <f>IF(+I14&lt;F56,I14,D57)</f>
        <v>47585.365853658535</v>
      </c>
      <c r="F57" s="159">
        <f t="shared" si="4"/>
        <v>2213.3658536567673</v>
      </c>
      <c r="G57" s="161">
        <f t="shared" si="5"/>
        <v>50246.706695820343</v>
      </c>
      <c r="H57" s="142">
        <f t="shared" si="6"/>
        <v>50246.706695820343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2060</v>
      </c>
      <c r="D58" s="159">
        <f>IF(F57+SUM(E$17:E57)=D$10,F57,D$10-SUM(E$17:E57))</f>
        <v>2213.3658536567673</v>
      </c>
      <c r="E58" s="160">
        <f>IF(+I14&lt;F57,I14,D58)</f>
        <v>2213.3658536567673</v>
      </c>
      <c r="F58" s="159">
        <f t="shared" si="4"/>
        <v>0</v>
      </c>
      <c r="G58" s="161">
        <f t="shared" si="5"/>
        <v>2326.6187548318803</v>
      </c>
      <c r="H58" s="142">
        <f t="shared" si="6"/>
        <v>2326.6187548318803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2061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4"/>
        <v>0</v>
      </c>
      <c r="G59" s="161">
        <f t="shared" si="5"/>
        <v>0</v>
      </c>
      <c r="H59" s="142">
        <f t="shared" si="6"/>
        <v>0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4"/>
        <v>0</v>
      </c>
      <c r="G60" s="161">
        <f t="shared" si="5"/>
        <v>0</v>
      </c>
      <c r="H60" s="142">
        <f t="shared" si="6"/>
        <v>0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2070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1951000</v>
      </c>
      <c r="F73" s="111"/>
      <c r="G73" s="111">
        <f>SUM(G17:G72)</f>
        <v>5950767.5486937203</v>
      </c>
      <c r="H73" s="111">
        <f>SUM(H17:H72)</f>
        <v>5950767.5486937203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74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Figure Five - VBI North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1951000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4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46452.380952380954</v>
      </c>
      <c r="K96" s="111"/>
      <c r="L96" s="111"/>
      <c r="M96" s="111"/>
      <c r="N96" s="111"/>
      <c r="O96" s="111"/>
      <c r="P96" s="4"/>
    </row>
    <row r="97" spans="1:16" ht="51">
      <c r="A97" s="474"/>
      <c r="B97" s="474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2019</v>
      </c>
      <c r="D99" s="154">
        <f>IF(D93=C99,0,D92)</f>
        <v>0</v>
      </c>
      <c r="E99" s="161">
        <f>IF(D11=I10,0,J96/12*(12-D94))</f>
        <v>30968.253968253968</v>
      </c>
      <c r="F99" s="159">
        <f>IF(D93=C99,+D92-E99,+D99-E99)</f>
        <v>1920031.746031746</v>
      </c>
      <c r="G99" s="214">
        <f t="shared" ref="G99:G154" si="8">+(F99+D99)/2</f>
        <v>960015.87301587302</v>
      </c>
      <c r="H99" s="251">
        <f>+J94*G99+E99</f>
        <v>132350.3326185187</v>
      </c>
      <c r="I99" s="252">
        <f>+J95*G99+E99</f>
        <v>132350.3326185187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2020</v>
      </c>
      <c r="D100" s="154">
        <f>IF(F99+SUM(E$99:E99)=D$92,F99,D$92-SUM(E$99:E99))</f>
        <v>1920031.746031746</v>
      </c>
      <c r="E100" s="160">
        <f>IF(+J96&lt;F99,J96,D100)</f>
        <v>46452.380952380954</v>
      </c>
      <c r="F100" s="159">
        <f t="shared" ref="F100:F154" si="13">+D100-E100</f>
        <v>1873579.365079365</v>
      </c>
      <c r="G100" s="159">
        <f t="shared" si="8"/>
        <v>1896805.5555555555</v>
      </c>
      <c r="H100" s="163">
        <f t="shared" ref="H100:H154" si="14">+J$94*G100+E100</f>
        <v>246763.74602750078</v>
      </c>
      <c r="I100" s="253">
        <f t="shared" ref="I100:I154" si="15">+J$95*G100+E100</f>
        <v>246763.74602750078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2021</v>
      </c>
      <c r="D101" s="154">
        <f>IF(F100+SUM(E$99:E100)=D$92,F100,D$92-SUM(E$99:E100))</f>
        <v>1873579.365079365</v>
      </c>
      <c r="E101" s="160">
        <f>IF(+J96&lt;F100,J96,D101)</f>
        <v>46452.380952380954</v>
      </c>
      <c r="F101" s="159">
        <f t="shared" si="13"/>
        <v>1827126.9841269839</v>
      </c>
      <c r="G101" s="159">
        <f t="shared" si="8"/>
        <v>1850353.1746031744</v>
      </c>
      <c r="H101" s="163">
        <f t="shared" si="14"/>
        <v>241858.16157668151</v>
      </c>
      <c r="I101" s="253">
        <f t="shared" si="15"/>
        <v>241858.16157668151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2022</v>
      </c>
      <c r="D102" s="154">
        <f>IF(F101+SUM(E$99:E101)=D$92,F101,D$92-SUM(E$99:E101))</f>
        <v>1827126.9841269839</v>
      </c>
      <c r="E102" s="160">
        <f>IF(+J96&lt;F101,J96,D102)</f>
        <v>46452.380952380954</v>
      </c>
      <c r="F102" s="159">
        <f t="shared" si="13"/>
        <v>1780674.6031746028</v>
      </c>
      <c r="G102" s="159">
        <f t="shared" si="8"/>
        <v>1803900.7936507934</v>
      </c>
      <c r="H102" s="163">
        <f t="shared" si="14"/>
        <v>236952.57712586221</v>
      </c>
      <c r="I102" s="253">
        <f t="shared" si="15"/>
        <v>236952.57712586221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2023</v>
      </c>
      <c r="D103" s="154">
        <f>IF(F102+SUM(E$99:E102)=D$92,F102,D$92-SUM(E$99:E102))</f>
        <v>1780674.6031746028</v>
      </c>
      <c r="E103" s="160">
        <f>IF(+J96&lt;F102,J96,D103)</f>
        <v>46452.380952380954</v>
      </c>
      <c r="F103" s="159">
        <f t="shared" si="13"/>
        <v>1734222.2222222218</v>
      </c>
      <c r="G103" s="159">
        <f t="shared" si="8"/>
        <v>1757448.4126984123</v>
      </c>
      <c r="H103" s="163">
        <f t="shared" si="14"/>
        <v>232046.99267504294</v>
      </c>
      <c r="I103" s="253">
        <f t="shared" si="15"/>
        <v>232046.99267504294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2024</v>
      </c>
      <c r="D104" s="154">
        <f>IF(F103+SUM(E$99:E103)=D$92,F103,D$92-SUM(E$99:E103))</f>
        <v>1734222.2222222218</v>
      </c>
      <c r="E104" s="160">
        <f>IF(+J96&lt;F103,J96,D104)</f>
        <v>46452.380952380954</v>
      </c>
      <c r="F104" s="159">
        <f t="shared" si="13"/>
        <v>1687769.8412698407</v>
      </c>
      <c r="G104" s="159">
        <f t="shared" si="8"/>
        <v>1710996.0317460313</v>
      </c>
      <c r="H104" s="163">
        <f t="shared" si="14"/>
        <v>227141.40822422368</v>
      </c>
      <c r="I104" s="253">
        <f t="shared" si="15"/>
        <v>227141.40822422368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2025</v>
      </c>
      <c r="D105" s="154">
        <f>IF(F104+SUM(E$99:E104)=D$92,F104,D$92-SUM(E$99:E104))</f>
        <v>1687769.8412698407</v>
      </c>
      <c r="E105" s="160">
        <f>IF(+J96&lt;F104,J96,D105)</f>
        <v>46452.380952380954</v>
      </c>
      <c r="F105" s="159">
        <f t="shared" si="13"/>
        <v>1641317.4603174597</v>
      </c>
      <c r="G105" s="159">
        <f t="shared" si="8"/>
        <v>1664543.6507936502</v>
      </c>
      <c r="H105" s="163">
        <f t="shared" si="14"/>
        <v>222235.82377340441</v>
      </c>
      <c r="I105" s="253">
        <f t="shared" si="15"/>
        <v>222235.82377340441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2026</v>
      </c>
      <c r="D106" s="154">
        <f>IF(F105+SUM(E$99:E105)=D$92,F105,D$92-SUM(E$99:E105))</f>
        <v>1641317.4603174597</v>
      </c>
      <c r="E106" s="160">
        <f>IF(+J96&lt;F105,J96,D106)</f>
        <v>46452.380952380954</v>
      </c>
      <c r="F106" s="159">
        <f t="shared" si="13"/>
        <v>1594865.0793650786</v>
      </c>
      <c r="G106" s="159">
        <f t="shared" si="8"/>
        <v>1618091.2698412691</v>
      </c>
      <c r="H106" s="163">
        <f t="shared" si="14"/>
        <v>217330.23932258514</v>
      </c>
      <c r="I106" s="253">
        <f t="shared" si="15"/>
        <v>217330.23932258514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2027</v>
      </c>
      <c r="D107" s="154">
        <f>IF(F106+SUM(E$99:E106)=D$92,F106,D$92-SUM(E$99:E106))</f>
        <v>1594865.0793650786</v>
      </c>
      <c r="E107" s="160">
        <f>IF(+J96&lt;F106,J96,D107)</f>
        <v>46452.380952380954</v>
      </c>
      <c r="F107" s="159">
        <f t="shared" si="13"/>
        <v>1548412.6984126975</v>
      </c>
      <c r="G107" s="159">
        <f t="shared" si="8"/>
        <v>1571638.8888888881</v>
      </c>
      <c r="H107" s="163">
        <f t="shared" si="14"/>
        <v>212424.65487176584</v>
      </c>
      <c r="I107" s="253">
        <f t="shared" si="15"/>
        <v>212424.65487176584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2028</v>
      </c>
      <c r="D108" s="154">
        <f>IF(F107+SUM(E$99:E107)=D$92,F107,D$92-SUM(E$99:E107))</f>
        <v>1548412.6984126975</v>
      </c>
      <c r="E108" s="160">
        <f>IF(+J96&lt;F107,J96,D108)</f>
        <v>46452.380952380954</v>
      </c>
      <c r="F108" s="159">
        <f t="shared" si="13"/>
        <v>1501960.3174603165</v>
      </c>
      <c r="G108" s="159">
        <f t="shared" si="8"/>
        <v>1525186.507936507</v>
      </c>
      <c r="H108" s="163">
        <f t="shared" si="14"/>
        <v>207519.07042094658</v>
      </c>
      <c r="I108" s="253">
        <f t="shared" si="15"/>
        <v>207519.07042094658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2029</v>
      </c>
      <c r="D109" s="154">
        <f>IF(F108+SUM(E$99:E108)=D$92,F108,D$92-SUM(E$99:E108))</f>
        <v>1501960.3174603165</v>
      </c>
      <c r="E109" s="160">
        <f>IF(+J96&lt;F108,J96,D109)</f>
        <v>46452.380952380954</v>
      </c>
      <c r="F109" s="159">
        <f t="shared" si="13"/>
        <v>1455507.9365079354</v>
      </c>
      <c r="G109" s="159">
        <f t="shared" si="8"/>
        <v>1478734.1269841259</v>
      </c>
      <c r="H109" s="163">
        <f t="shared" si="14"/>
        <v>202613.48597012731</v>
      </c>
      <c r="I109" s="253">
        <f t="shared" si="15"/>
        <v>202613.48597012731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2030</v>
      </c>
      <c r="D110" s="154">
        <f>IF(F109+SUM(E$99:E109)=D$92,F109,D$92-SUM(E$99:E109))</f>
        <v>1455507.9365079354</v>
      </c>
      <c r="E110" s="160">
        <f>IF(+J96&lt;F109,J96,D110)</f>
        <v>46452.380952380954</v>
      </c>
      <c r="F110" s="159">
        <f t="shared" si="13"/>
        <v>1409055.5555555543</v>
      </c>
      <c r="G110" s="159">
        <f t="shared" si="8"/>
        <v>1432281.7460317449</v>
      </c>
      <c r="H110" s="163">
        <f t="shared" si="14"/>
        <v>197707.90151930804</v>
      </c>
      <c r="I110" s="253">
        <f t="shared" si="15"/>
        <v>197707.90151930804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2031</v>
      </c>
      <c r="D111" s="154">
        <f>IF(F110+SUM(E$99:E110)=D$92,F110,D$92-SUM(E$99:E110))</f>
        <v>1409055.5555555543</v>
      </c>
      <c r="E111" s="160">
        <f>IF(+J96&lt;F110,J96,D111)</f>
        <v>46452.380952380954</v>
      </c>
      <c r="F111" s="159">
        <f t="shared" si="13"/>
        <v>1362603.1746031733</v>
      </c>
      <c r="G111" s="159">
        <f t="shared" si="8"/>
        <v>1385829.3650793638</v>
      </c>
      <c r="H111" s="163">
        <f t="shared" si="14"/>
        <v>192802.31706848877</v>
      </c>
      <c r="I111" s="253">
        <f t="shared" si="15"/>
        <v>192802.31706848877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2032</v>
      </c>
      <c r="D112" s="154">
        <f>IF(F111+SUM(E$99:E111)=D$92,F111,D$92-SUM(E$99:E111))</f>
        <v>1362603.1746031733</v>
      </c>
      <c r="E112" s="160">
        <f>IF(+J96&lt;F111,J96,D112)</f>
        <v>46452.380952380954</v>
      </c>
      <c r="F112" s="159">
        <f t="shared" si="13"/>
        <v>1316150.7936507922</v>
      </c>
      <c r="G112" s="159">
        <f t="shared" si="8"/>
        <v>1339376.9841269827</v>
      </c>
      <c r="H112" s="163">
        <f t="shared" si="14"/>
        <v>187896.73261766951</v>
      </c>
      <c r="I112" s="253">
        <f t="shared" si="15"/>
        <v>187896.73261766951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2033</v>
      </c>
      <c r="D113" s="154">
        <f>IF(F112+SUM(E$99:E112)=D$92,F112,D$92-SUM(E$99:E112))</f>
        <v>1316150.7936507922</v>
      </c>
      <c r="E113" s="160">
        <f>IF(+J96&lt;F112,J96,D113)</f>
        <v>46452.380952380954</v>
      </c>
      <c r="F113" s="159">
        <f t="shared" si="13"/>
        <v>1269698.4126984111</v>
      </c>
      <c r="G113" s="159">
        <f t="shared" si="8"/>
        <v>1292924.6031746017</v>
      </c>
      <c r="H113" s="163">
        <f t="shared" si="14"/>
        <v>182991.14816685021</v>
      </c>
      <c r="I113" s="253">
        <f t="shared" si="15"/>
        <v>182991.14816685021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2034</v>
      </c>
      <c r="D114" s="154">
        <f>IF(F113+SUM(E$99:E113)=D$92,F113,D$92-SUM(E$99:E113))</f>
        <v>1269698.4126984111</v>
      </c>
      <c r="E114" s="160">
        <f>IF(+J96&lt;F113,J96,D114)</f>
        <v>46452.380952380954</v>
      </c>
      <c r="F114" s="159">
        <f t="shared" si="13"/>
        <v>1223246.0317460301</v>
      </c>
      <c r="G114" s="159">
        <f t="shared" si="8"/>
        <v>1246472.2222222206</v>
      </c>
      <c r="H114" s="163">
        <f t="shared" si="14"/>
        <v>178085.56371603094</v>
      </c>
      <c r="I114" s="253">
        <f t="shared" si="15"/>
        <v>178085.56371603094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2035</v>
      </c>
      <c r="D115" s="154">
        <f>IF(F114+SUM(E$99:E114)=D$92,F114,D$92-SUM(E$99:E114))</f>
        <v>1223246.0317460301</v>
      </c>
      <c r="E115" s="160">
        <f>IF(+J96&lt;F114,J96,D115)</f>
        <v>46452.380952380954</v>
      </c>
      <c r="F115" s="159">
        <f t="shared" si="13"/>
        <v>1176793.650793649</v>
      </c>
      <c r="G115" s="159">
        <f t="shared" si="8"/>
        <v>1200019.8412698396</v>
      </c>
      <c r="H115" s="163">
        <f t="shared" si="14"/>
        <v>173179.97926521167</v>
      </c>
      <c r="I115" s="253">
        <f t="shared" si="15"/>
        <v>173179.97926521167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2036</v>
      </c>
      <c r="D116" s="154">
        <f>IF(F115+SUM(E$99:E115)=D$92,F115,D$92-SUM(E$99:E115))</f>
        <v>1176793.650793649</v>
      </c>
      <c r="E116" s="160">
        <f>IF(+J96&lt;F115,J96,D116)</f>
        <v>46452.380952380954</v>
      </c>
      <c r="F116" s="159">
        <f t="shared" si="13"/>
        <v>1130341.269841268</v>
      </c>
      <c r="G116" s="159">
        <f t="shared" si="8"/>
        <v>1153567.4603174585</v>
      </c>
      <c r="H116" s="163">
        <f t="shared" si="14"/>
        <v>168274.39481439241</v>
      </c>
      <c r="I116" s="253">
        <f t="shared" si="15"/>
        <v>168274.39481439241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2037</v>
      </c>
      <c r="D117" s="154">
        <f>IF(F116+SUM(E$99:E116)=D$92,F116,D$92-SUM(E$99:E116))</f>
        <v>1130341.269841268</v>
      </c>
      <c r="E117" s="160">
        <f>IF(+J96&lt;F116,J96,D117)</f>
        <v>46452.380952380954</v>
      </c>
      <c r="F117" s="159">
        <f t="shared" si="13"/>
        <v>1083888.8888888869</v>
      </c>
      <c r="G117" s="159">
        <f t="shared" si="8"/>
        <v>1107115.0793650774</v>
      </c>
      <c r="H117" s="163">
        <f t="shared" si="14"/>
        <v>163368.81036357314</v>
      </c>
      <c r="I117" s="253">
        <f t="shared" si="15"/>
        <v>163368.81036357314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2038</v>
      </c>
      <c r="D118" s="154">
        <f>IF(F117+SUM(E$99:E117)=D$92,F117,D$92-SUM(E$99:E117))</f>
        <v>1083888.8888888869</v>
      </c>
      <c r="E118" s="160">
        <f>IF(+J96&lt;F117,J96,D118)</f>
        <v>46452.380952380954</v>
      </c>
      <c r="F118" s="159">
        <f t="shared" si="13"/>
        <v>1037436.507936506</v>
      </c>
      <c r="G118" s="159">
        <f t="shared" si="8"/>
        <v>1060662.6984126964</v>
      </c>
      <c r="H118" s="163">
        <f t="shared" si="14"/>
        <v>158463.22591275387</v>
      </c>
      <c r="I118" s="253">
        <f t="shared" si="15"/>
        <v>158463.22591275387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2039</v>
      </c>
      <c r="D119" s="154">
        <f>IF(F118+SUM(E$99:E118)=D$92,F118,D$92-SUM(E$99:E118))</f>
        <v>1037436.507936506</v>
      </c>
      <c r="E119" s="160">
        <f>IF(+J96&lt;F118,J96,D119)</f>
        <v>46452.380952380954</v>
      </c>
      <c r="F119" s="159">
        <f t="shared" si="13"/>
        <v>990984.126984125</v>
      </c>
      <c r="G119" s="159">
        <f t="shared" si="8"/>
        <v>1014210.3174603155</v>
      </c>
      <c r="H119" s="163">
        <f t="shared" si="14"/>
        <v>153557.6414619346</v>
      </c>
      <c r="I119" s="253">
        <f t="shared" si="15"/>
        <v>153557.6414619346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2040</v>
      </c>
      <c r="D120" s="154">
        <f>IF(F119+SUM(E$99:E119)=D$92,F119,D$92-SUM(E$99:E119))</f>
        <v>990984.126984125</v>
      </c>
      <c r="E120" s="160">
        <f>IF(+J96&lt;F119,J96,D120)</f>
        <v>46452.380952380954</v>
      </c>
      <c r="F120" s="159">
        <f t="shared" si="13"/>
        <v>944531.74603174406</v>
      </c>
      <c r="G120" s="159">
        <f t="shared" si="8"/>
        <v>967757.93650793447</v>
      </c>
      <c r="H120" s="163">
        <f t="shared" si="14"/>
        <v>148652.05701111534</v>
      </c>
      <c r="I120" s="253">
        <f t="shared" si="15"/>
        <v>148652.05701111534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2041</v>
      </c>
      <c r="D121" s="154">
        <f>IF(F120+SUM(E$99:E120)=D$92,F120,D$92-SUM(E$99:E120))</f>
        <v>944531.74603174406</v>
      </c>
      <c r="E121" s="160">
        <f>IF(+J96&lt;F120,J96,D121)</f>
        <v>46452.380952380954</v>
      </c>
      <c r="F121" s="159">
        <f t="shared" si="13"/>
        <v>898079.36507936311</v>
      </c>
      <c r="G121" s="159">
        <f t="shared" si="8"/>
        <v>921305.55555555364</v>
      </c>
      <c r="H121" s="163">
        <f t="shared" si="14"/>
        <v>143746.4725602961</v>
      </c>
      <c r="I121" s="253">
        <f t="shared" si="15"/>
        <v>143746.4725602961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2042</v>
      </c>
      <c r="D122" s="154">
        <f>IF(F121+SUM(E$99:E121)=D$92,F121,D$92-SUM(E$99:E121))</f>
        <v>898079.36507936311</v>
      </c>
      <c r="E122" s="160">
        <f>IF(+J96&lt;F121,J96,D122)</f>
        <v>46452.380952380954</v>
      </c>
      <c r="F122" s="159">
        <f t="shared" si="13"/>
        <v>851626.98412698216</v>
      </c>
      <c r="G122" s="159">
        <f t="shared" si="8"/>
        <v>874853.17460317258</v>
      </c>
      <c r="H122" s="163">
        <f t="shared" si="14"/>
        <v>138840.88810947683</v>
      </c>
      <c r="I122" s="253">
        <f t="shared" si="15"/>
        <v>138840.88810947683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2043</v>
      </c>
      <c r="D123" s="154">
        <f>IF(F122+SUM(E$99:E122)=D$92,F122,D$92-SUM(E$99:E122))</f>
        <v>851626.98412698216</v>
      </c>
      <c r="E123" s="160">
        <f>IF(+J96&lt;F122,J96,D123)</f>
        <v>46452.380952380954</v>
      </c>
      <c r="F123" s="159">
        <f t="shared" si="13"/>
        <v>805174.60317460122</v>
      </c>
      <c r="G123" s="159">
        <f t="shared" si="8"/>
        <v>828400.79365079175</v>
      </c>
      <c r="H123" s="163">
        <f t="shared" si="14"/>
        <v>133935.30365865756</v>
      </c>
      <c r="I123" s="253">
        <f t="shared" si="15"/>
        <v>133935.30365865756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2044</v>
      </c>
      <c r="D124" s="154">
        <f>IF(F123+SUM(E$99:E123)=D$92,F123,D$92-SUM(E$99:E123))</f>
        <v>805174.60317460122</v>
      </c>
      <c r="E124" s="160">
        <f>IF(+J96&lt;F123,J96,D124)</f>
        <v>46452.380952380954</v>
      </c>
      <c r="F124" s="159">
        <f t="shared" si="13"/>
        <v>758722.22222222027</v>
      </c>
      <c r="G124" s="159">
        <f t="shared" si="8"/>
        <v>781948.41269841068</v>
      </c>
      <c r="H124" s="163">
        <f t="shared" si="14"/>
        <v>129029.71920783829</v>
      </c>
      <c r="I124" s="253">
        <f t="shared" si="15"/>
        <v>129029.71920783829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2045</v>
      </c>
      <c r="D125" s="154">
        <f>IF(F124+SUM(E$99:E124)=D$92,F124,D$92-SUM(E$99:E124))</f>
        <v>758722.22222222027</v>
      </c>
      <c r="E125" s="160">
        <f>IF(+J96&lt;F124,J96,D125)</f>
        <v>46452.380952380954</v>
      </c>
      <c r="F125" s="159">
        <f t="shared" si="13"/>
        <v>712269.84126983932</v>
      </c>
      <c r="G125" s="159">
        <f t="shared" si="8"/>
        <v>735496.03174602985</v>
      </c>
      <c r="H125" s="163">
        <f t="shared" si="14"/>
        <v>124124.13475701906</v>
      </c>
      <c r="I125" s="253">
        <f t="shared" si="15"/>
        <v>124124.13475701906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2046</v>
      </c>
      <c r="D126" s="154">
        <f>IF(F125+SUM(E$99:E125)=D$92,F125,D$92-SUM(E$99:E125))</f>
        <v>712269.84126983932</v>
      </c>
      <c r="E126" s="160">
        <f>IF(+J96&lt;F125,J96,D126)</f>
        <v>46452.380952380954</v>
      </c>
      <c r="F126" s="159">
        <f t="shared" si="13"/>
        <v>665817.46031745838</v>
      </c>
      <c r="G126" s="159">
        <f t="shared" si="8"/>
        <v>689043.65079364879</v>
      </c>
      <c r="H126" s="163">
        <f t="shared" si="14"/>
        <v>119218.55030619979</v>
      </c>
      <c r="I126" s="253">
        <f t="shared" si="15"/>
        <v>119218.55030619979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2047</v>
      </c>
      <c r="D127" s="154">
        <f>IF(F126+SUM(E$99:E126)=D$92,F126,D$92-SUM(E$99:E126))</f>
        <v>665817.46031745838</v>
      </c>
      <c r="E127" s="160">
        <f>IF(+J96&lt;F126,J96,D127)</f>
        <v>46452.380952380954</v>
      </c>
      <c r="F127" s="159">
        <f t="shared" si="13"/>
        <v>619365.07936507743</v>
      </c>
      <c r="G127" s="159">
        <f t="shared" si="8"/>
        <v>642591.26984126796</v>
      </c>
      <c r="H127" s="163">
        <f t="shared" si="14"/>
        <v>114312.96585538052</v>
      </c>
      <c r="I127" s="253">
        <f t="shared" si="15"/>
        <v>114312.96585538052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2048</v>
      </c>
      <c r="D128" s="154">
        <f>IF(F127+SUM(E$99:E127)=D$92,F127,D$92-SUM(E$99:E127))</f>
        <v>619365.07936507743</v>
      </c>
      <c r="E128" s="160">
        <f>IF(+J96&lt;F127,J96,D128)</f>
        <v>46452.380952380954</v>
      </c>
      <c r="F128" s="159">
        <f t="shared" si="13"/>
        <v>572912.69841269648</v>
      </c>
      <c r="G128" s="159">
        <f t="shared" si="8"/>
        <v>596138.8888888869</v>
      </c>
      <c r="H128" s="163">
        <f t="shared" si="14"/>
        <v>109407.38140456125</v>
      </c>
      <c r="I128" s="253">
        <f t="shared" si="15"/>
        <v>109407.38140456125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2049</v>
      </c>
      <c r="D129" s="154">
        <f>IF(F128+SUM(E$99:E128)=D$92,F128,D$92-SUM(E$99:E128))</f>
        <v>572912.69841269648</v>
      </c>
      <c r="E129" s="160">
        <f>IF(+J96&lt;F128,J96,D129)</f>
        <v>46452.380952380954</v>
      </c>
      <c r="F129" s="159">
        <f t="shared" si="13"/>
        <v>526460.31746031553</v>
      </c>
      <c r="G129" s="159">
        <f t="shared" si="8"/>
        <v>549686.50793650607</v>
      </c>
      <c r="H129" s="163">
        <f t="shared" si="14"/>
        <v>104501.79695374201</v>
      </c>
      <c r="I129" s="253">
        <f t="shared" si="15"/>
        <v>104501.79695374201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2050</v>
      </c>
      <c r="D130" s="154">
        <f>IF(F129+SUM(E$99:E129)=D$92,F129,D$92-SUM(E$99:E129))</f>
        <v>526460.31746031553</v>
      </c>
      <c r="E130" s="160">
        <f>IF(+J96&lt;F129,J96,D130)</f>
        <v>46452.380952380954</v>
      </c>
      <c r="F130" s="159">
        <f t="shared" si="13"/>
        <v>480007.93650793459</v>
      </c>
      <c r="G130" s="159">
        <f t="shared" si="8"/>
        <v>503234.12698412506</v>
      </c>
      <c r="H130" s="163">
        <f t="shared" si="14"/>
        <v>99596.212502922746</v>
      </c>
      <c r="I130" s="253">
        <f t="shared" si="15"/>
        <v>99596.212502922746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2051</v>
      </c>
      <c r="D131" s="154">
        <f>IF(F130+SUM(E$99:E130)=D$92,F130,D$92-SUM(E$99:E130))</f>
        <v>480007.93650793459</v>
      </c>
      <c r="E131" s="160">
        <f>IF(+J96&lt;F130,J96,D131)</f>
        <v>46452.380952380954</v>
      </c>
      <c r="F131" s="159">
        <f t="shared" si="13"/>
        <v>433555.55555555364</v>
      </c>
      <c r="G131" s="159">
        <f t="shared" si="8"/>
        <v>456781.74603174411</v>
      </c>
      <c r="H131" s="163">
        <f t="shared" si="14"/>
        <v>94690.628052103479</v>
      </c>
      <c r="I131" s="253">
        <f t="shared" si="15"/>
        <v>94690.628052103479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2052</v>
      </c>
      <c r="D132" s="154">
        <f>IF(F131+SUM(E$99:E131)=D$92,F131,D$92-SUM(E$99:E131))</f>
        <v>433555.55555555364</v>
      </c>
      <c r="E132" s="160">
        <f>IF(+J96&lt;F131,J96,D132)</f>
        <v>46452.380952380954</v>
      </c>
      <c r="F132" s="159">
        <f t="shared" si="13"/>
        <v>387103.17460317269</v>
      </c>
      <c r="G132" s="159">
        <f t="shared" si="8"/>
        <v>410329.36507936317</v>
      </c>
      <c r="H132" s="163">
        <f t="shared" si="14"/>
        <v>89785.043601284226</v>
      </c>
      <c r="I132" s="253">
        <f t="shared" si="15"/>
        <v>89785.043601284226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2053</v>
      </c>
      <c r="D133" s="154">
        <f>IF(F132+SUM(E$99:E132)=D$92,F132,D$92-SUM(E$99:E132))</f>
        <v>387103.17460317269</v>
      </c>
      <c r="E133" s="160">
        <f>IF(+J96&lt;F132,J96,D133)</f>
        <v>46452.380952380954</v>
      </c>
      <c r="F133" s="159">
        <f t="shared" si="13"/>
        <v>340650.79365079175</v>
      </c>
      <c r="G133" s="159">
        <f t="shared" si="8"/>
        <v>363876.98412698222</v>
      </c>
      <c r="H133" s="163">
        <f t="shared" si="14"/>
        <v>84879.459150464972</v>
      </c>
      <c r="I133" s="253">
        <f t="shared" si="15"/>
        <v>84879.459150464972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2054</v>
      </c>
      <c r="D134" s="154">
        <f>IF(F133+SUM(E$99:E133)=D$92,F133,D$92-SUM(E$99:E133))</f>
        <v>340650.79365079175</v>
      </c>
      <c r="E134" s="160">
        <f>IF(+J96&lt;F133,J96,D134)</f>
        <v>46452.380952380954</v>
      </c>
      <c r="F134" s="159">
        <f t="shared" si="13"/>
        <v>294198.4126984108</v>
      </c>
      <c r="G134" s="159">
        <f t="shared" si="8"/>
        <v>317424.60317460127</v>
      </c>
      <c r="H134" s="163">
        <f t="shared" si="14"/>
        <v>79973.874699645705</v>
      </c>
      <c r="I134" s="253">
        <f t="shared" si="15"/>
        <v>79973.874699645705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2055</v>
      </c>
      <c r="D135" s="154">
        <f>IF(F134+SUM(E$99:E134)=D$92,F134,D$92-SUM(E$99:E134))</f>
        <v>294198.4126984108</v>
      </c>
      <c r="E135" s="160">
        <f>IF(+J96&lt;F134,J96,D135)</f>
        <v>46452.380952380954</v>
      </c>
      <c r="F135" s="159">
        <f t="shared" si="13"/>
        <v>247746.03174602985</v>
      </c>
      <c r="G135" s="159">
        <f t="shared" si="8"/>
        <v>270972.22222222033</v>
      </c>
      <c r="H135" s="163">
        <f t="shared" si="14"/>
        <v>75068.290248826437</v>
      </c>
      <c r="I135" s="253">
        <f t="shared" si="15"/>
        <v>75068.290248826437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2056</v>
      </c>
      <c r="D136" s="154">
        <f>IF(F135+SUM(E$99:E135)=D$92,F135,D$92-SUM(E$99:E135))</f>
        <v>247746.03174602985</v>
      </c>
      <c r="E136" s="160">
        <f>IF(+J96&lt;F135,J96,D136)</f>
        <v>46452.380952380954</v>
      </c>
      <c r="F136" s="159">
        <f t="shared" si="13"/>
        <v>201293.65079364891</v>
      </c>
      <c r="G136" s="159">
        <f t="shared" si="8"/>
        <v>224519.84126983938</v>
      </c>
      <c r="H136" s="163">
        <f t="shared" si="14"/>
        <v>70162.705798007184</v>
      </c>
      <c r="I136" s="253">
        <f t="shared" si="15"/>
        <v>70162.705798007184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2057</v>
      </c>
      <c r="D137" s="154">
        <f>IF(F136+SUM(E$99:E136)=D$92,F136,D$92-SUM(E$99:E136))</f>
        <v>201293.65079364891</v>
      </c>
      <c r="E137" s="160">
        <f>IF(+J96&lt;F136,J96,D137)</f>
        <v>46452.380952380954</v>
      </c>
      <c r="F137" s="159">
        <f t="shared" si="13"/>
        <v>154841.26984126796</v>
      </c>
      <c r="G137" s="159">
        <f t="shared" si="8"/>
        <v>178067.46031745843</v>
      </c>
      <c r="H137" s="163">
        <f t="shared" si="14"/>
        <v>65257.121347187924</v>
      </c>
      <c r="I137" s="253">
        <f t="shared" si="15"/>
        <v>65257.121347187924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2058</v>
      </c>
      <c r="D138" s="154">
        <f>IF(F137+SUM(E$99:E137)=D$92,F137,D$92-SUM(E$99:E137))</f>
        <v>154841.26984126796</v>
      </c>
      <c r="E138" s="160">
        <f>IF(+J96&lt;F137,J96,D138)</f>
        <v>46452.380952380954</v>
      </c>
      <c r="F138" s="159">
        <f t="shared" si="13"/>
        <v>108388.88888888701</v>
      </c>
      <c r="G138" s="159">
        <f t="shared" si="8"/>
        <v>131615.07936507749</v>
      </c>
      <c r="H138" s="163">
        <f t="shared" si="14"/>
        <v>60351.536896368663</v>
      </c>
      <c r="I138" s="253">
        <f t="shared" si="15"/>
        <v>60351.536896368663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2059</v>
      </c>
      <c r="D139" s="154">
        <f>IF(F138+SUM(E$99:E138)=D$92,F138,D$92-SUM(E$99:E138))</f>
        <v>108388.88888888701</v>
      </c>
      <c r="E139" s="160">
        <f>IF(+J96&lt;F138,J96,D139)</f>
        <v>46452.380952380954</v>
      </c>
      <c r="F139" s="159">
        <f t="shared" si="13"/>
        <v>61936.507936506059</v>
      </c>
      <c r="G139" s="159">
        <f t="shared" si="8"/>
        <v>85162.69841269654</v>
      </c>
      <c r="H139" s="163">
        <f t="shared" si="14"/>
        <v>55445.952445549403</v>
      </c>
      <c r="I139" s="253">
        <f t="shared" si="15"/>
        <v>55445.952445549403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2060</v>
      </c>
      <c r="D140" s="154">
        <f>IF(F139+SUM(E$99:E139)=D$92,F139,D$92-SUM(E$99:E139))</f>
        <v>61936.507936506059</v>
      </c>
      <c r="E140" s="160">
        <f>IF(+J96&lt;F139,J96,D140)</f>
        <v>46452.380952380954</v>
      </c>
      <c r="F140" s="159">
        <f t="shared" si="13"/>
        <v>15484.126984125105</v>
      </c>
      <c r="G140" s="159">
        <f t="shared" si="8"/>
        <v>38710.317460315579</v>
      </c>
      <c r="H140" s="163">
        <f t="shared" si="14"/>
        <v>50540.367994730143</v>
      </c>
      <c r="I140" s="253">
        <f t="shared" si="15"/>
        <v>50540.367994730143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2061</v>
      </c>
      <c r="D141" s="154">
        <f>IF(F140+SUM(E$99:E140)=D$92,F140,D$92-SUM(E$99:E140))</f>
        <v>15484.126984125105</v>
      </c>
      <c r="E141" s="160">
        <f>IF(+J96&lt;F140,J96,D141)</f>
        <v>15484.126984125105</v>
      </c>
      <c r="F141" s="159">
        <f t="shared" si="13"/>
        <v>0</v>
      </c>
      <c r="G141" s="159">
        <f t="shared" si="8"/>
        <v>7742.0634920625525</v>
      </c>
      <c r="H141" s="163">
        <f t="shared" si="14"/>
        <v>16301.724392594882</v>
      </c>
      <c r="I141" s="253">
        <f t="shared" si="15"/>
        <v>16301.724392594882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3"/>
        <v>0</v>
      </c>
      <c r="G142" s="159">
        <f t="shared" si="8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2070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1951000.0000000002</v>
      </c>
      <c r="F155" s="111"/>
      <c r="G155" s="111"/>
      <c r="H155" s="111">
        <f>SUM(H99:H154)</f>
        <v>6243386.3944668444</v>
      </c>
      <c r="I155" s="111">
        <f>SUM(I99:I154)</f>
        <v>6243386.3944668444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" priority="2" stopIfTrue="1" operator="equal">
      <formula>$I$10</formula>
    </cfRule>
  </conditionalFormatting>
  <conditionalFormatting sqref="C99:C154">
    <cfRule type="cellIs" dxfId="3" priority="3" stopIfTrue="1" operator="equal">
      <formula>$J$92</formula>
    </cfRule>
  </conditionalFormatting>
  <conditionalFormatting sqref="C17">
    <cfRule type="cellIs" dxfId="2" priority="1" stopIfTrue="1" operator="equal">
      <formula>$I$10</formula>
    </cfRule>
  </conditionalFormatting>
  <pageMargins left="0.5" right="0.25" top="1" bottom="0.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P162"/>
  <sheetViews>
    <sheetView view="pageBreakPreview" topLeftCell="A73" zoomScale="80" zoomScaleNormal="100" zoomScaleSheetLayoutView="80" workbookViewId="0">
      <selection activeCell="D99" sqref="D99:I9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nk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6" ht="13.5" thickBot="1">
      <c r="C7" s="121" t="s">
        <v>44</v>
      </c>
      <c r="D7" s="223" t="s">
        <v>380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128"/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0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466">
        <v>0</v>
      </c>
      <c r="E17" s="436">
        <f>IF(D10&gt;=100000,I$14/12*(12-D12),0)</f>
        <v>0</v>
      </c>
      <c r="F17" s="159">
        <f>IF(D11=C17,+D10-E17,+D17-E17)</f>
        <v>0</v>
      </c>
      <c r="G17" s="155">
        <f t="shared" ref="G17:G48" si="0">+I$12*((D17+F17)/2)+E17</f>
        <v>0</v>
      </c>
      <c r="H17" s="142">
        <f t="shared" ref="H17:H48" si="1">+I$13*((D17+F17)/2)+E17</f>
        <v>0</v>
      </c>
      <c r="I17" s="156">
        <f t="shared" ref="I17:I48" si="2">H17-G17</f>
        <v>0</v>
      </c>
      <c r="J17" s="156"/>
      <c r="K17" s="256"/>
      <c r="L17" s="157">
        <f t="shared" ref="L17:L48" si="3">IF(K17&lt;&gt;0,+G17-K17,0)</f>
        <v>0</v>
      </c>
      <c r="M17" s="256"/>
      <c r="N17" s="157">
        <f t="shared" ref="N17:N48" si="4">IF(M17&lt;&gt;0,+H17-M17,0)</f>
        <v>0</v>
      </c>
      <c r="O17" s="158">
        <f t="shared" ref="O17:O48" si="5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159">
        <f>IF(F17+SUM(E$17:E17)=D$10,F17,D$10-SUM(E$17:E17))</f>
        <v>0</v>
      </c>
      <c r="E18" s="160">
        <f>IF(+I14&lt;F17,I14,D18)</f>
        <v>0</v>
      </c>
      <c r="F18" s="159">
        <f t="shared" ref="F18:F48" si="6">+D18-E18</f>
        <v>0</v>
      </c>
      <c r="G18" s="161">
        <f t="shared" si="0"/>
        <v>0</v>
      </c>
      <c r="H18" s="142">
        <f t="shared" si="1"/>
        <v>0</v>
      </c>
      <c r="I18" s="156">
        <f t="shared" si="2"/>
        <v>0</v>
      </c>
      <c r="J18" s="156"/>
      <c r="K18" s="334"/>
      <c r="L18" s="158">
        <f t="shared" si="3"/>
        <v>0</v>
      </c>
      <c r="M18" s="334"/>
      <c r="N18" s="158">
        <f t="shared" si="4"/>
        <v>0</v>
      </c>
      <c r="O18" s="158">
        <f t="shared" si="5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0</v>
      </c>
      <c r="E19" s="160">
        <f>IF(+I14&lt;F18,I14,D19)</f>
        <v>0</v>
      </c>
      <c r="F19" s="159">
        <f t="shared" si="6"/>
        <v>0</v>
      </c>
      <c r="G19" s="161">
        <f t="shared" si="0"/>
        <v>0</v>
      </c>
      <c r="H19" s="142">
        <f t="shared" si="1"/>
        <v>0</v>
      </c>
      <c r="I19" s="156">
        <f t="shared" si="2"/>
        <v>0</v>
      </c>
      <c r="J19" s="156"/>
      <c r="K19" s="334"/>
      <c r="L19" s="158">
        <f t="shared" si="3"/>
        <v>0</v>
      </c>
      <c r="M19" s="334"/>
      <c r="N19" s="158">
        <f t="shared" si="4"/>
        <v>0</v>
      </c>
      <c r="O19" s="158">
        <f t="shared" si="5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0</v>
      </c>
      <c r="E20" s="160">
        <f>IF(+I14&lt;F19,I14,D20)</f>
        <v>0</v>
      </c>
      <c r="F20" s="159">
        <f t="shared" si="6"/>
        <v>0</v>
      </c>
      <c r="G20" s="161">
        <f t="shared" si="0"/>
        <v>0</v>
      </c>
      <c r="H20" s="142">
        <f t="shared" si="1"/>
        <v>0</v>
      </c>
      <c r="I20" s="156">
        <f t="shared" si="2"/>
        <v>0</v>
      </c>
      <c r="J20" s="156"/>
      <c r="K20" s="334"/>
      <c r="L20" s="158">
        <f t="shared" si="3"/>
        <v>0</v>
      </c>
      <c r="M20" s="334"/>
      <c r="N20" s="158">
        <f t="shared" si="4"/>
        <v>0</v>
      </c>
      <c r="O20" s="158">
        <f t="shared" si="5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0</v>
      </c>
      <c r="E21" s="160">
        <f>IF(+I14&lt;F20,I14,D21)</f>
        <v>0</v>
      </c>
      <c r="F21" s="159">
        <f t="shared" si="6"/>
        <v>0</v>
      </c>
      <c r="G21" s="161">
        <f t="shared" si="0"/>
        <v>0</v>
      </c>
      <c r="H21" s="142">
        <f t="shared" si="1"/>
        <v>0</v>
      </c>
      <c r="I21" s="156">
        <f t="shared" si="2"/>
        <v>0</v>
      </c>
      <c r="J21" s="156"/>
      <c r="K21" s="334"/>
      <c r="L21" s="158">
        <f t="shared" si="3"/>
        <v>0</v>
      </c>
      <c r="M21" s="334"/>
      <c r="N21" s="158">
        <f t="shared" si="4"/>
        <v>0</v>
      </c>
      <c r="O21" s="158">
        <f t="shared" si="5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0</v>
      </c>
      <c r="E22" s="160">
        <f>IF(+I14&lt;F21,I14,D22)</f>
        <v>0</v>
      </c>
      <c r="F22" s="159">
        <f t="shared" si="6"/>
        <v>0</v>
      </c>
      <c r="G22" s="161">
        <f t="shared" si="0"/>
        <v>0</v>
      </c>
      <c r="H22" s="142">
        <f t="shared" si="1"/>
        <v>0</v>
      </c>
      <c r="I22" s="156">
        <f t="shared" si="2"/>
        <v>0</v>
      </c>
      <c r="J22" s="156"/>
      <c r="K22" s="334"/>
      <c r="L22" s="158">
        <f t="shared" si="3"/>
        <v>0</v>
      </c>
      <c r="M22" s="334"/>
      <c r="N22" s="158">
        <f t="shared" si="4"/>
        <v>0</v>
      </c>
      <c r="O22" s="158">
        <f t="shared" si="5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0</v>
      </c>
      <c r="E23" s="160">
        <f>IF(+I14&lt;F22,I14,D23)</f>
        <v>0</v>
      </c>
      <c r="F23" s="159">
        <f t="shared" si="6"/>
        <v>0</v>
      </c>
      <c r="G23" s="161">
        <f t="shared" si="0"/>
        <v>0</v>
      </c>
      <c r="H23" s="142">
        <f t="shared" si="1"/>
        <v>0</v>
      </c>
      <c r="I23" s="156">
        <f t="shared" si="2"/>
        <v>0</v>
      </c>
      <c r="J23" s="156"/>
      <c r="K23" s="334"/>
      <c r="L23" s="158">
        <f t="shared" si="3"/>
        <v>0</v>
      </c>
      <c r="M23" s="334"/>
      <c r="N23" s="158">
        <f t="shared" si="4"/>
        <v>0</v>
      </c>
      <c r="O23" s="158">
        <f t="shared" si="5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0</v>
      </c>
      <c r="E24" s="160">
        <f>IF(+I14&lt;F23,I14,D24)</f>
        <v>0</v>
      </c>
      <c r="F24" s="159">
        <f t="shared" si="6"/>
        <v>0</v>
      </c>
      <c r="G24" s="161">
        <f t="shared" si="0"/>
        <v>0</v>
      </c>
      <c r="H24" s="142">
        <f t="shared" si="1"/>
        <v>0</v>
      </c>
      <c r="I24" s="156">
        <f t="shared" si="2"/>
        <v>0</v>
      </c>
      <c r="J24" s="156"/>
      <c r="K24" s="334"/>
      <c r="L24" s="158">
        <f t="shared" si="3"/>
        <v>0</v>
      </c>
      <c r="M24" s="334"/>
      <c r="N24" s="158">
        <f t="shared" si="4"/>
        <v>0</v>
      </c>
      <c r="O24" s="158">
        <f t="shared" si="5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6"/>
        <v>0</v>
      </c>
      <c r="G25" s="161">
        <f t="shared" si="0"/>
        <v>0</v>
      </c>
      <c r="H25" s="142">
        <f t="shared" si="1"/>
        <v>0</v>
      </c>
      <c r="I25" s="156">
        <f t="shared" si="2"/>
        <v>0</v>
      </c>
      <c r="J25" s="156"/>
      <c r="K25" s="334"/>
      <c r="L25" s="158">
        <f t="shared" si="3"/>
        <v>0</v>
      </c>
      <c r="M25" s="334"/>
      <c r="N25" s="158">
        <f t="shared" si="4"/>
        <v>0</v>
      </c>
      <c r="O25" s="158">
        <f t="shared" si="5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6"/>
        <v>0</v>
      </c>
      <c r="G26" s="161">
        <f t="shared" si="0"/>
        <v>0</v>
      </c>
      <c r="H26" s="142">
        <f t="shared" si="1"/>
        <v>0</v>
      </c>
      <c r="I26" s="156">
        <f t="shared" si="2"/>
        <v>0</v>
      </c>
      <c r="J26" s="156"/>
      <c r="K26" s="334"/>
      <c r="L26" s="158">
        <f t="shared" si="3"/>
        <v>0</v>
      </c>
      <c r="M26" s="334"/>
      <c r="N26" s="158">
        <f t="shared" si="4"/>
        <v>0</v>
      </c>
      <c r="O26" s="158">
        <f t="shared" si="5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0</v>
      </c>
      <c r="E27" s="160">
        <f>IF(+I14&lt;F26,I14,D27)</f>
        <v>0</v>
      </c>
      <c r="F27" s="159">
        <f t="shared" si="6"/>
        <v>0</v>
      </c>
      <c r="G27" s="161">
        <f t="shared" si="0"/>
        <v>0</v>
      </c>
      <c r="H27" s="142">
        <f t="shared" si="1"/>
        <v>0</v>
      </c>
      <c r="I27" s="156">
        <f t="shared" si="2"/>
        <v>0</v>
      </c>
      <c r="J27" s="156"/>
      <c r="K27" s="334"/>
      <c r="L27" s="158">
        <f t="shared" si="3"/>
        <v>0</v>
      </c>
      <c r="M27" s="334"/>
      <c r="N27" s="158">
        <f t="shared" si="4"/>
        <v>0</v>
      </c>
      <c r="O27" s="158">
        <f t="shared" si="5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6"/>
        <v>0</v>
      </c>
      <c r="G28" s="161">
        <f t="shared" si="0"/>
        <v>0</v>
      </c>
      <c r="H28" s="142">
        <f t="shared" si="1"/>
        <v>0</v>
      </c>
      <c r="I28" s="156">
        <f t="shared" si="2"/>
        <v>0</v>
      </c>
      <c r="J28" s="156"/>
      <c r="K28" s="334"/>
      <c r="L28" s="158">
        <f t="shared" si="3"/>
        <v>0</v>
      </c>
      <c r="M28" s="334"/>
      <c r="N28" s="158">
        <f t="shared" si="4"/>
        <v>0</v>
      </c>
      <c r="O28" s="158">
        <f t="shared" si="5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6"/>
        <v>0</v>
      </c>
      <c r="G29" s="161">
        <f t="shared" si="0"/>
        <v>0</v>
      </c>
      <c r="H29" s="142">
        <f t="shared" si="1"/>
        <v>0</v>
      </c>
      <c r="I29" s="156">
        <f t="shared" si="2"/>
        <v>0</v>
      </c>
      <c r="J29" s="156"/>
      <c r="K29" s="334"/>
      <c r="L29" s="158">
        <f t="shared" si="3"/>
        <v>0</v>
      </c>
      <c r="M29" s="334"/>
      <c r="N29" s="158">
        <f t="shared" si="4"/>
        <v>0</v>
      </c>
      <c r="O29" s="158">
        <f t="shared" si="5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6"/>
        <v>0</v>
      </c>
      <c r="G30" s="161">
        <f t="shared" si="0"/>
        <v>0</v>
      </c>
      <c r="H30" s="142">
        <f t="shared" si="1"/>
        <v>0</v>
      </c>
      <c r="I30" s="156">
        <f t="shared" si="2"/>
        <v>0</v>
      </c>
      <c r="J30" s="156"/>
      <c r="K30" s="334"/>
      <c r="L30" s="158">
        <f t="shared" si="3"/>
        <v>0</v>
      </c>
      <c r="M30" s="334"/>
      <c r="N30" s="158">
        <f t="shared" si="4"/>
        <v>0</v>
      </c>
      <c r="O30" s="158">
        <f t="shared" si="5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6"/>
        <v>0</v>
      </c>
      <c r="G31" s="161">
        <f t="shared" si="0"/>
        <v>0</v>
      </c>
      <c r="H31" s="142">
        <f t="shared" si="1"/>
        <v>0</v>
      </c>
      <c r="I31" s="156">
        <f t="shared" si="2"/>
        <v>0</v>
      </c>
      <c r="J31" s="156"/>
      <c r="K31" s="334"/>
      <c r="L31" s="158">
        <f t="shared" si="3"/>
        <v>0</v>
      </c>
      <c r="M31" s="334"/>
      <c r="N31" s="158">
        <f t="shared" si="4"/>
        <v>0</v>
      </c>
      <c r="O31" s="158">
        <f t="shared" si="5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6"/>
        <v>0</v>
      </c>
      <c r="G32" s="161">
        <f t="shared" si="0"/>
        <v>0</v>
      </c>
      <c r="H32" s="142">
        <f t="shared" si="1"/>
        <v>0</v>
      </c>
      <c r="I32" s="156">
        <f t="shared" si="2"/>
        <v>0</v>
      </c>
      <c r="J32" s="156"/>
      <c r="K32" s="334"/>
      <c r="L32" s="158">
        <f t="shared" si="3"/>
        <v>0</v>
      </c>
      <c r="M32" s="334"/>
      <c r="N32" s="158">
        <f t="shared" si="4"/>
        <v>0</v>
      </c>
      <c r="O32" s="158">
        <f t="shared" si="5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6"/>
        <v>0</v>
      </c>
      <c r="G33" s="161">
        <f t="shared" si="0"/>
        <v>0</v>
      </c>
      <c r="H33" s="142">
        <f t="shared" si="1"/>
        <v>0</v>
      </c>
      <c r="I33" s="156">
        <f t="shared" si="2"/>
        <v>0</v>
      </c>
      <c r="J33" s="156"/>
      <c r="K33" s="334"/>
      <c r="L33" s="158">
        <f t="shared" si="3"/>
        <v>0</v>
      </c>
      <c r="M33" s="334"/>
      <c r="N33" s="158">
        <f t="shared" si="4"/>
        <v>0</v>
      </c>
      <c r="O33" s="158">
        <f t="shared" si="5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6"/>
        <v>0</v>
      </c>
      <c r="G34" s="161">
        <f t="shared" si="0"/>
        <v>0</v>
      </c>
      <c r="H34" s="142">
        <f t="shared" si="1"/>
        <v>0</v>
      </c>
      <c r="I34" s="156">
        <f t="shared" si="2"/>
        <v>0</v>
      </c>
      <c r="J34" s="156"/>
      <c r="K34" s="334"/>
      <c r="L34" s="158">
        <f t="shared" si="3"/>
        <v>0</v>
      </c>
      <c r="M34" s="334"/>
      <c r="N34" s="158">
        <f t="shared" si="4"/>
        <v>0</v>
      </c>
      <c r="O34" s="158">
        <f t="shared" si="5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6"/>
        <v>0</v>
      </c>
      <c r="G35" s="161">
        <f t="shared" si="0"/>
        <v>0</v>
      </c>
      <c r="H35" s="142">
        <f t="shared" si="1"/>
        <v>0</v>
      </c>
      <c r="I35" s="156">
        <f t="shared" si="2"/>
        <v>0</v>
      </c>
      <c r="J35" s="156"/>
      <c r="K35" s="334"/>
      <c r="L35" s="158">
        <f t="shared" si="3"/>
        <v>0</v>
      </c>
      <c r="M35" s="334"/>
      <c r="N35" s="158">
        <f t="shared" si="4"/>
        <v>0</v>
      </c>
      <c r="O35" s="158">
        <f t="shared" si="5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6"/>
        <v>0</v>
      </c>
      <c r="G36" s="161">
        <f t="shared" si="0"/>
        <v>0</v>
      </c>
      <c r="H36" s="142">
        <f t="shared" si="1"/>
        <v>0</v>
      </c>
      <c r="I36" s="156">
        <f t="shared" si="2"/>
        <v>0</v>
      </c>
      <c r="J36" s="156"/>
      <c r="K36" s="334"/>
      <c r="L36" s="158">
        <f t="shared" si="3"/>
        <v>0</v>
      </c>
      <c r="M36" s="334"/>
      <c r="N36" s="158">
        <f t="shared" si="4"/>
        <v>0</v>
      </c>
      <c r="O36" s="158">
        <f t="shared" si="5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6"/>
        <v>0</v>
      </c>
      <c r="G37" s="161">
        <f t="shared" si="0"/>
        <v>0</v>
      </c>
      <c r="H37" s="142">
        <f t="shared" si="1"/>
        <v>0</v>
      </c>
      <c r="I37" s="156">
        <f t="shared" si="2"/>
        <v>0</v>
      </c>
      <c r="J37" s="156"/>
      <c r="K37" s="334"/>
      <c r="L37" s="158">
        <f t="shared" si="3"/>
        <v>0</v>
      </c>
      <c r="M37" s="334"/>
      <c r="N37" s="158">
        <f t="shared" si="4"/>
        <v>0</v>
      </c>
      <c r="O37" s="158">
        <f t="shared" si="5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6"/>
        <v>0</v>
      </c>
      <c r="G38" s="161">
        <f t="shared" si="0"/>
        <v>0</v>
      </c>
      <c r="H38" s="142">
        <f t="shared" si="1"/>
        <v>0</v>
      </c>
      <c r="I38" s="156">
        <f t="shared" si="2"/>
        <v>0</v>
      </c>
      <c r="J38" s="156"/>
      <c r="K38" s="334"/>
      <c r="L38" s="158">
        <f t="shared" si="3"/>
        <v>0</v>
      </c>
      <c r="M38" s="334"/>
      <c r="N38" s="158">
        <f t="shared" si="4"/>
        <v>0</v>
      </c>
      <c r="O38" s="158">
        <f t="shared" si="5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6"/>
        <v>0</v>
      </c>
      <c r="G39" s="161">
        <f t="shared" si="0"/>
        <v>0</v>
      </c>
      <c r="H39" s="142">
        <f t="shared" si="1"/>
        <v>0</v>
      </c>
      <c r="I39" s="156">
        <f t="shared" si="2"/>
        <v>0</v>
      </c>
      <c r="J39" s="156"/>
      <c r="K39" s="334"/>
      <c r="L39" s="158">
        <f t="shared" si="3"/>
        <v>0</v>
      </c>
      <c r="M39" s="334"/>
      <c r="N39" s="158">
        <f t="shared" si="4"/>
        <v>0</v>
      </c>
      <c r="O39" s="158">
        <f t="shared" si="5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6"/>
        <v>0</v>
      </c>
      <c r="G40" s="161">
        <f t="shared" si="0"/>
        <v>0</v>
      </c>
      <c r="H40" s="142">
        <f t="shared" si="1"/>
        <v>0</v>
      </c>
      <c r="I40" s="156">
        <f t="shared" si="2"/>
        <v>0</v>
      </c>
      <c r="J40" s="156"/>
      <c r="K40" s="334"/>
      <c r="L40" s="158">
        <f t="shared" si="3"/>
        <v>0</v>
      </c>
      <c r="M40" s="334"/>
      <c r="N40" s="158">
        <f t="shared" si="4"/>
        <v>0</v>
      </c>
      <c r="O40" s="158">
        <f t="shared" si="5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6"/>
        <v>0</v>
      </c>
      <c r="G41" s="161">
        <f t="shared" si="0"/>
        <v>0</v>
      </c>
      <c r="H41" s="142">
        <f t="shared" si="1"/>
        <v>0</v>
      </c>
      <c r="I41" s="156">
        <f t="shared" si="2"/>
        <v>0</v>
      </c>
      <c r="J41" s="156"/>
      <c r="K41" s="334"/>
      <c r="L41" s="158">
        <f t="shared" si="3"/>
        <v>0</v>
      </c>
      <c r="M41" s="334"/>
      <c r="N41" s="158">
        <f t="shared" si="4"/>
        <v>0</v>
      </c>
      <c r="O41" s="158">
        <f t="shared" si="5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6"/>
        <v>0</v>
      </c>
      <c r="G42" s="161">
        <f t="shared" si="0"/>
        <v>0</v>
      </c>
      <c r="H42" s="142">
        <f t="shared" si="1"/>
        <v>0</v>
      </c>
      <c r="I42" s="156">
        <f t="shared" si="2"/>
        <v>0</v>
      </c>
      <c r="J42" s="156"/>
      <c r="K42" s="334"/>
      <c r="L42" s="158">
        <f t="shared" si="3"/>
        <v>0</v>
      </c>
      <c r="M42" s="334"/>
      <c r="N42" s="158">
        <f t="shared" si="4"/>
        <v>0</v>
      </c>
      <c r="O42" s="158">
        <f t="shared" si="5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6"/>
        <v>0</v>
      </c>
      <c r="G43" s="161">
        <f t="shared" si="0"/>
        <v>0</v>
      </c>
      <c r="H43" s="142">
        <f t="shared" si="1"/>
        <v>0</v>
      </c>
      <c r="I43" s="156">
        <f t="shared" si="2"/>
        <v>0</v>
      </c>
      <c r="J43" s="156"/>
      <c r="K43" s="334"/>
      <c r="L43" s="158">
        <f t="shared" si="3"/>
        <v>0</v>
      </c>
      <c r="M43" s="334"/>
      <c r="N43" s="158">
        <f t="shared" si="4"/>
        <v>0</v>
      </c>
      <c r="O43" s="158">
        <f t="shared" si="5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6"/>
        <v>0</v>
      </c>
      <c r="G44" s="161">
        <f t="shared" si="0"/>
        <v>0</v>
      </c>
      <c r="H44" s="142">
        <f t="shared" si="1"/>
        <v>0</v>
      </c>
      <c r="I44" s="156">
        <f t="shared" si="2"/>
        <v>0</v>
      </c>
      <c r="J44" s="156"/>
      <c r="K44" s="334"/>
      <c r="L44" s="158">
        <f t="shared" si="3"/>
        <v>0</v>
      </c>
      <c r="M44" s="334"/>
      <c r="N44" s="158">
        <f t="shared" si="4"/>
        <v>0</v>
      </c>
      <c r="O44" s="158">
        <f t="shared" si="5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6"/>
        <v>0</v>
      </c>
      <c r="G45" s="161">
        <f t="shared" si="0"/>
        <v>0</v>
      </c>
      <c r="H45" s="142">
        <f t="shared" si="1"/>
        <v>0</v>
      </c>
      <c r="I45" s="156">
        <f t="shared" si="2"/>
        <v>0</v>
      </c>
      <c r="J45" s="156"/>
      <c r="K45" s="334"/>
      <c r="L45" s="158">
        <f t="shared" si="3"/>
        <v>0</v>
      </c>
      <c r="M45" s="334"/>
      <c r="N45" s="158">
        <f t="shared" si="4"/>
        <v>0</v>
      </c>
      <c r="O45" s="158">
        <f t="shared" si="5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6"/>
        <v>0</v>
      </c>
      <c r="G46" s="161">
        <f t="shared" si="0"/>
        <v>0</v>
      </c>
      <c r="H46" s="142">
        <f t="shared" si="1"/>
        <v>0</v>
      </c>
      <c r="I46" s="156">
        <f t="shared" si="2"/>
        <v>0</v>
      </c>
      <c r="J46" s="156"/>
      <c r="K46" s="334"/>
      <c r="L46" s="158">
        <f t="shared" si="3"/>
        <v>0</v>
      </c>
      <c r="M46" s="334"/>
      <c r="N46" s="158">
        <f t="shared" si="4"/>
        <v>0</v>
      </c>
      <c r="O46" s="158">
        <f t="shared" si="5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6"/>
        <v>0</v>
      </c>
      <c r="G47" s="161">
        <f t="shared" si="0"/>
        <v>0</v>
      </c>
      <c r="H47" s="142">
        <f t="shared" si="1"/>
        <v>0</v>
      </c>
      <c r="I47" s="156">
        <f t="shared" si="2"/>
        <v>0</v>
      </c>
      <c r="J47" s="156"/>
      <c r="K47" s="334"/>
      <c r="L47" s="158">
        <f t="shared" si="3"/>
        <v>0</v>
      </c>
      <c r="M47" s="334"/>
      <c r="N47" s="158">
        <f t="shared" si="4"/>
        <v>0</v>
      </c>
      <c r="O47" s="158">
        <f t="shared" si="5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6"/>
        <v>0</v>
      </c>
      <c r="G48" s="161">
        <f t="shared" si="0"/>
        <v>0</v>
      </c>
      <c r="H48" s="142">
        <f t="shared" si="1"/>
        <v>0</v>
      </c>
      <c r="I48" s="156">
        <f t="shared" si="2"/>
        <v>0</v>
      </c>
      <c r="J48" s="156"/>
      <c r="K48" s="334"/>
      <c r="L48" s="158">
        <f t="shared" si="3"/>
        <v>0</v>
      </c>
      <c r="M48" s="334"/>
      <c r="N48" s="158">
        <f t="shared" si="4"/>
        <v>0</v>
      </c>
      <c r="O48" s="158">
        <f t="shared" si="5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8">+D49-E49</f>
        <v>0</v>
      </c>
      <c r="G49" s="161">
        <f t="shared" ref="G49:G72" si="9">+I$12*((D49+F49)/2)+E49</f>
        <v>0</v>
      </c>
      <c r="H49" s="142">
        <f t="shared" ref="H49:H72" si="10">+I$13*((D49+F49)/2)+E49</f>
        <v>0</v>
      </c>
      <c r="I49" s="156">
        <f t="shared" ref="I49:I72" si="11">H49-G49</f>
        <v>0</v>
      </c>
      <c r="J49" s="156"/>
      <c r="K49" s="334"/>
      <c r="L49" s="158">
        <f t="shared" ref="L49:L72" si="12">IF(K49&lt;&gt;0,+G49-K49,0)</f>
        <v>0</v>
      </c>
      <c r="M49" s="334"/>
      <c r="N49" s="158">
        <f t="shared" ref="N49:N72" si="13">IF(M49&lt;&gt;0,+H49-M49,0)</f>
        <v>0</v>
      </c>
      <c r="O49" s="158">
        <f t="shared" ref="O49:O72" si="14">+N49-L49</f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8"/>
        <v>0</v>
      </c>
      <c r="G50" s="161">
        <f t="shared" si="9"/>
        <v>0</v>
      </c>
      <c r="H50" s="142">
        <f t="shared" si="10"/>
        <v>0</v>
      </c>
      <c r="I50" s="156">
        <f t="shared" si="11"/>
        <v>0</v>
      </c>
      <c r="J50" s="156"/>
      <c r="K50" s="334"/>
      <c r="L50" s="158">
        <f t="shared" si="12"/>
        <v>0</v>
      </c>
      <c r="M50" s="334"/>
      <c r="N50" s="158">
        <f t="shared" si="13"/>
        <v>0</v>
      </c>
      <c r="O50" s="158">
        <f t="shared" si="14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8"/>
        <v>0</v>
      </c>
      <c r="G51" s="161">
        <f t="shared" si="9"/>
        <v>0</v>
      </c>
      <c r="H51" s="142">
        <f t="shared" si="10"/>
        <v>0</v>
      </c>
      <c r="I51" s="156">
        <f t="shared" si="11"/>
        <v>0</v>
      </c>
      <c r="J51" s="156"/>
      <c r="K51" s="334"/>
      <c r="L51" s="158">
        <f t="shared" si="12"/>
        <v>0</v>
      </c>
      <c r="M51" s="334"/>
      <c r="N51" s="158">
        <f t="shared" si="13"/>
        <v>0</v>
      </c>
      <c r="O51" s="158">
        <f t="shared" si="14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8"/>
        <v>0</v>
      </c>
      <c r="G52" s="161">
        <f t="shared" si="9"/>
        <v>0</v>
      </c>
      <c r="H52" s="142">
        <f t="shared" si="10"/>
        <v>0</v>
      </c>
      <c r="I52" s="156">
        <f t="shared" si="11"/>
        <v>0</v>
      </c>
      <c r="J52" s="156"/>
      <c r="K52" s="334"/>
      <c r="L52" s="158">
        <f t="shared" si="12"/>
        <v>0</v>
      </c>
      <c r="M52" s="334"/>
      <c r="N52" s="158">
        <f t="shared" si="13"/>
        <v>0</v>
      </c>
      <c r="O52" s="158">
        <f t="shared" si="14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8"/>
        <v>0</v>
      </c>
      <c r="G53" s="161">
        <f t="shared" si="9"/>
        <v>0</v>
      </c>
      <c r="H53" s="142">
        <f t="shared" si="10"/>
        <v>0</v>
      </c>
      <c r="I53" s="156">
        <f t="shared" si="11"/>
        <v>0</v>
      </c>
      <c r="J53" s="156"/>
      <c r="K53" s="334"/>
      <c r="L53" s="158">
        <f t="shared" si="12"/>
        <v>0</v>
      </c>
      <c r="M53" s="334"/>
      <c r="N53" s="158">
        <f t="shared" si="13"/>
        <v>0</v>
      </c>
      <c r="O53" s="158">
        <f t="shared" si="14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8"/>
        <v>0</v>
      </c>
      <c r="G54" s="161">
        <f t="shared" si="9"/>
        <v>0</v>
      </c>
      <c r="H54" s="142">
        <f t="shared" si="10"/>
        <v>0</v>
      </c>
      <c r="I54" s="156">
        <f t="shared" si="11"/>
        <v>0</v>
      </c>
      <c r="J54" s="156"/>
      <c r="K54" s="334"/>
      <c r="L54" s="158">
        <f t="shared" si="12"/>
        <v>0</v>
      </c>
      <c r="M54" s="334"/>
      <c r="N54" s="158">
        <f t="shared" si="13"/>
        <v>0</v>
      </c>
      <c r="O54" s="158">
        <f t="shared" si="14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8"/>
        <v>0</v>
      </c>
      <c r="G55" s="161">
        <f t="shared" si="9"/>
        <v>0</v>
      </c>
      <c r="H55" s="142">
        <f t="shared" si="10"/>
        <v>0</v>
      </c>
      <c r="I55" s="156">
        <f t="shared" si="11"/>
        <v>0</v>
      </c>
      <c r="J55" s="156"/>
      <c r="K55" s="334"/>
      <c r="L55" s="158">
        <f t="shared" si="12"/>
        <v>0</v>
      </c>
      <c r="M55" s="334"/>
      <c r="N55" s="158">
        <f t="shared" si="13"/>
        <v>0</v>
      </c>
      <c r="O55" s="158">
        <f t="shared" si="14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8"/>
        <v>0</v>
      </c>
      <c r="G56" s="161">
        <f t="shared" si="9"/>
        <v>0</v>
      </c>
      <c r="H56" s="142">
        <f t="shared" si="10"/>
        <v>0</v>
      </c>
      <c r="I56" s="156">
        <f t="shared" si="11"/>
        <v>0</v>
      </c>
      <c r="J56" s="156"/>
      <c r="K56" s="334"/>
      <c r="L56" s="158">
        <f t="shared" si="12"/>
        <v>0</v>
      </c>
      <c r="M56" s="334"/>
      <c r="N56" s="158">
        <f t="shared" si="13"/>
        <v>0</v>
      </c>
      <c r="O56" s="158">
        <f t="shared" si="14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8"/>
        <v>0</v>
      </c>
      <c r="G57" s="161">
        <f t="shared" si="9"/>
        <v>0</v>
      </c>
      <c r="H57" s="142">
        <f t="shared" si="10"/>
        <v>0</v>
      </c>
      <c r="I57" s="156">
        <f t="shared" si="11"/>
        <v>0</v>
      </c>
      <c r="J57" s="156"/>
      <c r="K57" s="334"/>
      <c r="L57" s="158">
        <f t="shared" si="12"/>
        <v>0</v>
      </c>
      <c r="M57" s="334"/>
      <c r="N57" s="158">
        <f t="shared" si="13"/>
        <v>0</v>
      </c>
      <c r="O57" s="158">
        <f t="shared" si="14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8"/>
        <v>0</v>
      </c>
      <c r="G58" s="161">
        <f t="shared" si="9"/>
        <v>0</v>
      </c>
      <c r="H58" s="142">
        <f t="shared" si="10"/>
        <v>0</v>
      </c>
      <c r="I58" s="156">
        <f t="shared" si="11"/>
        <v>0</v>
      </c>
      <c r="J58" s="156"/>
      <c r="K58" s="334"/>
      <c r="L58" s="158">
        <f t="shared" si="12"/>
        <v>0</v>
      </c>
      <c r="M58" s="334"/>
      <c r="N58" s="158">
        <f t="shared" si="13"/>
        <v>0</v>
      </c>
      <c r="O58" s="158">
        <f t="shared" si="14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8"/>
        <v>0</v>
      </c>
      <c r="G59" s="161">
        <f t="shared" si="9"/>
        <v>0</v>
      </c>
      <c r="H59" s="142">
        <f t="shared" si="10"/>
        <v>0</v>
      </c>
      <c r="I59" s="156">
        <f t="shared" si="11"/>
        <v>0</v>
      </c>
      <c r="J59" s="156"/>
      <c r="K59" s="334"/>
      <c r="L59" s="158">
        <f t="shared" si="12"/>
        <v>0</v>
      </c>
      <c r="M59" s="334"/>
      <c r="N59" s="158">
        <f t="shared" si="13"/>
        <v>0</v>
      </c>
      <c r="O59" s="158">
        <f t="shared" si="14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8"/>
        <v>0</v>
      </c>
      <c r="G60" s="161">
        <f t="shared" si="9"/>
        <v>0</v>
      </c>
      <c r="H60" s="142">
        <f t="shared" si="10"/>
        <v>0</v>
      </c>
      <c r="I60" s="156">
        <f t="shared" si="11"/>
        <v>0</v>
      </c>
      <c r="J60" s="156"/>
      <c r="K60" s="334"/>
      <c r="L60" s="158">
        <f t="shared" si="12"/>
        <v>0</v>
      </c>
      <c r="M60" s="334"/>
      <c r="N60" s="158">
        <f t="shared" si="13"/>
        <v>0</v>
      </c>
      <c r="O60" s="158">
        <f t="shared" si="14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8"/>
        <v>0</v>
      </c>
      <c r="G61" s="163">
        <f t="shared" si="9"/>
        <v>0</v>
      </c>
      <c r="H61" s="142">
        <f t="shared" si="10"/>
        <v>0</v>
      </c>
      <c r="I61" s="156">
        <f t="shared" si="11"/>
        <v>0</v>
      </c>
      <c r="J61" s="156"/>
      <c r="K61" s="334"/>
      <c r="L61" s="158">
        <f t="shared" si="12"/>
        <v>0</v>
      </c>
      <c r="M61" s="334"/>
      <c r="N61" s="158">
        <f t="shared" si="13"/>
        <v>0</v>
      </c>
      <c r="O61" s="158">
        <f t="shared" si="14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8"/>
        <v>0</v>
      </c>
      <c r="G62" s="163">
        <f t="shared" si="9"/>
        <v>0</v>
      </c>
      <c r="H62" s="142">
        <f t="shared" si="10"/>
        <v>0</v>
      </c>
      <c r="I62" s="156">
        <f t="shared" si="11"/>
        <v>0</v>
      </c>
      <c r="J62" s="156"/>
      <c r="K62" s="334"/>
      <c r="L62" s="158">
        <f t="shared" si="12"/>
        <v>0</v>
      </c>
      <c r="M62" s="334"/>
      <c r="N62" s="158">
        <f t="shared" si="13"/>
        <v>0</v>
      </c>
      <c r="O62" s="158">
        <f t="shared" si="14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8"/>
        <v>0</v>
      </c>
      <c r="G63" s="163">
        <f t="shared" si="9"/>
        <v>0</v>
      </c>
      <c r="H63" s="142">
        <f t="shared" si="10"/>
        <v>0</v>
      </c>
      <c r="I63" s="156">
        <f t="shared" si="11"/>
        <v>0</v>
      </c>
      <c r="J63" s="156"/>
      <c r="K63" s="334"/>
      <c r="L63" s="158">
        <f t="shared" si="12"/>
        <v>0</v>
      </c>
      <c r="M63" s="334"/>
      <c r="N63" s="158">
        <f t="shared" si="13"/>
        <v>0</v>
      </c>
      <c r="O63" s="158">
        <f t="shared" si="14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8"/>
        <v>0</v>
      </c>
      <c r="G64" s="163">
        <f t="shared" si="9"/>
        <v>0</v>
      </c>
      <c r="H64" s="142">
        <f t="shared" si="10"/>
        <v>0</v>
      </c>
      <c r="I64" s="156">
        <f t="shared" si="11"/>
        <v>0</v>
      </c>
      <c r="J64" s="156"/>
      <c r="K64" s="334"/>
      <c r="L64" s="158">
        <f t="shared" si="12"/>
        <v>0</v>
      </c>
      <c r="M64" s="334"/>
      <c r="N64" s="158">
        <f t="shared" si="13"/>
        <v>0</v>
      </c>
      <c r="O64" s="158">
        <f t="shared" si="14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8"/>
        <v>0</v>
      </c>
      <c r="G65" s="163">
        <f t="shared" si="9"/>
        <v>0</v>
      </c>
      <c r="H65" s="142">
        <f t="shared" si="10"/>
        <v>0</v>
      </c>
      <c r="I65" s="156">
        <f t="shared" si="11"/>
        <v>0</v>
      </c>
      <c r="J65" s="156"/>
      <c r="K65" s="334"/>
      <c r="L65" s="158">
        <f t="shared" si="12"/>
        <v>0</v>
      </c>
      <c r="M65" s="334"/>
      <c r="N65" s="158">
        <f t="shared" si="13"/>
        <v>0</v>
      </c>
      <c r="O65" s="158">
        <f t="shared" si="14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8"/>
        <v>0</v>
      </c>
      <c r="G66" s="163">
        <f t="shared" si="9"/>
        <v>0</v>
      </c>
      <c r="H66" s="142">
        <f t="shared" si="10"/>
        <v>0</v>
      </c>
      <c r="I66" s="156">
        <f t="shared" si="11"/>
        <v>0</v>
      </c>
      <c r="J66" s="156"/>
      <c r="K66" s="334"/>
      <c r="L66" s="158">
        <f t="shared" si="12"/>
        <v>0</v>
      </c>
      <c r="M66" s="334"/>
      <c r="N66" s="158">
        <f t="shared" si="13"/>
        <v>0</v>
      </c>
      <c r="O66" s="158">
        <f t="shared" si="14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8"/>
        <v>0</v>
      </c>
      <c r="G67" s="163">
        <f t="shared" si="9"/>
        <v>0</v>
      </c>
      <c r="H67" s="142">
        <f t="shared" si="10"/>
        <v>0</v>
      </c>
      <c r="I67" s="156">
        <f t="shared" si="11"/>
        <v>0</v>
      </c>
      <c r="J67" s="156"/>
      <c r="K67" s="334"/>
      <c r="L67" s="158">
        <f t="shared" si="12"/>
        <v>0</v>
      </c>
      <c r="M67" s="334"/>
      <c r="N67" s="158">
        <f t="shared" si="13"/>
        <v>0</v>
      </c>
      <c r="O67" s="158">
        <f t="shared" si="14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8"/>
        <v>0</v>
      </c>
      <c r="G68" s="163">
        <f t="shared" si="9"/>
        <v>0</v>
      </c>
      <c r="H68" s="142">
        <f t="shared" si="10"/>
        <v>0</v>
      </c>
      <c r="I68" s="156">
        <f t="shared" si="11"/>
        <v>0</v>
      </c>
      <c r="J68" s="156"/>
      <c r="K68" s="334"/>
      <c r="L68" s="158">
        <f t="shared" si="12"/>
        <v>0</v>
      </c>
      <c r="M68" s="334"/>
      <c r="N68" s="158">
        <f t="shared" si="13"/>
        <v>0</v>
      </c>
      <c r="O68" s="158">
        <f t="shared" si="14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8"/>
        <v>0</v>
      </c>
      <c r="G69" s="163">
        <f t="shared" si="9"/>
        <v>0</v>
      </c>
      <c r="H69" s="142">
        <f t="shared" si="10"/>
        <v>0</v>
      </c>
      <c r="I69" s="156">
        <f t="shared" si="11"/>
        <v>0</v>
      </c>
      <c r="J69" s="156"/>
      <c r="K69" s="334"/>
      <c r="L69" s="158">
        <f t="shared" si="12"/>
        <v>0</v>
      </c>
      <c r="M69" s="334"/>
      <c r="N69" s="158">
        <f t="shared" si="13"/>
        <v>0</v>
      </c>
      <c r="O69" s="158">
        <f t="shared" si="14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8"/>
        <v>0</v>
      </c>
      <c r="G70" s="163">
        <f t="shared" si="9"/>
        <v>0</v>
      </c>
      <c r="H70" s="142">
        <f t="shared" si="10"/>
        <v>0</v>
      </c>
      <c r="I70" s="156">
        <f t="shared" si="11"/>
        <v>0</v>
      </c>
      <c r="J70" s="156"/>
      <c r="K70" s="334"/>
      <c r="L70" s="158">
        <f t="shared" si="12"/>
        <v>0</v>
      </c>
      <c r="M70" s="334"/>
      <c r="N70" s="158">
        <f t="shared" si="13"/>
        <v>0</v>
      </c>
      <c r="O70" s="158">
        <f t="shared" si="14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8"/>
        <v>0</v>
      </c>
      <c r="G71" s="163">
        <f t="shared" si="9"/>
        <v>0</v>
      </c>
      <c r="H71" s="142">
        <f t="shared" si="10"/>
        <v>0</v>
      </c>
      <c r="I71" s="156">
        <f t="shared" si="11"/>
        <v>0</v>
      </c>
      <c r="J71" s="156"/>
      <c r="K71" s="334"/>
      <c r="L71" s="158">
        <f t="shared" si="12"/>
        <v>0</v>
      </c>
      <c r="M71" s="334"/>
      <c r="N71" s="158">
        <f t="shared" si="13"/>
        <v>0</v>
      </c>
      <c r="O71" s="158">
        <f t="shared" si="14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8"/>
        <v>0</v>
      </c>
      <c r="G72" s="167">
        <f t="shared" si="9"/>
        <v>0</v>
      </c>
      <c r="H72" s="124">
        <f t="shared" si="10"/>
        <v>0</v>
      </c>
      <c r="I72" s="168">
        <f t="shared" si="11"/>
        <v>0</v>
      </c>
      <c r="J72" s="156"/>
      <c r="K72" s="335"/>
      <c r="L72" s="169">
        <f t="shared" si="12"/>
        <v>0</v>
      </c>
      <c r="M72" s="335"/>
      <c r="N72" s="169">
        <f t="shared" si="13"/>
        <v>0</v>
      </c>
      <c r="O72" s="169">
        <f t="shared" si="14"/>
        <v>0</v>
      </c>
      <c r="P72" s="4"/>
    </row>
    <row r="73" spans="2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nk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insert project name here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0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4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5">+(F99+D99)/2</f>
        <v>0</v>
      </c>
      <c r="H99" s="251">
        <f>+J94*G99+E99</f>
        <v>0</v>
      </c>
      <c r="I99" s="252">
        <f>+J95*G99+E99</f>
        <v>0</v>
      </c>
      <c r="J99" s="158">
        <f t="shared" ref="J99:J130" si="16">+I99-H99</f>
        <v>0</v>
      </c>
      <c r="K99" s="158"/>
      <c r="L99" s="333"/>
      <c r="M99" s="157">
        <f t="shared" ref="M99:M130" si="17">IF(L99&lt;&gt;0,+H99-L99,0)</f>
        <v>0</v>
      </c>
      <c r="N99" s="333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0</v>
      </c>
      <c r="E100" s="160">
        <f>IF(+J96&lt;F99,J96,D100)</f>
        <v>0</v>
      </c>
      <c r="F100" s="159">
        <f t="shared" ref="F100:F130" si="20">+D100-E100</f>
        <v>0</v>
      </c>
      <c r="G100" s="159">
        <f t="shared" si="15"/>
        <v>0</v>
      </c>
      <c r="H100" s="163">
        <f t="shared" ref="H100:H112" si="21">+J$94*G100+E100</f>
        <v>0</v>
      </c>
      <c r="I100" s="253">
        <f t="shared" ref="I100:I112" si="22">+J$95*G100+E100</f>
        <v>0</v>
      </c>
      <c r="J100" s="158">
        <f t="shared" si="16"/>
        <v>0</v>
      </c>
      <c r="K100" s="158"/>
      <c r="L100" s="334"/>
      <c r="M100" s="158">
        <f t="shared" si="17"/>
        <v>0</v>
      </c>
      <c r="N100" s="334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3">IF(D101=F100,"","IU")</f>
        <v/>
      </c>
      <c r="C101" s="153">
        <f>IF(D93="","-",+C100+1)</f>
        <v>2020</v>
      </c>
      <c r="D101" s="154">
        <f>IF(F100+SUM(E$99:E100)=D$92,F100,D$92-SUM(E$99:E100))</f>
        <v>0</v>
      </c>
      <c r="E101" s="160">
        <f>IF(+J96&lt;F100,J96,D101)</f>
        <v>0</v>
      </c>
      <c r="F101" s="159">
        <f t="shared" si="20"/>
        <v>0</v>
      </c>
      <c r="G101" s="159">
        <f t="shared" si="15"/>
        <v>0</v>
      </c>
      <c r="H101" s="163">
        <f t="shared" si="21"/>
        <v>0</v>
      </c>
      <c r="I101" s="253">
        <f t="shared" si="22"/>
        <v>0</v>
      </c>
      <c r="J101" s="158">
        <f t="shared" si="16"/>
        <v>0</v>
      </c>
      <c r="K101" s="158"/>
      <c r="L101" s="334"/>
      <c r="M101" s="158">
        <f t="shared" si="17"/>
        <v>0</v>
      </c>
      <c r="N101" s="334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3"/>
        <v/>
      </c>
      <c r="C102" s="153">
        <f>IF(D93="","-",+C101+1)</f>
        <v>2021</v>
      </c>
      <c r="D102" s="154">
        <f>IF(F101+SUM(E$99:E101)=D$92,F101,D$92-SUM(E$99:E101))</f>
        <v>0</v>
      </c>
      <c r="E102" s="160">
        <f>IF(+J96&lt;F101,J96,D102)</f>
        <v>0</v>
      </c>
      <c r="F102" s="159">
        <f t="shared" si="20"/>
        <v>0</v>
      </c>
      <c r="G102" s="159">
        <f t="shared" si="15"/>
        <v>0</v>
      </c>
      <c r="H102" s="163">
        <f t="shared" si="21"/>
        <v>0</v>
      </c>
      <c r="I102" s="253">
        <f t="shared" si="22"/>
        <v>0</v>
      </c>
      <c r="J102" s="158">
        <f t="shared" si="16"/>
        <v>0</v>
      </c>
      <c r="K102" s="158"/>
      <c r="L102" s="334"/>
      <c r="M102" s="158">
        <f t="shared" si="17"/>
        <v>0</v>
      </c>
      <c r="N102" s="334"/>
      <c r="O102" s="158">
        <f t="shared" si="18"/>
        <v>0</v>
      </c>
      <c r="P102" s="158">
        <f t="shared" si="19"/>
        <v>0</v>
      </c>
    </row>
    <row r="103" spans="1:16">
      <c r="B103" s="9" t="str">
        <f t="shared" si="23"/>
        <v/>
      </c>
      <c r="C103" s="153">
        <f>IF(D93="","-",+C102+1)</f>
        <v>2022</v>
      </c>
      <c r="D103" s="154">
        <f>IF(F102+SUM(E$99:E102)=D$92,F102,D$92-SUM(E$99:E102))</f>
        <v>0</v>
      </c>
      <c r="E103" s="160">
        <f>IF(+J96&lt;F102,J96,D103)</f>
        <v>0</v>
      </c>
      <c r="F103" s="159">
        <f t="shared" si="20"/>
        <v>0</v>
      </c>
      <c r="G103" s="159">
        <f t="shared" si="15"/>
        <v>0</v>
      </c>
      <c r="H103" s="163">
        <f t="shared" si="21"/>
        <v>0</v>
      </c>
      <c r="I103" s="253">
        <f t="shared" si="22"/>
        <v>0</v>
      </c>
      <c r="J103" s="158">
        <f t="shared" si="16"/>
        <v>0</v>
      </c>
      <c r="K103" s="158"/>
      <c r="L103" s="334"/>
      <c r="M103" s="158">
        <f t="shared" si="17"/>
        <v>0</v>
      </c>
      <c r="N103" s="334"/>
      <c r="O103" s="158">
        <f t="shared" si="18"/>
        <v>0</v>
      </c>
      <c r="P103" s="158">
        <f t="shared" si="19"/>
        <v>0</v>
      </c>
    </row>
    <row r="104" spans="1:16">
      <c r="B104" s="9" t="str">
        <f t="shared" si="23"/>
        <v/>
      </c>
      <c r="C104" s="153">
        <f>IF(D93="","-",+C103+1)</f>
        <v>2023</v>
      </c>
      <c r="D104" s="154">
        <f>IF(F103+SUM(E$99:E103)=D$92,F103,D$92-SUM(E$99:E103))</f>
        <v>0</v>
      </c>
      <c r="E104" s="160">
        <f>IF(+J96&lt;F103,J96,D104)</f>
        <v>0</v>
      </c>
      <c r="F104" s="159">
        <f t="shared" si="20"/>
        <v>0</v>
      </c>
      <c r="G104" s="159">
        <f t="shared" si="15"/>
        <v>0</v>
      </c>
      <c r="H104" s="163">
        <f t="shared" si="21"/>
        <v>0</v>
      </c>
      <c r="I104" s="253">
        <f t="shared" si="22"/>
        <v>0</v>
      </c>
      <c r="J104" s="158">
        <f t="shared" si="16"/>
        <v>0</v>
      </c>
      <c r="K104" s="158"/>
      <c r="L104" s="334"/>
      <c r="M104" s="158">
        <f t="shared" si="17"/>
        <v>0</v>
      </c>
      <c r="N104" s="334"/>
      <c r="O104" s="158">
        <f t="shared" si="18"/>
        <v>0</v>
      </c>
      <c r="P104" s="158">
        <f t="shared" si="19"/>
        <v>0</v>
      </c>
    </row>
    <row r="105" spans="1:16">
      <c r="B105" s="9" t="str">
        <f t="shared" si="23"/>
        <v/>
      </c>
      <c r="C105" s="153">
        <f>IF(D93="","-",+C104+1)</f>
        <v>2024</v>
      </c>
      <c r="D105" s="154">
        <f>IF(F104+SUM(E$99:E104)=D$92,F104,D$92-SUM(E$99:E104))</f>
        <v>0</v>
      </c>
      <c r="E105" s="160">
        <f>IF(+J96&lt;F104,J96,D105)</f>
        <v>0</v>
      </c>
      <c r="F105" s="159">
        <f t="shared" si="20"/>
        <v>0</v>
      </c>
      <c r="G105" s="159">
        <f t="shared" si="15"/>
        <v>0</v>
      </c>
      <c r="H105" s="163">
        <f t="shared" si="21"/>
        <v>0</v>
      </c>
      <c r="I105" s="253">
        <f t="shared" si="22"/>
        <v>0</v>
      </c>
      <c r="J105" s="158">
        <f t="shared" si="16"/>
        <v>0</v>
      </c>
      <c r="K105" s="158"/>
      <c r="L105" s="334"/>
      <c r="M105" s="158">
        <f t="shared" si="17"/>
        <v>0</v>
      </c>
      <c r="N105" s="334"/>
      <c r="O105" s="158">
        <f t="shared" si="18"/>
        <v>0</v>
      </c>
      <c r="P105" s="158">
        <f t="shared" si="19"/>
        <v>0</v>
      </c>
    </row>
    <row r="106" spans="1:16">
      <c r="B106" s="9" t="str">
        <f t="shared" si="23"/>
        <v/>
      </c>
      <c r="C106" s="153">
        <f>IF(D93="","-",+C105+1)</f>
        <v>2025</v>
      </c>
      <c r="D106" s="154">
        <f>IF(F105+SUM(E$99:E105)=D$92,F105,D$92-SUM(E$99:E105))</f>
        <v>0</v>
      </c>
      <c r="E106" s="160">
        <f>IF(+J96&lt;F105,J96,D106)</f>
        <v>0</v>
      </c>
      <c r="F106" s="159">
        <f t="shared" si="20"/>
        <v>0</v>
      </c>
      <c r="G106" s="159">
        <f t="shared" si="15"/>
        <v>0</v>
      </c>
      <c r="H106" s="163">
        <f t="shared" si="21"/>
        <v>0</v>
      </c>
      <c r="I106" s="253">
        <f t="shared" si="22"/>
        <v>0</v>
      </c>
      <c r="J106" s="158">
        <f t="shared" si="16"/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3"/>
        <v/>
      </c>
      <c r="C107" s="153">
        <f>IF(D93="","-",+C106+1)</f>
        <v>2026</v>
      </c>
      <c r="D107" s="154">
        <f>IF(F106+SUM(E$99:E106)=D$92,F106,D$92-SUM(E$99:E106))</f>
        <v>0</v>
      </c>
      <c r="E107" s="160">
        <f>IF(+J96&lt;F106,J96,D107)</f>
        <v>0</v>
      </c>
      <c r="F107" s="159">
        <f t="shared" si="20"/>
        <v>0</v>
      </c>
      <c r="G107" s="159">
        <f t="shared" si="15"/>
        <v>0</v>
      </c>
      <c r="H107" s="163">
        <f t="shared" si="21"/>
        <v>0</v>
      </c>
      <c r="I107" s="253">
        <f t="shared" si="22"/>
        <v>0</v>
      </c>
      <c r="J107" s="158">
        <f t="shared" si="16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3"/>
        <v/>
      </c>
      <c r="C108" s="153">
        <f>IF(D93="","-",+C107+1)</f>
        <v>2027</v>
      </c>
      <c r="D108" s="154">
        <f>IF(F107+SUM(E$99:E107)=D$92,F107,D$92-SUM(E$99:E107))</f>
        <v>0</v>
      </c>
      <c r="E108" s="160">
        <f>IF(+J96&lt;F107,J96,D108)</f>
        <v>0</v>
      </c>
      <c r="F108" s="159">
        <f t="shared" si="20"/>
        <v>0</v>
      </c>
      <c r="G108" s="159">
        <f t="shared" si="15"/>
        <v>0</v>
      </c>
      <c r="H108" s="163">
        <f t="shared" si="21"/>
        <v>0</v>
      </c>
      <c r="I108" s="253">
        <f t="shared" si="22"/>
        <v>0</v>
      </c>
      <c r="J108" s="158">
        <f t="shared" si="16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3"/>
        <v/>
      </c>
      <c r="C109" s="153">
        <f>IF(D93="","-",+C108+1)</f>
        <v>2028</v>
      </c>
      <c r="D109" s="154">
        <f>IF(F108+SUM(E$99:E108)=D$92,F108,D$92-SUM(E$99:E108))</f>
        <v>0</v>
      </c>
      <c r="E109" s="160">
        <f>IF(+J96&lt;F108,J96,D109)</f>
        <v>0</v>
      </c>
      <c r="F109" s="159">
        <f t="shared" si="20"/>
        <v>0</v>
      </c>
      <c r="G109" s="159">
        <f t="shared" si="15"/>
        <v>0</v>
      </c>
      <c r="H109" s="163">
        <f t="shared" si="21"/>
        <v>0</v>
      </c>
      <c r="I109" s="253">
        <f t="shared" si="22"/>
        <v>0</v>
      </c>
      <c r="J109" s="158">
        <f t="shared" si="16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3"/>
        <v/>
      </c>
      <c r="C110" s="153">
        <f>IF(D93="","-",+C109+1)</f>
        <v>2029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0"/>
        <v>0</v>
      </c>
      <c r="G110" s="159">
        <f t="shared" si="15"/>
        <v>0</v>
      </c>
      <c r="H110" s="163">
        <f t="shared" si="21"/>
        <v>0</v>
      </c>
      <c r="I110" s="253">
        <f t="shared" si="22"/>
        <v>0</v>
      </c>
      <c r="J110" s="158">
        <f t="shared" si="16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3"/>
        <v/>
      </c>
      <c r="C111" s="153">
        <f>IF(D93="","-",+C110+1)</f>
        <v>2030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0"/>
        <v>0</v>
      </c>
      <c r="G111" s="159">
        <f t="shared" si="15"/>
        <v>0</v>
      </c>
      <c r="H111" s="163">
        <f t="shared" si="21"/>
        <v>0</v>
      </c>
      <c r="I111" s="253">
        <f t="shared" si="22"/>
        <v>0</v>
      </c>
      <c r="J111" s="158">
        <f t="shared" si="16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3"/>
        <v/>
      </c>
      <c r="C112" s="153">
        <f>IF(D93="","-",+C111+1)</f>
        <v>2031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0"/>
        <v>0</v>
      </c>
      <c r="G112" s="159">
        <f t="shared" si="15"/>
        <v>0</v>
      </c>
      <c r="H112" s="163">
        <f t="shared" si="21"/>
        <v>0</v>
      </c>
      <c r="I112" s="253">
        <f t="shared" si="22"/>
        <v>0</v>
      </c>
      <c r="J112" s="158">
        <f t="shared" si="16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3"/>
        <v/>
      </c>
      <c r="C113" s="153">
        <f>IF(D93="","-",+C112+1)</f>
        <v>2032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0"/>
        <v>0</v>
      </c>
      <c r="G113" s="159">
        <f t="shared" si="15"/>
        <v>0</v>
      </c>
      <c r="H113" s="163">
        <f t="shared" ref="H113:H154" si="24">+J$94*G113+E113</f>
        <v>0</v>
      </c>
      <c r="I113" s="253">
        <f t="shared" ref="I113:I154" si="25">+J$95*G113+E113</f>
        <v>0</v>
      </c>
      <c r="J113" s="158">
        <f t="shared" si="16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3"/>
        <v/>
      </c>
      <c r="C114" s="153">
        <f>IF(D93="","-",+C113+1)</f>
        <v>2033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0"/>
        <v>0</v>
      </c>
      <c r="G114" s="159">
        <f t="shared" si="15"/>
        <v>0</v>
      </c>
      <c r="H114" s="163">
        <f t="shared" si="24"/>
        <v>0</v>
      </c>
      <c r="I114" s="253">
        <f t="shared" si="25"/>
        <v>0</v>
      </c>
      <c r="J114" s="158">
        <f t="shared" si="16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3"/>
        <v/>
      </c>
      <c r="C115" s="153">
        <f>IF(D93="","-",+C114+1)</f>
        <v>2034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0"/>
        <v>0</v>
      </c>
      <c r="G115" s="159">
        <f t="shared" si="15"/>
        <v>0</v>
      </c>
      <c r="H115" s="163">
        <f t="shared" si="24"/>
        <v>0</v>
      </c>
      <c r="I115" s="253">
        <f t="shared" si="25"/>
        <v>0</v>
      </c>
      <c r="J115" s="158">
        <f t="shared" si="16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3"/>
        <v/>
      </c>
      <c r="C116" s="153">
        <f>IF(D93="","-",+C115+1)</f>
        <v>2035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0"/>
        <v>0</v>
      </c>
      <c r="G116" s="159">
        <f t="shared" si="15"/>
        <v>0</v>
      </c>
      <c r="H116" s="163">
        <f t="shared" si="24"/>
        <v>0</v>
      </c>
      <c r="I116" s="253">
        <f t="shared" si="25"/>
        <v>0</v>
      </c>
      <c r="J116" s="158">
        <f t="shared" si="16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3"/>
        <v/>
      </c>
      <c r="C117" s="153">
        <f>IF(D93="","-",+C116+1)</f>
        <v>2036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0"/>
        <v>0</v>
      </c>
      <c r="G117" s="159">
        <f t="shared" si="15"/>
        <v>0</v>
      </c>
      <c r="H117" s="163">
        <f t="shared" si="24"/>
        <v>0</v>
      </c>
      <c r="I117" s="253">
        <f t="shared" si="25"/>
        <v>0</v>
      </c>
      <c r="J117" s="158">
        <f t="shared" si="16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3"/>
        <v/>
      </c>
      <c r="C118" s="153">
        <f>IF(D93="","-",+C117+1)</f>
        <v>2037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0"/>
        <v>0</v>
      </c>
      <c r="G118" s="159">
        <f t="shared" si="15"/>
        <v>0</v>
      </c>
      <c r="H118" s="163">
        <f t="shared" si="24"/>
        <v>0</v>
      </c>
      <c r="I118" s="253">
        <f t="shared" si="25"/>
        <v>0</v>
      </c>
      <c r="J118" s="158">
        <f t="shared" si="16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3"/>
        <v/>
      </c>
      <c r="C119" s="153">
        <f>IF(D93="","-",+C118+1)</f>
        <v>2038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0"/>
        <v>0</v>
      </c>
      <c r="G119" s="159">
        <f t="shared" si="15"/>
        <v>0</v>
      </c>
      <c r="H119" s="163">
        <f t="shared" si="24"/>
        <v>0</v>
      </c>
      <c r="I119" s="253">
        <f t="shared" si="25"/>
        <v>0</v>
      </c>
      <c r="J119" s="158">
        <f t="shared" si="16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3"/>
        <v/>
      </c>
      <c r="C120" s="153">
        <f>IF(D93="","-",+C119+1)</f>
        <v>2039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0"/>
        <v>0</v>
      </c>
      <c r="G120" s="159">
        <f t="shared" si="15"/>
        <v>0</v>
      </c>
      <c r="H120" s="163">
        <f t="shared" si="24"/>
        <v>0</v>
      </c>
      <c r="I120" s="253">
        <f t="shared" si="25"/>
        <v>0</v>
      </c>
      <c r="J120" s="158">
        <f t="shared" si="16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3"/>
        <v/>
      </c>
      <c r="C121" s="153">
        <f>IF(D93="","-",+C120+1)</f>
        <v>2040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0"/>
        <v>0</v>
      </c>
      <c r="G121" s="159">
        <f t="shared" si="15"/>
        <v>0</v>
      </c>
      <c r="H121" s="163">
        <f t="shared" si="24"/>
        <v>0</v>
      </c>
      <c r="I121" s="253">
        <f t="shared" si="25"/>
        <v>0</v>
      </c>
      <c r="J121" s="158">
        <f t="shared" si="16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3"/>
        <v/>
      </c>
      <c r="C122" s="153">
        <f>IF(D93="","-",+C121+1)</f>
        <v>2041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0"/>
        <v>0</v>
      </c>
      <c r="G122" s="159">
        <f t="shared" si="15"/>
        <v>0</v>
      </c>
      <c r="H122" s="163">
        <f t="shared" si="24"/>
        <v>0</v>
      </c>
      <c r="I122" s="253">
        <f t="shared" si="25"/>
        <v>0</v>
      </c>
      <c r="J122" s="158">
        <f t="shared" si="16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3"/>
        <v/>
      </c>
      <c r="C123" s="153">
        <f>IF(D93="","-",+C122+1)</f>
        <v>2042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0"/>
        <v>0</v>
      </c>
      <c r="G123" s="159">
        <f t="shared" si="15"/>
        <v>0</v>
      </c>
      <c r="H123" s="163">
        <f t="shared" si="24"/>
        <v>0</v>
      </c>
      <c r="I123" s="253">
        <f t="shared" si="25"/>
        <v>0</v>
      </c>
      <c r="J123" s="158">
        <f t="shared" si="16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3"/>
        <v/>
      </c>
      <c r="C124" s="153">
        <f>IF(D93="","-",+C123+1)</f>
        <v>2043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0"/>
        <v>0</v>
      </c>
      <c r="G124" s="159">
        <f t="shared" si="15"/>
        <v>0</v>
      </c>
      <c r="H124" s="163">
        <f t="shared" si="24"/>
        <v>0</v>
      </c>
      <c r="I124" s="253">
        <f t="shared" si="25"/>
        <v>0</v>
      </c>
      <c r="J124" s="158">
        <f t="shared" si="16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3"/>
        <v/>
      </c>
      <c r="C125" s="153">
        <f>IF(D93="","-",+C124+1)</f>
        <v>2044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0"/>
        <v>0</v>
      </c>
      <c r="G125" s="159">
        <f t="shared" si="15"/>
        <v>0</v>
      </c>
      <c r="H125" s="163">
        <f t="shared" si="24"/>
        <v>0</v>
      </c>
      <c r="I125" s="253">
        <f t="shared" si="25"/>
        <v>0</v>
      </c>
      <c r="J125" s="158">
        <f t="shared" si="16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3"/>
        <v/>
      </c>
      <c r="C126" s="153">
        <f>IF(D93="","-",+C125+1)</f>
        <v>2045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0"/>
        <v>0</v>
      </c>
      <c r="G126" s="159">
        <f t="shared" si="15"/>
        <v>0</v>
      </c>
      <c r="H126" s="163">
        <f t="shared" si="24"/>
        <v>0</v>
      </c>
      <c r="I126" s="253">
        <f t="shared" si="25"/>
        <v>0</v>
      </c>
      <c r="J126" s="158">
        <f t="shared" si="16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3"/>
        <v/>
      </c>
      <c r="C127" s="153">
        <f>IF(D93="","-",+C126+1)</f>
        <v>2046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0"/>
        <v>0</v>
      </c>
      <c r="G127" s="159">
        <f t="shared" si="15"/>
        <v>0</v>
      </c>
      <c r="H127" s="163">
        <f t="shared" si="24"/>
        <v>0</v>
      </c>
      <c r="I127" s="253">
        <f t="shared" si="25"/>
        <v>0</v>
      </c>
      <c r="J127" s="158">
        <f t="shared" si="16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3"/>
        <v/>
      </c>
      <c r="C128" s="153">
        <f>IF(D93="","-",+C127+1)</f>
        <v>2047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0"/>
        <v>0</v>
      </c>
      <c r="G128" s="159">
        <f t="shared" si="15"/>
        <v>0</v>
      </c>
      <c r="H128" s="163">
        <f t="shared" si="24"/>
        <v>0</v>
      </c>
      <c r="I128" s="253">
        <f t="shared" si="25"/>
        <v>0</v>
      </c>
      <c r="J128" s="158">
        <f t="shared" si="16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3"/>
        <v/>
      </c>
      <c r="C129" s="153">
        <f>IF(D93="","-",+C128+1)</f>
        <v>2048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0"/>
        <v>0</v>
      </c>
      <c r="G129" s="159">
        <f t="shared" si="15"/>
        <v>0</v>
      </c>
      <c r="H129" s="163">
        <f t="shared" si="24"/>
        <v>0</v>
      </c>
      <c r="I129" s="253">
        <f t="shared" si="25"/>
        <v>0</v>
      </c>
      <c r="J129" s="158">
        <f t="shared" si="16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3"/>
        <v/>
      </c>
      <c r="C130" s="153">
        <f>IF(D93="","-",+C129+1)</f>
        <v>2049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0"/>
        <v>0</v>
      </c>
      <c r="G130" s="159">
        <f t="shared" si="15"/>
        <v>0</v>
      </c>
      <c r="H130" s="163">
        <f t="shared" si="24"/>
        <v>0</v>
      </c>
      <c r="I130" s="253">
        <f t="shared" si="25"/>
        <v>0</v>
      </c>
      <c r="J130" s="158">
        <f t="shared" si="16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3"/>
        <v/>
      </c>
      <c r="C131" s="153">
        <f>IF(D93="","-",+C130+1)</f>
        <v>2050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6">+D131-E131</f>
        <v>0</v>
      </c>
      <c r="G131" s="159">
        <f t="shared" ref="G131:G154" si="27">+(F131+D131)/2</f>
        <v>0</v>
      </c>
      <c r="H131" s="163">
        <f t="shared" si="24"/>
        <v>0</v>
      </c>
      <c r="I131" s="253">
        <f t="shared" si="25"/>
        <v>0</v>
      </c>
      <c r="J131" s="158">
        <f t="shared" ref="J131:J154" si="28">+I541-H541</f>
        <v>0</v>
      </c>
      <c r="K131" s="158"/>
      <c r="L131" s="334"/>
      <c r="M131" s="158">
        <f t="shared" ref="M131:M154" si="29">IF(L541&lt;&gt;0,+H541-L541,0)</f>
        <v>0</v>
      </c>
      <c r="N131" s="334"/>
      <c r="O131" s="158">
        <f t="shared" ref="O131:O154" si="30">IF(N541&lt;&gt;0,+I541-N541,0)</f>
        <v>0</v>
      </c>
      <c r="P131" s="158">
        <f t="shared" ref="P131:P154" si="31">+O541-M541</f>
        <v>0</v>
      </c>
    </row>
    <row r="132" spans="2:16">
      <c r="B132" s="9" t="str">
        <f t="shared" si="23"/>
        <v/>
      </c>
      <c r="C132" s="153">
        <f>IF(D93="","-",+C131+1)</f>
        <v>2051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6"/>
        <v>0</v>
      </c>
      <c r="G132" s="159">
        <f t="shared" si="27"/>
        <v>0</v>
      </c>
      <c r="H132" s="163">
        <f t="shared" si="24"/>
        <v>0</v>
      </c>
      <c r="I132" s="253">
        <f t="shared" si="25"/>
        <v>0</v>
      </c>
      <c r="J132" s="158">
        <f t="shared" si="28"/>
        <v>0</v>
      </c>
      <c r="K132" s="158"/>
      <c r="L132" s="334"/>
      <c r="M132" s="158">
        <f t="shared" si="29"/>
        <v>0</v>
      </c>
      <c r="N132" s="334"/>
      <c r="O132" s="158">
        <f t="shared" si="30"/>
        <v>0</v>
      </c>
      <c r="P132" s="158">
        <f t="shared" si="31"/>
        <v>0</v>
      </c>
    </row>
    <row r="133" spans="2:16">
      <c r="B133" s="9" t="str">
        <f t="shared" si="23"/>
        <v/>
      </c>
      <c r="C133" s="153">
        <f>IF(D93="","-",+C132+1)</f>
        <v>2052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6"/>
        <v>0</v>
      </c>
      <c r="G133" s="159">
        <f t="shared" si="27"/>
        <v>0</v>
      </c>
      <c r="H133" s="163">
        <f t="shared" si="24"/>
        <v>0</v>
      </c>
      <c r="I133" s="253">
        <f t="shared" si="25"/>
        <v>0</v>
      </c>
      <c r="J133" s="158">
        <f t="shared" si="28"/>
        <v>0</v>
      </c>
      <c r="K133" s="158"/>
      <c r="L133" s="334"/>
      <c r="M133" s="158">
        <f t="shared" si="29"/>
        <v>0</v>
      </c>
      <c r="N133" s="334"/>
      <c r="O133" s="158">
        <f t="shared" si="30"/>
        <v>0</v>
      </c>
      <c r="P133" s="158">
        <f t="shared" si="31"/>
        <v>0</v>
      </c>
    </row>
    <row r="134" spans="2:16">
      <c r="B134" s="9" t="str">
        <f t="shared" si="23"/>
        <v/>
      </c>
      <c r="C134" s="153">
        <f>IF(D93="","-",+C133+1)</f>
        <v>2053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6"/>
        <v>0</v>
      </c>
      <c r="G134" s="159">
        <f t="shared" si="27"/>
        <v>0</v>
      </c>
      <c r="H134" s="163">
        <f t="shared" si="24"/>
        <v>0</v>
      </c>
      <c r="I134" s="253">
        <f t="shared" si="25"/>
        <v>0</v>
      </c>
      <c r="J134" s="158">
        <f t="shared" si="28"/>
        <v>0</v>
      </c>
      <c r="K134" s="158"/>
      <c r="L134" s="334"/>
      <c r="M134" s="158">
        <f t="shared" si="29"/>
        <v>0</v>
      </c>
      <c r="N134" s="334"/>
      <c r="O134" s="158">
        <f t="shared" si="30"/>
        <v>0</v>
      </c>
      <c r="P134" s="158">
        <f t="shared" si="31"/>
        <v>0</v>
      </c>
    </row>
    <row r="135" spans="2:16">
      <c r="B135" s="9" t="str">
        <f t="shared" si="23"/>
        <v/>
      </c>
      <c r="C135" s="153">
        <f>IF(D93="","-",+C134+1)</f>
        <v>2054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6"/>
        <v>0</v>
      </c>
      <c r="G135" s="159">
        <f t="shared" si="27"/>
        <v>0</v>
      </c>
      <c r="H135" s="163">
        <f t="shared" si="24"/>
        <v>0</v>
      </c>
      <c r="I135" s="253">
        <f t="shared" si="25"/>
        <v>0</v>
      </c>
      <c r="J135" s="158">
        <f t="shared" si="28"/>
        <v>0</v>
      </c>
      <c r="K135" s="158"/>
      <c r="L135" s="334"/>
      <c r="M135" s="158">
        <f t="shared" si="29"/>
        <v>0</v>
      </c>
      <c r="N135" s="334"/>
      <c r="O135" s="158">
        <f t="shared" si="30"/>
        <v>0</v>
      </c>
      <c r="P135" s="158">
        <f t="shared" si="31"/>
        <v>0</v>
      </c>
    </row>
    <row r="136" spans="2:16">
      <c r="B136" s="9" t="str">
        <f t="shared" si="23"/>
        <v/>
      </c>
      <c r="C136" s="153">
        <f>IF(D93="","-",+C135+1)</f>
        <v>2055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6"/>
        <v>0</v>
      </c>
      <c r="G136" s="159">
        <f t="shared" si="27"/>
        <v>0</v>
      </c>
      <c r="H136" s="163">
        <f t="shared" si="24"/>
        <v>0</v>
      </c>
      <c r="I136" s="253">
        <f t="shared" si="25"/>
        <v>0</v>
      </c>
      <c r="J136" s="158">
        <f t="shared" si="28"/>
        <v>0</v>
      </c>
      <c r="K136" s="158"/>
      <c r="L136" s="334"/>
      <c r="M136" s="158">
        <f t="shared" si="29"/>
        <v>0</v>
      </c>
      <c r="N136" s="334"/>
      <c r="O136" s="158">
        <f t="shared" si="30"/>
        <v>0</v>
      </c>
      <c r="P136" s="158">
        <f t="shared" si="31"/>
        <v>0</v>
      </c>
    </row>
    <row r="137" spans="2:16">
      <c r="B137" s="9" t="str">
        <f t="shared" si="23"/>
        <v/>
      </c>
      <c r="C137" s="153">
        <f>IF(D93="","-",+C136+1)</f>
        <v>2056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6"/>
        <v>0</v>
      </c>
      <c r="G137" s="159">
        <f t="shared" si="27"/>
        <v>0</v>
      </c>
      <c r="H137" s="163">
        <f t="shared" si="24"/>
        <v>0</v>
      </c>
      <c r="I137" s="253">
        <f t="shared" si="25"/>
        <v>0</v>
      </c>
      <c r="J137" s="158">
        <f t="shared" si="28"/>
        <v>0</v>
      </c>
      <c r="K137" s="158"/>
      <c r="L137" s="334"/>
      <c r="M137" s="158">
        <f t="shared" si="29"/>
        <v>0</v>
      </c>
      <c r="N137" s="334"/>
      <c r="O137" s="158">
        <f t="shared" si="30"/>
        <v>0</v>
      </c>
      <c r="P137" s="158">
        <f t="shared" si="31"/>
        <v>0</v>
      </c>
    </row>
    <row r="138" spans="2:16">
      <c r="B138" s="9" t="str">
        <f t="shared" si="23"/>
        <v/>
      </c>
      <c r="C138" s="153">
        <f>IF(D93="","-",+C137+1)</f>
        <v>2057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6"/>
        <v>0</v>
      </c>
      <c r="G138" s="159">
        <f t="shared" si="27"/>
        <v>0</v>
      </c>
      <c r="H138" s="163">
        <f t="shared" si="24"/>
        <v>0</v>
      </c>
      <c r="I138" s="253">
        <f t="shared" si="25"/>
        <v>0</v>
      </c>
      <c r="J138" s="158">
        <f t="shared" si="28"/>
        <v>0</v>
      </c>
      <c r="K138" s="158"/>
      <c r="L138" s="334"/>
      <c r="M138" s="158">
        <f t="shared" si="29"/>
        <v>0</v>
      </c>
      <c r="N138" s="334"/>
      <c r="O138" s="158">
        <f t="shared" si="30"/>
        <v>0</v>
      </c>
      <c r="P138" s="158">
        <f t="shared" si="31"/>
        <v>0</v>
      </c>
    </row>
    <row r="139" spans="2:16">
      <c r="B139" s="9" t="str">
        <f t="shared" si="23"/>
        <v/>
      </c>
      <c r="C139" s="153">
        <f>IF(D93="","-",+C138+1)</f>
        <v>2058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6"/>
        <v>0</v>
      </c>
      <c r="G139" s="159">
        <f t="shared" si="27"/>
        <v>0</v>
      </c>
      <c r="H139" s="163">
        <f t="shared" si="24"/>
        <v>0</v>
      </c>
      <c r="I139" s="253">
        <f t="shared" si="25"/>
        <v>0</v>
      </c>
      <c r="J139" s="158">
        <f t="shared" si="28"/>
        <v>0</v>
      </c>
      <c r="K139" s="158"/>
      <c r="L139" s="334"/>
      <c r="M139" s="158">
        <f t="shared" si="29"/>
        <v>0</v>
      </c>
      <c r="N139" s="334"/>
      <c r="O139" s="158">
        <f t="shared" si="30"/>
        <v>0</v>
      </c>
      <c r="P139" s="158">
        <f t="shared" si="31"/>
        <v>0</v>
      </c>
    </row>
    <row r="140" spans="2:16">
      <c r="B140" s="9" t="str">
        <f t="shared" si="23"/>
        <v/>
      </c>
      <c r="C140" s="153">
        <f>IF(D93="","-",+C139+1)</f>
        <v>2059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6"/>
        <v>0</v>
      </c>
      <c r="G140" s="159">
        <f t="shared" si="27"/>
        <v>0</v>
      </c>
      <c r="H140" s="163">
        <f t="shared" si="24"/>
        <v>0</v>
      </c>
      <c r="I140" s="253">
        <f t="shared" si="25"/>
        <v>0</v>
      </c>
      <c r="J140" s="158">
        <f t="shared" si="28"/>
        <v>0</v>
      </c>
      <c r="K140" s="158"/>
      <c r="L140" s="334"/>
      <c r="M140" s="158">
        <f t="shared" si="29"/>
        <v>0</v>
      </c>
      <c r="N140" s="334"/>
      <c r="O140" s="158">
        <f t="shared" si="30"/>
        <v>0</v>
      </c>
      <c r="P140" s="158">
        <f t="shared" si="31"/>
        <v>0</v>
      </c>
    </row>
    <row r="141" spans="2:16">
      <c r="B141" s="9" t="str">
        <f t="shared" si="23"/>
        <v/>
      </c>
      <c r="C141" s="153">
        <f>IF(D93="","-",+C140+1)</f>
        <v>2060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6"/>
        <v>0</v>
      </c>
      <c r="G141" s="159">
        <f t="shared" si="27"/>
        <v>0</v>
      </c>
      <c r="H141" s="163">
        <f t="shared" si="24"/>
        <v>0</v>
      </c>
      <c r="I141" s="253">
        <f t="shared" si="25"/>
        <v>0</v>
      </c>
      <c r="J141" s="158">
        <f t="shared" si="28"/>
        <v>0</v>
      </c>
      <c r="K141" s="158"/>
      <c r="L141" s="334"/>
      <c r="M141" s="158">
        <f t="shared" si="29"/>
        <v>0</v>
      </c>
      <c r="N141" s="334"/>
      <c r="O141" s="158">
        <f t="shared" si="30"/>
        <v>0</v>
      </c>
      <c r="P141" s="158">
        <f t="shared" si="31"/>
        <v>0</v>
      </c>
    </row>
    <row r="142" spans="2:16">
      <c r="B142" s="9" t="str">
        <f t="shared" si="23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6"/>
        <v>0</v>
      </c>
      <c r="G142" s="159">
        <f t="shared" si="27"/>
        <v>0</v>
      </c>
      <c r="H142" s="163">
        <f t="shared" si="24"/>
        <v>0</v>
      </c>
      <c r="I142" s="253">
        <f t="shared" si="25"/>
        <v>0</v>
      </c>
      <c r="J142" s="158">
        <f t="shared" si="28"/>
        <v>0</v>
      </c>
      <c r="K142" s="158"/>
      <c r="L142" s="334"/>
      <c r="M142" s="158">
        <f t="shared" si="29"/>
        <v>0</v>
      </c>
      <c r="N142" s="334"/>
      <c r="O142" s="158">
        <f t="shared" si="30"/>
        <v>0</v>
      </c>
      <c r="P142" s="158">
        <f t="shared" si="31"/>
        <v>0</v>
      </c>
    </row>
    <row r="143" spans="2:16">
      <c r="B143" s="9" t="str">
        <f t="shared" si="23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6"/>
        <v>0</v>
      </c>
      <c r="G143" s="159">
        <f t="shared" si="27"/>
        <v>0</v>
      </c>
      <c r="H143" s="163">
        <f t="shared" si="24"/>
        <v>0</v>
      </c>
      <c r="I143" s="253">
        <f t="shared" si="25"/>
        <v>0</v>
      </c>
      <c r="J143" s="158">
        <f t="shared" si="28"/>
        <v>0</v>
      </c>
      <c r="K143" s="158"/>
      <c r="L143" s="334"/>
      <c r="M143" s="158">
        <f t="shared" si="29"/>
        <v>0</v>
      </c>
      <c r="N143" s="334"/>
      <c r="O143" s="158">
        <f t="shared" si="30"/>
        <v>0</v>
      </c>
      <c r="P143" s="158">
        <f t="shared" si="31"/>
        <v>0</v>
      </c>
    </row>
    <row r="144" spans="2:16">
      <c r="B144" s="9" t="str">
        <f t="shared" si="23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6"/>
        <v>0</v>
      </c>
      <c r="G144" s="159">
        <f t="shared" si="27"/>
        <v>0</v>
      </c>
      <c r="H144" s="163">
        <f t="shared" si="24"/>
        <v>0</v>
      </c>
      <c r="I144" s="253">
        <f t="shared" si="25"/>
        <v>0</v>
      </c>
      <c r="J144" s="158">
        <f t="shared" si="28"/>
        <v>0</v>
      </c>
      <c r="K144" s="158"/>
      <c r="L144" s="334"/>
      <c r="M144" s="158">
        <f t="shared" si="29"/>
        <v>0</v>
      </c>
      <c r="N144" s="334"/>
      <c r="O144" s="158">
        <f t="shared" si="30"/>
        <v>0</v>
      </c>
      <c r="P144" s="158">
        <f t="shared" si="31"/>
        <v>0</v>
      </c>
    </row>
    <row r="145" spans="2:16">
      <c r="B145" s="9" t="str">
        <f t="shared" si="23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6"/>
        <v>0</v>
      </c>
      <c r="G145" s="159">
        <f t="shared" si="27"/>
        <v>0</v>
      </c>
      <c r="H145" s="163">
        <f t="shared" si="24"/>
        <v>0</v>
      </c>
      <c r="I145" s="253">
        <f t="shared" si="25"/>
        <v>0</v>
      </c>
      <c r="J145" s="158">
        <f t="shared" si="28"/>
        <v>0</v>
      </c>
      <c r="K145" s="158"/>
      <c r="L145" s="334"/>
      <c r="M145" s="158">
        <f t="shared" si="29"/>
        <v>0</v>
      </c>
      <c r="N145" s="334"/>
      <c r="O145" s="158">
        <f t="shared" si="30"/>
        <v>0</v>
      </c>
      <c r="P145" s="158">
        <f t="shared" si="31"/>
        <v>0</v>
      </c>
    </row>
    <row r="146" spans="2:16">
      <c r="B146" s="9" t="str">
        <f t="shared" si="23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6"/>
        <v>0</v>
      </c>
      <c r="G146" s="159">
        <f t="shared" si="27"/>
        <v>0</v>
      </c>
      <c r="H146" s="163">
        <f t="shared" si="24"/>
        <v>0</v>
      </c>
      <c r="I146" s="253">
        <f t="shared" si="25"/>
        <v>0</v>
      </c>
      <c r="J146" s="158">
        <f t="shared" si="28"/>
        <v>0</v>
      </c>
      <c r="K146" s="158"/>
      <c r="L146" s="334"/>
      <c r="M146" s="158">
        <f t="shared" si="29"/>
        <v>0</v>
      </c>
      <c r="N146" s="334"/>
      <c r="O146" s="158">
        <f t="shared" si="30"/>
        <v>0</v>
      </c>
      <c r="P146" s="158">
        <f t="shared" si="31"/>
        <v>0</v>
      </c>
    </row>
    <row r="147" spans="2:16">
      <c r="B147" s="9" t="str">
        <f t="shared" si="23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6"/>
        <v>0</v>
      </c>
      <c r="G147" s="159">
        <f t="shared" si="27"/>
        <v>0</v>
      </c>
      <c r="H147" s="163">
        <f t="shared" si="24"/>
        <v>0</v>
      </c>
      <c r="I147" s="253">
        <f t="shared" si="25"/>
        <v>0</v>
      </c>
      <c r="J147" s="158">
        <f t="shared" si="28"/>
        <v>0</v>
      </c>
      <c r="K147" s="158"/>
      <c r="L147" s="334"/>
      <c r="M147" s="158">
        <f t="shared" si="29"/>
        <v>0</v>
      </c>
      <c r="N147" s="334"/>
      <c r="O147" s="158">
        <f t="shared" si="30"/>
        <v>0</v>
      </c>
      <c r="P147" s="158">
        <f t="shared" si="31"/>
        <v>0</v>
      </c>
    </row>
    <row r="148" spans="2:16">
      <c r="B148" s="9" t="str">
        <f t="shared" si="23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6"/>
        <v>0</v>
      </c>
      <c r="G148" s="159">
        <f t="shared" si="27"/>
        <v>0</v>
      </c>
      <c r="H148" s="163">
        <f t="shared" si="24"/>
        <v>0</v>
      </c>
      <c r="I148" s="253">
        <f t="shared" si="25"/>
        <v>0</v>
      </c>
      <c r="J148" s="158">
        <f t="shared" si="28"/>
        <v>0</v>
      </c>
      <c r="K148" s="158"/>
      <c r="L148" s="334"/>
      <c r="M148" s="158">
        <f t="shared" si="29"/>
        <v>0</v>
      </c>
      <c r="N148" s="334"/>
      <c r="O148" s="158">
        <f t="shared" si="30"/>
        <v>0</v>
      </c>
      <c r="P148" s="158">
        <f t="shared" si="31"/>
        <v>0</v>
      </c>
    </row>
    <row r="149" spans="2:16">
      <c r="B149" s="9" t="str">
        <f t="shared" si="23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6"/>
        <v>0</v>
      </c>
      <c r="G149" s="159">
        <f t="shared" si="27"/>
        <v>0</v>
      </c>
      <c r="H149" s="163">
        <f t="shared" si="24"/>
        <v>0</v>
      </c>
      <c r="I149" s="253">
        <f t="shared" si="25"/>
        <v>0</v>
      </c>
      <c r="J149" s="158">
        <f t="shared" si="28"/>
        <v>0</v>
      </c>
      <c r="K149" s="158"/>
      <c r="L149" s="334"/>
      <c r="M149" s="158">
        <f t="shared" si="29"/>
        <v>0</v>
      </c>
      <c r="N149" s="334"/>
      <c r="O149" s="158">
        <f t="shared" si="30"/>
        <v>0</v>
      </c>
      <c r="P149" s="158">
        <f t="shared" si="31"/>
        <v>0</v>
      </c>
    </row>
    <row r="150" spans="2:16">
      <c r="B150" s="9" t="str">
        <f t="shared" si="23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6"/>
        <v>0</v>
      </c>
      <c r="G150" s="159">
        <f t="shared" si="27"/>
        <v>0</v>
      </c>
      <c r="H150" s="163">
        <f t="shared" si="24"/>
        <v>0</v>
      </c>
      <c r="I150" s="253">
        <f t="shared" si="25"/>
        <v>0</v>
      </c>
      <c r="J150" s="158">
        <f t="shared" si="28"/>
        <v>0</v>
      </c>
      <c r="K150" s="158"/>
      <c r="L150" s="334"/>
      <c r="M150" s="158">
        <f t="shared" si="29"/>
        <v>0</v>
      </c>
      <c r="N150" s="334"/>
      <c r="O150" s="158">
        <f t="shared" si="30"/>
        <v>0</v>
      </c>
      <c r="P150" s="158">
        <f t="shared" si="31"/>
        <v>0</v>
      </c>
    </row>
    <row r="151" spans="2:16">
      <c r="B151" s="9" t="str">
        <f t="shared" si="23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6"/>
        <v>0</v>
      </c>
      <c r="G151" s="159">
        <f t="shared" si="27"/>
        <v>0</v>
      </c>
      <c r="H151" s="163">
        <f t="shared" si="24"/>
        <v>0</v>
      </c>
      <c r="I151" s="253">
        <f t="shared" si="25"/>
        <v>0</v>
      </c>
      <c r="J151" s="158">
        <f t="shared" si="28"/>
        <v>0</v>
      </c>
      <c r="K151" s="158"/>
      <c r="L151" s="334"/>
      <c r="M151" s="158">
        <f t="shared" si="29"/>
        <v>0</v>
      </c>
      <c r="N151" s="334"/>
      <c r="O151" s="158">
        <f t="shared" si="30"/>
        <v>0</v>
      </c>
      <c r="P151" s="158">
        <f t="shared" si="31"/>
        <v>0</v>
      </c>
    </row>
    <row r="152" spans="2:16">
      <c r="B152" s="9" t="str">
        <f t="shared" si="23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6"/>
        <v>0</v>
      </c>
      <c r="G152" s="159">
        <f t="shared" si="27"/>
        <v>0</v>
      </c>
      <c r="H152" s="163">
        <f t="shared" si="24"/>
        <v>0</v>
      </c>
      <c r="I152" s="253">
        <f t="shared" si="25"/>
        <v>0</v>
      </c>
      <c r="J152" s="158">
        <f t="shared" si="28"/>
        <v>0</v>
      </c>
      <c r="K152" s="158"/>
      <c r="L152" s="334"/>
      <c r="M152" s="158">
        <f t="shared" si="29"/>
        <v>0</v>
      </c>
      <c r="N152" s="334"/>
      <c r="O152" s="158">
        <f t="shared" si="30"/>
        <v>0</v>
      </c>
      <c r="P152" s="158">
        <f t="shared" si="31"/>
        <v>0</v>
      </c>
    </row>
    <row r="153" spans="2:16">
      <c r="B153" s="9" t="str">
        <f t="shared" si="23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6"/>
        <v>0</v>
      </c>
      <c r="G153" s="159">
        <f t="shared" si="27"/>
        <v>0</v>
      </c>
      <c r="H153" s="163">
        <f t="shared" si="24"/>
        <v>0</v>
      </c>
      <c r="I153" s="253">
        <f t="shared" si="25"/>
        <v>0</v>
      </c>
      <c r="J153" s="158">
        <f t="shared" si="28"/>
        <v>0</v>
      </c>
      <c r="K153" s="158"/>
      <c r="L153" s="334"/>
      <c r="M153" s="158">
        <f t="shared" si="29"/>
        <v>0</v>
      </c>
      <c r="N153" s="334"/>
      <c r="O153" s="158">
        <f t="shared" si="30"/>
        <v>0</v>
      </c>
      <c r="P153" s="158">
        <f t="shared" si="31"/>
        <v>0</v>
      </c>
    </row>
    <row r="154" spans="2:16" ht="13.5" thickBot="1">
      <c r="B154" s="9" t="str">
        <f t="shared" si="23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6"/>
        <v>0</v>
      </c>
      <c r="G154" s="165">
        <f t="shared" si="27"/>
        <v>0</v>
      </c>
      <c r="H154" s="167">
        <f t="shared" si="24"/>
        <v>0</v>
      </c>
      <c r="I154" s="254">
        <f t="shared" si="25"/>
        <v>0</v>
      </c>
      <c r="J154" s="169">
        <f t="shared" si="28"/>
        <v>0</v>
      </c>
      <c r="K154" s="158"/>
      <c r="L154" s="335"/>
      <c r="M154" s="169">
        <f t="shared" si="29"/>
        <v>0</v>
      </c>
      <c r="N154" s="335"/>
      <c r="O154" s="169">
        <f t="shared" si="30"/>
        <v>0</v>
      </c>
      <c r="P154" s="169">
        <f t="shared" si="31"/>
        <v>0</v>
      </c>
    </row>
    <row r="155" spans="2:16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Q162"/>
  <sheetViews>
    <sheetView view="pageBreakPreview" topLeftCell="A67" zoomScale="80" zoomScaleNormal="100" zoomScaleSheetLayoutView="80" workbookViewId="0">
      <selection activeCell="D17" sqref="D1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5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300373.53346769244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300373.53346769244</v>
      </c>
      <c r="O6" s="1"/>
      <c r="P6" s="1"/>
    </row>
    <row r="7" spans="1:17" ht="13.5" thickBot="1">
      <c r="C7" s="121" t="s">
        <v>44</v>
      </c>
      <c r="D7" s="273" t="s">
        <v>234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139</v>
      </c>
      <c r="E9" s="401" t="s">
        <v>398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2981768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72726.048780487807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2111061</v>
      </c>
      <c r="E17" s="358">
        <v>0</v>
      </c>
      <c r="F17" s="357">
        <v>2111061</v>
      </c>
      <c r="G17" s="358">
        <v>26962</v>
      </c>
      <c r="H17" s="359">
        <v>26962</v>
      </c>
      <c r="I17" s="156">
        <f t="shared" ref="I17:I48" si="0">H17-G17</f>
        <v>0</v>
      </c>
      <c r="J17" s="156"/>
      <c r="K17" s="256">
        <v>26962</v>
      </c>
      <c r="L17" s="157">
        <f t="shared" ref="L17:L48" si="1">IF(K17&lt;&gt;0,+G17-K17,0)</f>
        <v>0</v>
      </c>
      <c r="M17" s="256">
        <v>26962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2981232</v>
      </c>
      <c r="E18" s="360">
        <v>78453</v>
      </c>
      <c r="F18" s="361">
        <v>2902778</v>
      </c>
      <c r="G18" s="360">
        <v>495771</v>
      </c>
      <c r="H18" s="359">
        <v>495771</v>
      </c>
      <c r="I18" s="368">
        <v>0</v>
      </c>
      <c r="J18" s="156"/>
      <c r="K18" s="258">
        <f t="shared" ref="K18:K23" si="4">G18</f>
        <v>495771</v>
      </c>
      <c r="L18" s="257">
        <f t="shared" si="1"/>
        <v>0</v>
      </c>
      <c r="M18" s="258">
        <f t="shared" ref="M18:M23" si="5">H18</f>
        <v>495771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2902779</v>
      </c>
      <c r="E19" s="360">
        <v>72712.975609756104</v>
      </c>
      <c r="F19" s="361">
        <v>2830066.0243902439</v>
      </c>
      <c r="G19" s="360">
        <v>514747.16993514739</v>
      </c>
      <c r="H19" s="359">
        <v>514747.16993514739</v>
      </c>
      <c r="I19" s="368">
        <v>0</v>
      </c>
      <c r="J19" s="156"/>
      <c r="K19" s="258">
        <f t="shared" si="4"/>
        <v>514747.16993514739</v>
      </c>
      <c r="L19" s="257">
        <f t="shared" si="1"/>
        <v>0</v>
      </c>
      <c r="M19" s="258">
        <f t="shared" si="5"/>
        <v>514747.16993514739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2830066.0243902439</v>
      </c>
      <c r="E20" s="377">
        <v>70981.71428571429</v>
      </c>
      <c r="F20" s="361">
        <v>2759084.3101045298</v>
      </c>
      <c r="G20" s="360">
        <v>481313.11934217566</v>
      </c>
      <c r="H20" s="359">
        <v>481313.11934217566</v>
      </c>
      <c r="I20" s="368">
        <v>0</v>
      </c>
      <c r="J20" s="156"/>
      <c r="K20" s="258">
        <f t="shared" si="4"/>
        <v>481313.11934217566</v>
      </c>
      <c r="L20" s="257">
        <f t="shared" si="1"/>
        <v>0</v>
      </c>
      <c r="M20" s="258">
        <f t="shared" si="5"/>
        <v>481313.11934217566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2759084.3101045298</v>
      </c>
      <c r="E21" s="377">
        <v>70981.71428571429</v>
      </c>
      <c r="F21" s="361">
        <v>2688102.5958188158</v>
      </c>
      <c r="G21" s="360">
        <v>447281.35299477971</v>
      </c>
      <c r="H21" s="359">
        <v>447281.35299477971</v>
      </c>
      <c r="I21" s="156">
        <v>0</v>
      </c>
      <c r="J21" s="156"/>
      <c r="K21" s="258">
        <f t="shared" si="4"/>
        <v>447281.35299477971</v>
      </c>
      <c r="L21" s="257">
        <f t="shared" ref="L21:L26" si="7">IF(K21&lt;&gt;0,+G21-K21,0)</f>
        <v>0</v>
      </c>
      <c r="M21" s="258">
        <f t="shared" si="5"/>
        <v>447281.35299477971</v>
      </c>
      <c r="N21" s="158">
        <f t="shared" ref="N21:N26" si="8">IF(M21&lt;&gt;0,+H21-M21,0)</f>
        <v>0</v>
      </c>
      <c r="O21" s="158">
        <f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2688102.5958188158</v>
      </c>
      <c r="E22" s="377">
        <v>70981.71428571429</v>
      </c>
      <c r="F22" s="361">
        <v>2617120.8815331017</v>
      </c>
      <c r="G22" s="360">
        <v>424058.82256501901</v>
      </c>
      <c r="H22" s="359">
        <v>424058.82256501901</v>
      </c>
      <c r="I22" s="156">
        <v>0</v>
      </c>
      <c r="J22" s="156"/>
      <c r="K22" s="258">
        <f t="shared" si="4"/>
        <v>424058.82256501901</v>
      </c>
      <c r="L22" s="257">
        <f t="shared" si="7"/>
        <v>0</v>
      </c>
      <c r="M22" s="258">
        <f t="shared" si="5"/>
        <v>424058.82256501901</v>
      </c>
      <c r="N22" s="158">
        <f t="shared" si="8"/>
        <v>0</v>
      </c>
      <c r="O22" s="158">
        <f t="shared" si="3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2617120.8815331017</v>
      </c>
      <c r="E23" s="377">
        <v>70981.71428571429</v>
      </c>
      <c r="F23" s="361">
        <v>2546139.1672473876</v>
      </c>
      <c r="G23" s="360">
        <v>406320.46656296717</v>
      </c>
      <c r="H23" s="359">
        <v>406320.46656296717</v>
      </c>
      <c r="I23" s="156">
        <v>0</v>
      </c>
      <c r="J23" s="156"/>
      <c r="K23" s="258">
        <f t="shared" si="4"/>
        <v>406320.46656296717</v>
      </c>
      <c r="L23" s="257">
        <f t="shared" si="7"/>
        <v>0</v>
      </c>
      <c r="M23" s="258">
        <f t="shared" si="5"/>
        <v>406320.46656296717</v>
      </c>
      <c r="N23" s="158">
        <f t="shared" si="8"/>
        <v>0</v>
      </c>
      <c r="O23" s="158">
        <f>+N23-L23</f>
        <v>0</v>
      </c>
      <c r="P23" s="4"/>
    </row>
    <row r="24" spans="2:16">
      <c r="B24" s="9" t="str">
        <f t="shared" si="6"/>
        <v>IU</v>
      </c>
      <c r="C24" s="153">
        <f>IF(D11="","-",+C23+1)</f>
        <v>2016</v>
      </c>
      <c r="D24" s="361">
        <v>2546675.1672473866</v>
      </c>
      <c r="E24" s="377">
        <v>70994.476190476184</v>
      </c>
      <c r="F24" s="361">
        <v>2475680.6910569104</v>
      </c>
      <c r="G24" s="360">
        <v>393030.95863797772</v>
      </c>
      <c r="H24" s="359">
        <v>393030.95863797772</v>
      </c>
      <c r="I24" s="156">
        <f t="shared" si="0"/>
        <v>0</v>
      </c>
      <c r="J24" s="156"/>
      <c r="K24" s="258">
        <f>G24</f>
        <v>393030.95863797772</v>
      </c>
      <c r="L24" s="257">
        <f t="shared" si="7"/>
        <v>0</v>
      </c>
      <c r="M24" s="258">
        <f>H24</f>
        <v>393030.95863797772</v>
      </c>
      <c r="N24" s="158">
        <f t="shared" si="8"/>
        <v>0</v>
      </c>
      <c r="O24" s="158">
        <f>+N24-L24</f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2475680.6910569104</v>
      </c>
      <c r="E25" s="377">
        <v>69343.441860465115</v>
      </c>
      <c r="F25" s="361">
        <v>2406337.2491964451</v>
      </c>
      <c r="G25" s="360">
        <v>371766.22774985479</v>
      </c>
      <c r="H25" s="359">
        <v>371766.22774985479</v>
      </c>
      <c r="I25" s="156">
        <v>0</v>
      </c>
      <c r="J25" s="156"/>
      <c r="K25" s="258">
        <f>G25</f>
        <v>371766.22774985479</v>
      </c>
      <c r="L25" s="257">
        <f t="shared" si="7"/>
        <v>0</v>
      </c>
      <c r="M25" s="258">
        <f>H25</f>
        <v>371766.22774985479</v>
      </c>
      <c r="N25" s="158">
        <f t="shared" si="8"/>
        <v>0</v>
      </c>
      <c r="O25" s="158">
        <f>+N25-L25</f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2406337.2491964451</v>
      </c>
      <c r="E26" s="377">
        <v>72726.048780487807</v>
      </c>
      <c r="F26" s="361">
        <v>2333611.2004159573</v>
      </c>
      <c r="G26" s="360">
        <v>373935.78736543196</v>
      </c>
      <c r="H26" s="359">
        <v>373935.78736543196</v>
      </c>
      <c r="I26" s="156">
        <f t="shared" si="0"/>
        <v>0</v>
      </c>
      <c r="J26" s="156"/>
      <c r="K26" s="258">
        <f>G26</f>
        <v>373935.78736543196</v>
      </c>
      <c r="L26" s="257">
        <f t="shared" si="7"/>
        <v>0</v>
      </c>
      <c r="M26" s="258">
        <f>H26</f>
        <v>373935.78736543196</v>
      </c>
      <c r="N26" s="158">
        <f t="shared" si="8"/>
        <v>0</v>
      </c>
      <c r="O26" s="158">
        <f>+N26-L26</f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361">
        <v>2333611.2004159573</v>
      </c>
      <c r="E27" s="377">
        <v>72726.048780487807</v>
      </c>
      <c r="F27" s="361">
        <v>2260885.1516354694</v>
      </c>
      <c r="G27" s="360">
        <v>364692.73572706321</v>
      </c>
      <c r="H27" s="359">
        <v>364692.73572706321</v>
      </c>
      <c r="I27" s="156">
        <f t="shared" si="0"/>
        <v>0</v>
      </c>
      <c r="J27" s="156"/>
      <c r="K27" s="258">
        <f>G27</f>
        <v>364692.73572706321</v>
      </c>
      <c r="L27" s="257">
        <f t="shared" ref="L27" si="9">IF(K27&lt;&gt;0,+G27-K27,0)</f>
        <v>0</v>
      </c>
      <c r="M27" s="258">
        <f>H27</f>
        <v>364692.73572706321</v>
      </c>
      <c r="N27" s="158">
        <f t="shared" ref="N27" si="10">IF(M27&lt;&gt;0,+H27-M27,0)</f>
        <v>0</v>
      </c>
      <c r="O27" s="158">
        <f>+N27-L27</f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2260885.1516354694</v>
      </c>
      <c r="E28" s="160">
        <f>IF(+I14&lt;F27,I14,D28)</f>
        <v>72726.048780487807</v>
      </c>
      <c r="F28" s="159">
        <f t="shared" ref="F28:F48" si="11">+D28-E28</f>
        <v>2188159.1028549816</v>
      </c>
      <c r="G28" s="161">
        <f t="shared" ref="G28:G72" si="12">+I$12*((D28+F28)/2)+E28</f>
        <v>300373.53346769244</v>
      </c>
      <c r="H28" s="142">
        <f t="shared" ref="H28:H72" si="13">+I$13*((D28+F28)/2)+E28</f>
        <v>300373.53346769244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2188159.1028549816</v>
      </c>
      <c r="E29" s="160">
        <f>IF(+I14&lt;F28,I14,D29)</f>
        <v>72726.048780487807</v>
      </c>
      <c r="F29" s="159">
        <f t="shared" si="11"/>
        <v>2115433.0540744937</v>
      </c>
      <c r="G29" s="161">
        <f t="shared" si="12"/>
        <v>292931.08015453105</v>
      </c>
      <c r="H29" s="142">
        <f t="shared" si="13"/>
        <v>292931.08015453105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2115433.0540744937</v>
      </c>
      <c r="E30" s="160">
        <f>IF(+I14&lt;F29,I14,D30)</f>
        <v>72726.048780487807</v>
      </c>
      <c r="F30" s="159">
        <f t="shared" si="11"/>
        <v>2042707.0052940059</v>
      </c>
      <c r="G30" s="161">
        <f t="shared" si="12"/>
        <v>285488.62684136967</v>
      </c>
      <c r="H30" s="142">
        <f t="shared" si="13"/>
        <v>285488.62684136967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2042707.0052940059</v>
      </c>
      <c r="E31" s="160">
        <f>IF(+I14&lt;F30,I14,D31)</f>
        <v>72726.048780487807</v>
      </c>
      <c r="F31" s="159">
        <f t="shared" si="11"/>
        <v>1969980.956513518</v>
      </c>
      <c r="G31" s="161">
        <f t="shared" si="12"/>
        <v>278046.17352820834</v>
      </c>
      <c r="H31" s="142">
        <f t="shared" si="13"/>
        <v>278046.17352820834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1969980.956513518</v>
      </c>
      <c r="E32" s="160">
        <f>IF(+I14&lt;F31,I14,D32)</f>
        <v>72726.048780487807</v>
      </c>
      <c r="F32" s="159">
        <f t="shared" si="11"/>
        <v>1897254.9077330302</v>
      </c>
      <c r="G32" s="161">
        <f t="shared" si="12"/>
        <v>270603.72021504695</v>
      </c>
      <c r="H32" s="142">
        <f t="shared" si="13"/>
        <v>270603.72021504695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1897254.9077330302</v>
      </c>
      <c r="E33" s="160">
        <f>IF(+I14&lt;F32,I14,D33)</f>
        <v>72726.048780487807</v>
      </c>
      <c r="F33" s="159">
        <f t="shared" si="11"/>
        <v>1824528.8589525423</v>
      </c>
      <c r="G33" s="161">
        <f t="shared" si="12"/>
        <v>263161.26690188557</v>
      </c>
      <c r="H33" s="142">
        <f t="shared" si="13"/>
        <v>263161.26690188557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1824528.8589525423</v>
      </c>
      <c r="E34" s="160">
        <f>IF(+I14&lt;F33,I14,D34)</f>
        <v>72726.048780487807</v>
      </c>
      <c r="F34" s="159">
        <f t="shared" si="11"/>
        <v>1751802.8101720545</v>
      </c>
      <c r="G34" s="161">
        <f t="shared" si="12"/>
        <v>255718.81358872424</v>
      </c>
      <c r="H34" s="142">
        <f t="shared" si="13"/>
        <v>255718.81358872424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1751802.8101720545</v>
      </c>
      <c r="E35" s="160">
        <f>IF(+I14&lt;F34,I14,D35)</f>
        <v>72726.048780487807</v>
      </c>
      <c r="F35" s="159">
        <f t="shared" si="11"/>
        <v>1679076.7613915666</v>
      </c>
      <c r="G35" s="161">
        <f t="shared" si="12"/>
        <v>248276.36027556285</v>
      </c>
      <c r="H35" s="142">
        <f t="shared" si="13"/>
        <v>248276.36027556285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1679076.7613915666</v>
      </c>
      <c r="E36" s="160">
        <f>IF(+I14&lt;F35,I14,D36)</f>
        <v>72726.048780487807</v>
      </c>
      <c r="F36" s="159">
        <f t="shared" si="11"/>
        <v>1606350.7126110788</v>
      </c>
      <c r="G36" s="161">
        <f t="shared" si="12"/>
        <v>240833.90696240147</v>
      </c>
      <c r="H36" s="142">
        <f t="shared" si="13"/>
        <v>240833.90696240147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1606350.7126110788</v>
      </c>
      <c r="E37" s="160">
        <f>IF(+I14&lt;F36,I14,D37)</f>
        <v>72726.048780487807</v>
      </c>
      <c r="F37" s="159">
        <f t="shared" si="11"/>
        <v>1533624.6638305909</v>
      </c>
      <c r="G37" s="161">
        <f t="shared" si="12"/>
        <v>233391.45364924008</v>
      </c>
      <c r="H37" s="142">
        <f t="shared" si="13"/>
        <v>233391.45364924008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1533624.6638305909</v>
      </c>
      <c r="E38" s="160">
        <f>IF(+I14&lt;F37,I14,D38)</f>
        <v>72726.048780487807</v>
      </c>
      <c r="F38" s="159">
        <f t="shared" si="11"/>
        <v>1460898.615050103</v>
      </c>
      <c r="G38" s="161">
        <f t="shared" si="12"/>
        <v>225949.00033607875</v>
      </c>
      <c r="H38" s="142">
        <f t="shared" si="13"/>
        <v>225949.00033607875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1460898.615050103</v>
      </c>
      <c r="E39" s="160">
        <f>IF(+I14&lt;F38,I14,D39)</f>
        <v>72726.048780487807</v>
      </c>
      <c r="F39" s="159">
        <f t="shared" si="11"/>
        <v>1388172.5662696152</v>
      </c>
      <c r="G39" s="161">
        <f t="shared" si="12"/>
        <v>218506.54702291737</v>
      </c>
      <c r="H39" s="142">
        <f t="shared" si="13"/>
        <v>218506.54702291737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1388172.5662696152</v>
      </c>
      <c r="E40" s="160">
        <f>IF(+I14&lt;F39,I14,D40)</f>
        <v>72726.048780487807</v>
      </c>
      <c r="F40" s="159">
        <f t="shared" si="11"/>
        <v>1315446.5174891273</v>
      </c>
      <c r="G40" s="161">
        <f t="shared" si="12"/>
        <v>211064.09370975598</v>
      </c>
      <c r="H40" s="142">
        <f t="shared" si="13"/>
        <v>211064.09370975598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1315446.5174891273</v>
      </c>
      <c r="E41" s="160">
        <f>IF(+I14&lt;F40,I14,D41)</f>
        <v>72726.048780487807</v>
      </c>
      <c r="F41" s="159">
        <f t="shared" si="11"/>
        <v>1242720.4687086395</v>
      </c>
      <c r="G41" s="161">
        <f t="shared" si="12"/>
        <v>203621.64039659465</v>
      </c>
      <c r="H41" s="142">
        <f t="shared" si="13"/>
        <v>203621.64039659465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1242720.4687086395</v>
      </c>
      <c r="E42" s="160">
        <f>IF(+I14&lt;F41,I14,D42)</f>
        <v>72726.048780487807</v>
      </c>
      <c r="F42" s="159">
        <f t="shared" si="11"/>
        <v>1169994.4199281516</v>
      </c>
      <c r="G42" s="161">
        <f t="shared" si="12"/>
        <v>196179.18708343327</v>
      </c>
      <c r="H42" s="142">
        <f t="shared" si="13"/>
        <v>196179.18708343327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1169994.4199281516</v>
      </c>
      <c r="E43" s="160">
        <f>IF(+I14&lt;F42,I14,D43)</f>
        <v>72726.048780487807</v>
      </c>
      <c r="F43" s="159">
        <f t="shared" si="11"/>
        <v>1097268.3711476638</v>
      </c>
      <c r="G43" s="161">
        <f t="shared" si="12"/>
        <v>188736.73377027188</v>
      </c>
      <c r="H43" s="142">
        <f t="shared" si="13"/>
        <v>188736.73377027188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1097268.3711476638</v>
      </c>
      <c r="E44" s="160">
        <f>IF(+I14&lt;F43,I14,D44)</f>
        <v>72726.048780487807</v>
      </c>
      <c r="F44" s="159">
        <f t="shared" si="11"/>
        <v>1024542.3223671759</v>
      </c>
      <c r="G44" s="161">
        <f t="shared" si="12"/>
        <v>181294.28045711052</v>
      </c>
      <c r="H44" s="142">
        <f t="shared" si="13"/>
        <v>181294.28045711052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1024542.3223671759</v>
      </c>
      <c r="E45" s="160">
        <f>IF(+I14&lt;F44,I14,D45)</f>
        <v>72726.048780487807</v>
      </c>
      <c r="F45" s="159">
        <f t="shared" si="11"/>
        <v>951816.2735866881</v>
      </c>
      <c r="G45" s="161">
        <f t="shared" si="12"/>
        <v>173851.82714394917</v>
      </c>
      <c r="H45" s="142">
        <f t="shared" si="13"/>
        <v>173851.82714394917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951816.2735866881</v>
      </c>
      <c r="E46" s="160">
        <f>IF(+I14&lt;F45,I14,D46)</f>
        <v>72726.048780487807</v>
      </c>
      <c r="F46" s="159">
        <f t="shared" si="11"/>
        <v>879090.22480620025</v>
      </c>
      <c r="G46" s="161">
        <f t="shared" si="12"/>
        <v>166409.37383078778</v>
      </c>
      <c r="H46" s="142">
        <f t="shared" si="13"/>
        <v>166409.37383078778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879090.22480620025</v>
      </c>
      <c r="E47" s="160">
        <f>IF(+I14&lt;F46,I14,D47)</f>
        <v>72726.048780487807</v>
      </c>
      <c r="F47" s="159">
        <f t="shared" si="11"/>
        <v>806364.1760257124</v>
      </c>
      <c r="G47" s="161">
        <f t="shared" si="12"/>
        <v>158966.92051762642</v>
      </c>
      <c r="H47" s="142">
        <f t="shared" si="13"/>
        <v>158966.92051762642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806364.1760257124</v>
      </c>
      <c r="E48" s="160">
        <f>IF(+I14&lt;F47,I14,D48)</f>
        <v>72726.048780487807</v>
      </c>
      <c r="F48" s="159">
        <f t="shared" si="11"/>
        <v>733638.12724522455</v>
      </c>
      <c r="G48" s="161">
        <f t="shared" si="12"/>
        <v>151524.46720446507</v>
      </c>
      <c r="H48" s="142">
        <f t="shared" si="13"/>
        <v>151524.46720446507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733638.12724522455</v>
      </c>
      <c r="E49" s="160">
        <f>IF(+I14&lt;F48,I14,D49)</f>
        <v>72726.048780487807</v>
      </c>
      <c r="F49" s="159">
        <f t="shared" ref="F49:F72" si="14">+D49-E49</f>
        <v>660912.0784647367</v>
      </c>
      <c r="G49" s="161">
        <f t="shared" si="12"/>
        <v>144082.01389130368</v>
      </c>
      <c r="H49" s="142">
        <f t="shared" si="13"/>
        <v>144082.01389130368</v>
      </c>
      <c r="I49" s="156">
        <f t="shared" ref="I49:I72" si="15">H49-G49</f>
        <v>0</v>
      </c>
      <c r="J49" s="156"/>
      <c r="K49" s="334"/>
      <c r="L49" s="158">
        <f t="shared" ref="L49:L72" si="16">IF(K49&lt;&gt;0,+G49-K49,0)</f>
        <v>0</v>
      </c>
      <c r="M49" s="334"/>
      <c r="N49" s="158">
        <f t="shared" ref="N49:N72" si="17">IF(M49&lt;&gt;0,+H49-M49,0)</f>
        <v>0</v>
      </c>
      <c r="O49" s="158">
        <f t="shared" ref="O49:O72" si="18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660912.0784647367</v>
      </c>
      <c r="E50" s="160">
        <f>IF(+I14&lt;F49,I14,D50)</f>
        <v>72726.048780487807</v>
      </c>
      <c r="F50" s="159">
        <f t="shared" si="14"/>
        <v>588186.02968424885</v>
      </c>
      <c r="G50" s="161">
        <f t="shared" si="12"/>
        <v>136639.56057814232</v>
      </c>
      <c r="H50" s="142">
        <f t="shared" si="13"/>
        <v>136639.56057814232</v>
      </c>
      <c r="I50" s="156">
        <f t="shared" si="15"/>
        <v>0</v>
      </c>
      <c r="J50" s="156"/>
      <c r="K50" s="334"/>
      <c r="L50" s="158">
        <f t="shared" si="16"/>
        <v>0</v>
      </c>
      <c r="M50" s="334"/>
      <c r="N50" s="158">
        <f t="shared" si="17"/>
        <v>0</v>
      </c>
      <c r="O50" s="158">
        <f t="shared" si="18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588186.02968424885</v>
      </c>
      <c r="E51" s="160">
        <f>IF(+I14&lt;F50,I14,D51)</f>
        <v>72726.048780487807</v>
      </c>
      <c r="F51" s="159">
        <f t="shared" si="14"/>
        <v>515459.98090376105</v>
      </c>
      <c r="G51" s="161">
        <f t="shared" si="12"/>
        <v>129197.10726498094</v>
      </c>
      <c r="H51" s="142">
        <f t="shared" si="13"/>
        <v>129197.10726498094</v>
      </c>
      <c r="I51" s="156">
        <f t="shared" si="15"/>
        <v>0</v>
      </c>
      <c r="J51" s="156"/>
      <c r="K51" s="334"/>
      <c r="L51" s="158">
        <f t="shared" si="16"/>
        <v>0</v>
      </c>
      <c r="M51" s="334"/>
      <c r="N51" s="158">
        <f t="shared" si="17"/>
        <v>0</v>
      </c>
      <c r="O51" s="158">
        <f t="shared" si="18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515459.98090376105</v>
      </c>
      <c r="E52" s="160">
        <f>IF(+I14&lt;F51,I14,D52)</f>
        <v>72726.048780487807</v>
      </c>
      <c r="F52" s="159">
        <f t="shared" si="14"/>
        <v>442733.93212327326</v>
      </c>
      <c r="G52" s="161">
        <f t="shared" si="12"/>
        <v>121754.65395181959</v>
      </c>
      <c r="H52" s="142">
        <f t="shared" si="13"/>
        <v>121754.65395181959</v>
      </c>
      <c r="I52" s="156">
        <f t="shared" si="15"/>
        <v>0</v>
      </c>
      <c r="J52" s="156"/>
      <c r="K52" s="334"/>
      <c r="L52" s="158">
        <f t="shared" si="16"/>
        <v>0</v>
      </c>
      <c r="M52" s="334"/>
      <c r="N52" s="158">
        <f t="shared" si="17"/>
        <v>0</v>
      </c>
      <c r="O52" s="158">
        <f t="shared" si="18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442733.93212327326</v>
      </c>
      <c r="E53" s="160">
        <f>IF(+I14&lt;F52,I14,D53)</f>
        <v>72726.048780487807</v>
      </c>
      <c r="F53" s="159">
        <f t="shared" si="14"/>
        <v>370007.88334278547</v>
      </c>
      <c r="G53" s="161">
        <f t="shared" si="12"/>
        <v>114312.20063865822</v>
      </c>
      <c r="H53" s="142">
        <f t="shared" si="13"/>
        <v>114312.20063865822</v>
      </c>
      <c r="I53" s="156">
        <f t="shared" si="15"/>
        <v>0</v>
      </c>
      <c r="J53" s="156"/>
      <c r="K53" s="334"/>
      <c r="L53" s="158">
        <f t="shared" si="16"/>
        <v>0</v>
      </c>
      <c r="M53" s="334"/>
      <c r="N53" s="158">
        <f t="shared" si="17"/>
        <v>0</v>
      </c>
      <c r="O53" s="158">
        <f t="shared" si="18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370007.88334278547</v>
      </c>
      <c r="E54" s="160">
        <f>IF(+I14&lt;F53,I14,D54)</f>
        <v>72726.048780487807</v>
      </c>
      <c r="F54" s="159">
        <f t="shared" si="14"/>
        <v>297281.83456229768</v>
      </c>
      <c r="G54" s="161">
        <f t="shared" si="12"/>
        <v>106869.74732549686</v>
      </c>
      <c r="H54" s="142">
        <f t="shared" si="13"/>
        <v>106869.74732549686</v>
      </c>
      <c r="I54" s="156">
        <f t="shared" si="15"/>
        <v>0</v>
      </c>
      <c r="J54" s="156"/>
      <c r="K54" s="334"/>
      <c r="L54" s="158">
        <f t="shared" si="16"/>
        <v>0</v>
      </c>
      <c r="M54" s="334"/>
      <c r="N54" s="158">
        <f t="shared" si="17"/>
        <v>0</v>
      </c>
      <c r="O54" s="158">
        <f t="shared" si="18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297281.83456229768</v>
      </c>
      <c r="E55" s="160">
        <f>IF(+I14&lt;F54,I14,D55)</f>
        <v>72726.048780487807</v>
      </c>
      <c r="F55" s="159">
        <f t="shared" si="14"/>
        <v>224555.78578180989</v>
      </c>
      <c r="G55" s="161">
        <f t="shared" si="12"/>
        <v>99427.294012335507</v>
      </c>
      <c r="H55" s="142">
        <f t="shared" si="13"/>
        <v>99427.294012335507</v>
      </c>
      <c r="I55" s="156">
        <f t="shared" si="15"/>
        <v>0</v>
      </c>
      <c r="J55" s="156"/>
      <c r="K55" s="334"/>
      <c r="L55" s="158">
        <f t="shared" si="16"/>
        <v>0</v>
      </c>
      <c r="M55" s="334"/>
      <c r="N55" s="158">
        <f t="shared" si="17"/>
        <v>0</v>
      </c>
      <c r="O55" s="158">
        <f t="shared" si="18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224555.78578180989</v>
      </c>
      <c r="E56" s="160">
        <f>IF(+I14&lt;F55,I14,D56)</f>
        <v>72726.048780487807</v>
      </c>
      <c r="F56" s="159">
        <f t="shared" si="14"/>
        <v>151829.73700132209</v>
      </c>
      <c r="G56" s="161">
        <f t="shared" si="12"/>
        <v>91984.840699174136</v>
      </c>
      <c r="H56" s="142">
        <f t="shared" si="13"/>
        <v>91984.840699174136</v>
      </c>
      <c r="I56" s="156">
        <f t="shared" si="15"/>
        <v>0</v>
      </c>
      <c r="J56" s="156"/>
      <c r="K56" s="334"/>
      <c r="L56" s="158">
        <f t="shared" si="16"/>
        <v>0</v>
      </c>
      <c r="M56" s="334"/>
      <c r="N56" s="158">
        <f t="shared" si="17"/>
        <v>0</v>
      </c>
      <c r="O56" s="158">
        <f t="shared" si="18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151829.73700132209</v>
      </c>
      <c r="E57" s="160">
        <f>IF(+I14&lt;F56,I14,D57)</f>
        <v>72726.048780487807</v>
      </c>
      <c r="F57" s="159">
        <f t="shared" si="14"/>
        <v>79103.688220834287</v>
      </c>
      <c r="G57" s="161">
        <f t="shared" si="12"/>
        <v>84542.387386012779</v>
      </c>
      <c r="H57" s="142">
        <f t="shared" si="13"/>
        <v>84542.387386012779</v>
      </c>
      <c r="I57" s="156">
        <f t="shared" si="15"/>
        <v>0</v>
      </c>
      <c r="J57" s="156"/>
      <c r="K57" s="334"/>
      <c r="L57" s="158">
        <f t="shared" si="16"/>
        <v>0</v>
      </c>
      <c r="M57" s="334"/>
      <c r="N57" s="158">
        <f t="shared" si="17"/>
        <v>0</v>
      </c>
      <c r="O57" s="158">
        <f t="shared" si="18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79103.688220834287</v>
      </c>
      <c r="E58" s="160">
        <f>IF(+I14&lt;F57,I14,D58)</f>
        <v>72726.048780487807</v>
      </c>
      <c r="F58" s="159">
        <f t="shared" si="14"/>
        <v>6377.6394403464801</v>
      </c>
      <c r="G58" s="161">
        <f t="shared" si="12"/>
        <v>77099.934072851407</v>
      </c>
      <c r="H58" s="142">
        <f t="shared" si="13"/>
        <v>77099.934072851407</v>
      </c>
      <c r="I58" s="156">
        <f t="shared" si="15"/>
        <v>0</v>
      </c>
      <c r="J58" s="156"/>
      <c r="K58" s="334"/>
      <c r="L58" s="158">
        <f t="shared" si="16"/>
        <v>0</v>
      </c>
      <c r="M58" s="334"/>
      <c r="N58" s="158">
        <f t="shared" si="17"/>
        <v>0</v>
      </c>
      <c r="O58" s="158">
        <f t="shared" si="18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6377.6394403464801</v>
      </c>
      <c r="E59" s="160">
        <f>IF(+I14&lt;F58,I14,D59)</f>
        <v>6377.6394403464801</v>
      </c>
      <c r="F59" s="159">
        <f t="shared" si="14"/>
        <v>0</v>
      </c>
      <c r="G59" s="161">
        <f t="shared" si="12"/>
        <v>6703.9687582379402</v>
      </c>
      <c r="H59" s="142">
        <f t="shared" si="13"/>
        <v>6703.9687582379402</v>
      </c>
      <c r="I59" s="156">
        <f t="shared" si="15"/>
        <v>0</v>
      </c>
      <c r="J59" s="156"/>
      <c r="K59" s="334"/>
      <c r="L59" s="158">
        <f t="shared" si="16"/>
        <v>0</v>
      </c>
      <c r="M59" s="334"/>
      <c r="N59" s="158">
        <f t="shared" si="17"/>
        <v>0</v>
      </c>
      <c r="O59" s="158">
        <f t="shared" si="18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4"/>
        <v>0</v>
      </c>
      <c r="G60" s="161">
        <f t="shared" si="12"/>
        <v>0</v>
      </c>
      <c r="H60" s="142">
        <f t="shared" si="13"/>
        <v>0</v>
      </c>
      <c r="I60" s="156">
        <f t="shared" si="15"/>
        <v>0</v>
      </c>
      <c r="J60" s="156"/>
      <c r="K60" s="334"/>
      <c r="L60" s="158">
        <f t="shared" si="16"/>
        <v>0</v>
      </c>
      <c r="M60" s="334"/>
      <c r="N60" s="158">
        <f t="shared" si="17"/>
        <v>0</v>
      </c>
      <c r="O60" s="158">
        <f t="shared" si="18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4"/>
        <v>0</v>
      </c>
      <c r="G61" s="163">
        <f t="shared" si="12"/>
        <v>0</v>
      </c>
      <c r="H61" s="142">
        <f t="shared" si="13"/>
        <v>0</v>
      </c>
      <c r="I61" s="156">
        <f t="shared" si="15"/>
        <v>0</v>
      </c>
      <c r="J61" s="156"/>
      <c r="K61" s="334"/>
      <c r="L61" s="158">
        <f t="shared" si="16"/>
        <v>0</v>
      </c>
      <c r="M61" s="334"/>
      <c r="N61" s="158">
        <f t="shared" si="17"/>
        <v>0</v>
      </c>
      <c r="O61" s="158">
        <f t="shared" si="18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4"/>
        <v>0</v>
      </c>
      <c r="G62" s="163">
        <f t="shared" si="12"/>
        <v>0</v>
      </c>
      <c r="H62" s="142">
        <f t="shared" si="13"/>
        <v>0</v>
      </c>
      <c r="I62" s="156">
        <f t="shared" si="15"/>
        <v>0</v>
      </c>
      <c r="J62" s="156"/>
      <c r="K62" s="334"/>
      <c r="L62" s="158">
        <f t="shared" si="16"/>
        <v>0</v>
      </c>
      <c r="M62" s="334"/>
      <c r="N62" s="158">
        <f t="shared" si="17"/>
        <v>0</v>
      </c>
      <c r="O62" s="158">
        <f t="shared" si="18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4"/>
        <v>0</v>
      </c>
      <c r="G63" s="163">
        <f t="shared" si="12"/>
        <v>0</v>
      </c>
      <c r="H63" s="142">
        <f t="shared" si="13"/>
        <v>0</v>
      </c>
      <c r="I63" s="156">
        <f t="shared" si="15"/>
        <v>0</v>
      </c>
      <c r="J63" s="156"/>
      <c r="K63" s="334"/>
      <c r="L63" s="158">
        <f t="shared" si="16"/>
        <v>0</v>
      </c>
      <c r="M63" s="334"/>
      <c r="N63" s="158">
        <f t="shared" si="17"/>
        <v>0</v>
      </c>
      <c r="O63" s="158">
        <f t="shared" si="18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4"/>
        <v>0</v>
      </c>
      <c r="G64" s="163">
        <f t="shared" si="12"/>
        <v>0</v>
      </c>
      <c r="H64" s="142">
        <f t="shared" si="13"/>
        <v>0</v>
      </c>
      <c r="I64" s="156">
        <f t="shared" si="15"/>
        <v>0</v>
      </c>
      <c r="J64" s="156"/>
      <c r="K64" s="334"/>
      <c r="L64" s="158">
        <f t="shared" si="16"/>
        <v>0</v>
      </c>
      <c r="M64" s="334"/>
      <c r="N64" s="158">
        <f t="shared" si="17"/>
        <v>0</v>
      </c>
      <c r="O64" s="158">
        <f t="shared" si="18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4"/>
        <v>0</v>
      </c>
      <c r="G65" s="163">
        <f t="shared" si="12"/>
        <v>0</v>
      </c>
      <c r="H65" s="142">
        <f t="shared" si="13"/>
        <v>0</v>
      </c>
      <c r="I65" s="156">
        <f t="shared" si="15"/>
        <v>0</v>
      </c>
      <c r="J65" s="156"/>
      <c r="K65" s="334"/>
      <c r="L65" s="158">
        <f t="shared" si="16"/>
        <v>0</v>
      </c>
      <c r="M65" s="334"/>
      <c r="N65" s="158">
        <f t="shared" si="17"/>
        <v>0</v>
      </c>
      <c r="O65" s="158">
        <f t="shared" si="18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4"/>
        <v>0</v>
      </c>
      <c r="G66" s="163">
        <f t="shared" si="12"/>
        <v>0</v>
      </c>
      <c r="H66" s="142">
        <f t="shared" si="13"/>
        <v>0</v>
      </c>
      <c r="I66" s="156">
        <f t="shared" si="15"/>
        <v>0</v>
      </c>
      <c r="J66" s="156"/>
      <c r="K66" s="334"/>
      <c r="L66" s="158">
        <f t="shared" si="16"/>
        <v>0</v>
      </c>
      <c r="M66" s="334"/>
      <c r="N66" s="158">
        <f t="shared" si="17"/>
        <v>0</v>
      </c>
      <c r="O66" s="158">
        <f t="shared" si="18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4"/>
        <v>0</v>
      </c>
      <c r="G67" s="163">
        <f t="shared" si="12"/>
        <v>0</v>
      </c>
      <c r="H67" s="142">
        <f t="shared" si="13"/>
        <v>0</v>
      </c>
      <c r="I67" s="156">
        <f t="shared" si="15"/>
        <v>0</v>
      </c>
      <c r="J67" s="156"/>
      <c r="K67" s="334"/>
      <c r="L67" s="158">
        <f t="shared" si="16"/>
        <v>0</v>
      </c>
      <c r="M67" s="334"/>
      <c r="N67" s="158">
        <f t="shared" si="17"/>
        <v>0</v>
      </c>
      <c r="O67" s="158">
        <f t="shared" si="18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4"/>
        <v>0</v>
      </c>
      <c r="G68" s="163">
        <f t="shared" si="12"/>
        <v>0</v>
      </c>
      <c r="H68" s="142">
        <f t="shared" si="13"/>
        <v>0</v>
      </c>
      <c r="I68" s="156">
        <f t="shared" si="15"/>
        <v>0</v>
      </c>
      <c r="J68" s="156"/>
      <c r="K68" s="334"/>
      <c r="L68" s="158">
        <f t="shared" si="16"/>
        <v>0</v>
      </c>
      <c r="M68" s="334"/>
      <c r="N68" s="158">
        <f t="shared" si="17"/>
        <v>0</v>
      </c>
      <c r="O68" s="158">
        <f t="shared" si="18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4"/>
        <v>0</v>
      </c>
      <c r="G69" s="163">
        <f t="shared" si="12"/>
        <v>0</v>
      </c>
      <c r="H69" s="142">
        <f t="shared" si="13"/>
        <v>0</v>
      </c>
      <c r="I69" s="156">
        <f t="shared" si="15"/>
        <v>0</v>
      </c>
      <c r="J69" s="156"/>
      <c r="K69" s="334"/>
      <c r="L69" s="158">
        <f t="shared" si="16"/>
        <v>0</v>
      </c>
      <c r="M69" s="334"/>
      <c r="N69" s="158">
        <f t="shared" si="17"/>
        <v>0</v>
      </c>
      <c r="O69" s="158">
        <f t="shared" si="18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4"/>
        <v>0</v>
      </c>
      <c r="G70" s="163">
        <f t="shared" si="12"/>
        <v>0</v>
      </c>
      <c r="H70" s="142">
        <f t="shared" si="13"/>
        <v>0</v>
      </c>
      <c r="I70" s="156">
        <f t="shared" si="15"/>
        <v>0</v>
      </c>
      <c r="J70" s="156"/>
      <c r="K70" s="334"/>
      <c r="L70" s="158">
        <f t="shared" si="16"/>
        <v>0</v>
      </c>
      <c r="M70" s="334"/>
      <c r="N70" s="158">
        <f t="shared" si="17"/>
        <v>0</v>
      </c>
      <c r="O70" s="158">
        <f t="shared" si="18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4"/>
        <v>0</v>
      </c>
      <c r="G71" s="163">
        <f t="shared" si="12"/>
        <v>0</v>
      </c>
      <c r="H71" s="142">
        <f t="shared" si="13"/>
        <v>0</v>
      </c>
      <c r="I71" s="156">
        <f t="shared" si="15"/>
        <v>0</v>
      </c>
      <c r="J71" s="156"/>
      <c r="K71" s="334"/>
      <c r="L71" s="158">
        <f t="shared" si="16"/>
        <v>0</v>
      </c>
      <c r="M71" s="334"/>
      <c r="N71" s="158">
        <f t="shared" si="17"/>
        <v>0</v>
      </c>
      <c r="O71" s="158">
        <f t="shared" si="18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4"/>
        <v>0</v>
      </c>
      <c r="G72" s="167">
        <f t="shared" si="12"/>
        <v>0</v>
      </c>
      <c r="H72" s="124">
        <f t="shared" si="13"/>
        <v>0</v>
      </c>
      <c r="I72" s="168">
        <f t="shared" si="15"/>
        <v>0</v>
      </c>
      <c r="J72" s="156"/>
      <c r="K72" s="335"/>
      <c r="L72" s="169">
        <f t="shared" si="16"/>
        <v>0</v>
      </c>
      <c r="M72" s="335"/>
      <c r="N72" s="169">
        <f t="shared" si="17"/>
        <v>0</v>
      </c>
      <c r="O72" s="169">
        <f t="shared" si="18"/>
        <v>0</v>
      </c>
      <c r="P72" s="4"/>
    </row>
    <row r="73" spans="1:16">
      <c r="C73" s="154" t="s">
        <v>73</v>
      </c>
      <c r="D73" s="111"/>
      <c r="E73" s="111">
        <f>SUM(E17:E72)</f>
        <v>2981768</v>
      </c>
      <c r="F73" s="111"/>
      <c r="G73" s="111">
        <f>SUM(G17:G72)</f>
        <v>10157422.356517084</v>
      </c>
      <c r="H73" s="111">
        <f>SUM(H17:H72)</f>
        <v>10157422.356517084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5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373935.78736543196</v>
      </c>
      <c r="N87" s="198">
        <f>IF(J92&lt;D11,0,VLOOKUP(J92,C17:O72,11))</f>
        <v>373935.78736543196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322153.70792553568</v>
      </c>
      <c r="N88" s="200">
        <f>IF(J92&lt;D11,0,VLOOKUP(J92,C99:P154,7))</f>
        <v>322153.70792553568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[Greenwood, AR Area Improve]  N Huntington, Greenwood, Reeves, Bonanza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-51782.079439896275</v>
      </c>
      <c r="N89" s="203">
        <f>+N88-N87</f>
        <v>-51782.079439896275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TP2007120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2981768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70994.476190476184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0</v>
      </c>
      <c r="F99" s="361">
        <v>2981232</v>
      </c>
      <c r="G99" s="365">
        <v>1490616</v>
      </c>
      <c r="H99" s="362">
        <v>215748</v>
      </c>
      <c r="I99" s="363">
        <v>215748</v>
      </c>
      <c r="J99" s="158">
        <f t="shared" ref="J99:J130" si="19">+I99-H99</f>
        <v>0</v>
      </c>
      <c r="K99" s="158"/>
      <c r="L99" s="256">
        <f t="shared" ref="L99:L104" si="20">H99</f>
        <v>215748</v>
      </c>
      <c r="M99" s="157">
        <f t="shared" ref="M99:M130" si="21">IF(L99&lt;&gt;0,+H99-L99,0)</f>
        <v>0</v>
      </c>
      <c r="N99" s="256">
        <f t="shared" ref="N99:N104" si="22">I99</f>
        <v>215748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2010</v>
      </c>
      <c r="D100" s="357">
        <v>2981232</v>
      </c>
      <c r="E100" s="360">
        <v>72712.975609756104</v>
      </c>
      <c r="F100" s="361">
        <v>2908519.0243902439</v>
      </c>
      <c r="G100" s="361">
        <v>2944875.512195122</v>
      </c>
      <c r="H100" s="360">
        <v>558870.93622757494</v>
      </c>
      <c r="I100" s="359">
        <v>558870.93622757494</v>
      </c>
      <c r="J100" s="158">
        <f t="shared" si="19"/>
        <v>0</v>
      </c>
      <c r="K100" s="158"/>
      <c r="L100" s="258">
        <f t="shared" si="20"/>
        <v>558870.93622757494</v>
      </c>
      <c r="M100" s="257">
        <f t="shared" si="21"/>
        <v>0</v>
      </c>
      <c r="N100" s="258">
        <f t="shared" si="22"/>
        <v>558870.93622757494</v>
      </c>
      <c r="O100" s="158">
        <f t="shared" si="23"/>
        <v>0</v>
      </c>
      <c r="P100" s="158">
        <f t="shared" si="24"/>
        <v>0</v>
      </c>
      <c r="Q100" s="1"/>
    </row>
    <row r="101" spans="1:17">
      <c r="B101" s="9" t="str">
        <f t="shared" ref="B101:B154" si="25">IF(D101=F100,"","IU")</f>
        <v/>
      </c>
      <c r="C101" s="153">
        <f>IF(D93="","-",+C100+1)</f>
        <v>2011</v>
      </c>
      <c r="D101" s="357">
        <v>2908519.0243902439</v>
      </c>
      <c r="E101" s="377">
        <v>70981.71428571429</v>
      </c>
      <c r="F101" s="361">
        <v>2837537.3101045298</v>
      </c>
      <c r="G101" s="361">
        <v>2873028.1672473866</v>
      </c>
      <c r="H101" s="360">
        <v>503027.40641582396</v>
      </c>
      <c r="I101" s="359">
        <v>503027.40641582396</v>
      </c>
      <c r="J101" s="158">
        <f t="shared" si="19"/>
        <v>0</v>
      </c>
      <c r="K101" s="158"/>
      <c r="L101" s="258">
        <f t="shared" si="20"/>
        <v>503027.40641582396</v>
      </c>
      <c r="M101" s="257">
        <f t="shared" si="21"/>
        <v>0</v>
      </c>
      <c r="N101" s="258">
        <f t="shared" si="22"/>
        <v>503027.40641582396</v>
      </c>
      <c r="O101" s="158">
        <f t="shared" si="23"/>
        <v>0</v>
      </c>
      <c r="P101" s="158">
        <f t="shared" si="24"/>
        <v>0</v>
      </c>
      <c r="Q101" s="1"/>
    </row>
    <row r="102" spans="1:17">
      <c r="B102" s="9" t="str">
        <f t="shared" si="25"/>
        <v/>
      </c>
      <c r="C102" s="153">
        <f>IF(D93="","-",+C101+1)</f>
        <v>2012</v>
      </c>
      <c r="D102" s="357">
        <v>2837537.3101045298</v>
      </c>
      <c r="E102" s="360">
        <v>70981.71428571429</v>
      </c>
      <c r="F102" s="361">
        <v>2766555.5958188158</v>
      </c>
      <c r="G102" s="361">
        <v>2802046.452961673</v>
      </c>
      <c r="H102" s="360">
        <v>483313.86691448453</v>
      </c>
      <c r="I102" s="359">
        <v>483313.86691448453</v>
      </c>
      <c r="J102" s="158">
        <f t="shared" si="19"/>
        <v>0</v>
      </c>
      <c r="K102" s="158"/>
      <c r="L102" s="258">
        <f t="shared" si="20"/>
        <v>483313.86691448453</v>
      </c>
      <c r="M102" s="257">
        <f t="shared" si="21"/>
        <v>0</v>
      </c>
      <c r="N102" s="258">
        <f t="shared" si="22"/>
        <v>483313.86691448453</v>
      </c>
      <c r="O102" s="158">
        <f t="shared" si="23"/>
        <v>0</v>
      </c>
      <c r="P102" s="158">
        <f t="shared" si="24"/>
        <v>0</v>
      </c>
      <c r="Q102" s="1"/>
    </row>
    <row r="103" spans="1:17">
      <c r="B103" s="9" t="str">
        <f t="shared" si="25"/>
        <v/>
      </c>
      <c r="C103" s="153">
        <f>IF(D93="","-",+C102+1)</f>
        <v>2013</v>
      </c>
      <c r="D103" s="357">
        <v>2766555.5958188158</v>
      </c>
      <c r="E103" s="360">
        <v>70981.71428571429</v>
      </c>
      <c r="F103" s="361">
        <v>2695573.8815331017</v>
      </c>
      <c r="G103" s="361">
        <v>2731064.7386759585</v>
      </c>
      <c r="H103" s="360">
        <v>440472.11189849139</v>
      </c>
      <c r="I103" s="359">
        <v>440472.11189849139</v>
      </c>
      <c r="J103" s="158">
        <v>0</v>
      </c>
      <c r="K103" s="158"/>
      <c r="L103" s="258">
        <f t="shared" si="20"/>
        <v>440472.11189849139</v>
      </c>
      <c r="M103" s="257">
        <f>IF(L103&lt;&gt;0,+H103-L103,0)</f>
        <v>0</v>
      </c>
      <c r="N103" s="258">
        <f t="shared" si="22"/>
        <v>440472.11189849139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2014</v>
      </c>
      <c r="D104" s="357">
        <v>2695573.8815331017</v>
      </c>
      <c r="E104" s="360">
        <v>70981.71428571429</v>
      </c>
      <c r="F104" s="361">
        <v>2624592.1672473876</v>
      </c>
      <c r="G104" s="361">
        <v>2660083.0243902449</v>
      </c>
      <c r="H104" s="360">
        <v>432549.40222158958</v>
      </c>
      <c r="I104" s="359">
        <v>432549.40222158958</v>
      </c>
      <c r="J104" s="158">
        <v>0</v>
      </c>
      <c r="K104" s="158"/>
      <c r="L104" s="258">
        <f t="shared" si="20"/>
        <v>432549.40222158958</v>
      </c>
      <c r="M104" s="257">
        <f>IF(L104&lt;&gt;0,+H104-L104,0)</f>
        <v>0</v>
      </c>
      <c r="N104" s="258">
        <f t="shared" si="22"/>
        <v>432549.40222158958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5"/>
        <v>IU</v>
      </c>
      <c r="C105" s="153">
        <f>IF(D93="","-",+C104+1)</f>
        <v>2015</v>
      </c>
      <c r="D105" s="357">
        <v>2625128.1672473866</v>
      </c>
      <c r="E105" s="360">
        <v>70994.476190476184</v>
      </c>
      <c r="F105" s="361">
        <v>2554133.6910569104</v>
      </c>
      <c r="G105" s="361">
        <v>2589630.9291521488</v>
      </c>
      <c r="H105" s="360">
        <v>412227.237835226</v>
      </c>
      <c r="I105" s="359">
        <v>412227.237835226</v>
      </c>
      <c r="J105" s="158">
        <f t="shared" si="19"/>
        <v>0</v>
      </c>
      <c r="K105" s="158"/>
      <c r="L105" s="258">
        <f>H105</f>
        <v>412227.237835226</v>
      </c>
      <c r="M105" s="257">
        <f>IF(L105&lt;&gt;0,+H105-L105,0)</f>
        <v>0</v>
      </c>
      <c r="N105" s="258">
        <f>I105</f>
        <v>412227.237835226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5"/>
        <v/>
      </c>
      <c r="C106" s="153">
        <f>IF(D93="","-",+C105+1)</f>
        <v>2016</v>
      </c>
      <c r="D106" s="357">
        <v>2554133.6910569104</v>
      </c>
      <c r="E106" s="360">
        <v>69343.441860465115</v>
      </c>
      <c r="F106" s="361">
        <v>2484790.2491964451</v>
      </c>
      <c r="G106" s="361">
        <v>2519461.9701266778</v>
      </c>
      <c r="H106" s="360">
        <v>389189.1094610201</v>
      </c>
      <c r="I106" s="359">
        <v>389189.1094610201</v>
      </c>
      <c r="J106" s="158">
        <v>0</v>
      </c>
      <c r="K106" s="158"/>
      <c r="L106" s="258">
        <f>H106</f>
        <v>389189.1094610201</v>
      </c>
      <c r="M106" s="257">
        <f>IF(L106&lt;&gt;0,+H106-L106,0)</f>
        <v>0</v>
      </c>
      <c r="N106" s="258">
        <f>I106</f>
        <v>389189.1094610201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5"/>
        <v/>
      </c>
      <c r="C107" s="153">
        <f>IF(D93="","-",+C106+1)</f>
        <v>2017</v>
      </c>
      <c r="D107" s="357">
        <v>2484790.2491964451</v>
      </c>
      <c r="E107" s="360">
        <v>70994.476190476184</v>
      </c>
      <c r="F107" s="361">
        <v>2413795.7730059689</v>
      </c>
      <c r="G107" s="361">
        <v>2449293.0111012068</v>
      </c>
      <c r="H107" s="360">
        <v>368513.66854412947</v>
      </c>
      <c r="I107" s="359">
        <v>368513.66854412947</v>
      </c>
      <c r="J107" s="158">
        <f t="shared" si="19"/>
        <v>0</v>
      </c>
      <c r="K107" s="158"/>
      <c r="L107" s="258">
        <f>H107</f>
        <v>368513.66854412947</v>
      </c>
      <c r="M107" s="257">
        <f>IF(L107&lt;&gt;0,+H107-L107,0)</f>
        <v>0</v>
      </c>
      <c r="N107" s="258">
        <f>I107</f>
        <v>368513.66854412947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5"/>
        <v/>
      </c>
      <c r="C108" s="153">
        <f>IF(D93="","-",+C107+1)</f>
        <v>2018</v>
      </c>
      <c r="D108" s="154">
        <f>IF(F107+SUM(E$99:E107)=D$92,F107,D$92-SUM(E$99:E107))</f>
        <v>2413795.7730059689</v>
      </c>
      <c r="E108" s="160">
        <f>IF(+J96&lt;F107,J96,D108)</f>
        <v>70994.476190476184</v>
      </c>
      <c r="F108" s="159">
        <f t="shared" ref="F108:F130" si="26">+D108-E108</f>
        <v>2342801.2968154927</v>
      </c>
      <c r="G108" s="159">
        <f t="shared" ref="G108:G130" si="27">+(F108+D108)/2</f>
        <v>2378298.534910731</v>
      </c>
      <c r="H108" s="163">
        <f t="shared" ref="H108:H112" si="28">+J$94*G108+E108</f>
        <v>322153.70792553568</v>
      </c>
      <c r="I108" s="253">
        <f t="shared" ref="I108:I112" si="29">+J$95*G108+E108</f>
        <v>322153.70792553568</v>
      </c>
      <c r="J108" s="158">
        <f t="shared" si="19"/>
        <v>0</v>
      </c>
      <c r="K108" s="158"/>
      <c r="L108" s="334"/>
      <c r="M108" s="158">
        <f t="shared" si="21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2019</v>
      </c>
      <c r="D109" s="154">
        <f>IF(F108+SUM(E$99:E108)=D$92,F108,D$92-SUM(E$99:E108))</f>
        <v>2342801.2968154927</v>
      </c>
      <c r="E109" s="160">
        <f>IF(+J96&lt;F108,J96,D109)</f>
        <v>70994.476190476184</v>
      </c>
      <c r="F109" s="159">
        <f t="shared" si="26"/>
        <v>2271806.8206250165</v>
      </c>
      <c r="G109" s="159">
        <f t="shared" si="27"/>
        <v>2307304.0587202543</v>
      </c>
      <c r="H109" s="163">
        <f t="shared" si="28"/>
        <v>314656.36567194748</v>
      </c>
      <c r="I109" s="253">
        <f t="shared" si="29"/>
        <v>314656.36567194748</v>
      </c>
      <c r="J109" s="158">
        <f t="shared" si="19"/>
        <v>0</v>
      </c>
      <c r="K109" s="158"/>
      <c r="L109" s="334"/>
      <c r="M109" s="158">
        <f t="shared" si="21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2020</v>
      </c>
      <c r="D110" s="154">
        <f>IF(F109+SUM(E$99:E109)=D$92,F109,D$92-SUM(E$99:E109))</f>
        <v>2271806.8206250165</v>
      </c>
      <c r="E110" s="160">
        <f>IF(+J96&lt;F109,J96,D110)</f>
        <v>70994.476190476184</v>
      </c>
      <c r="F110" s="159">
        <f t="shared" si="26"/>
        <v>2200812.3444345403</v>
      </c>
      <c r="G110" s="159">
        <f t="shared" si="27"/>
        <v>2236309.5825297786</v>
      </c>
      <c r="H110" s="163">
        <f t="shared" si="28"/>
        <v>307159.02341835946</v>
      </c>
      <c r="I110" s="253">
        <f t="shared" si="29"/>
        <v>307159.02341835946</v>
      </c>
      <c r="J110" s="158">
        <f t="shared" si="19"/>
        <v>0</v>
      </c>
      <c r="K110" s="158"/>
      <c r="L110" s="334"/>
      <c r="M110" s="158">
        <f t="shared" si="21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2021</v>
      </c>
      <c r="D111" s="154">
        <f>IF(F110+SUM(E$99:E110)=D$92,F110,D$92-SUM(E$99:E110))</f>
        <v>2200812.3444345403</v>
      </c>
      <c r="E111" s="160">
        <f>IF(+J96&lt;F110,J96,D111)</f>
        <v>70994.476190476184</v>
      </c>
      <c r="F111" s="159">
        <f t="shared" si="26"/>
        <v>2129817.868244064</v>
      </c>
      <c r="G111" s="159">
        <f t="shared" si="27"/>
        <v>2165315.1063393019</v>
      </c>
      <c r="H111" s="163">
        <f t="shared" si="28"/>
        <v>299661.6811647712</v>
      </c>
      <c r="I111" s="253">
        <f t="shared" si="29"/>
        <v>299661.6811647712</v>
      </c>
      <c r="J111" s="158">
        <f t="shared" si="19"/>
        <v>0</v>
      </c>
      <c r="K111" s="158"/>
      <c r="L111" s="334"/>
      <c r="M111" s="158">
        <f t="shared" si="21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2022</v>
      </c>
      <c r="D112" s="154">
        <f>IF(F111+SUM(E$99:E111)=D$92,F111,D$92-SUM(E$99:E111))</f>
        <v>2129817.868244064</v>
      </c>
      <c r="E112" s="160">
        <f>IF(+J96&lt;F111,J96,D112)</f>
        <v>70994.476190476184</v>
      </c>
      <c r="F112" s="159">
        <f t="shared" si="26"/>
        <v>2058823.3920535878</v>
      </c>
      <c r="G112" s="159">
        <f t="shared" si="27"/>
        <v>2094320.6301488259</v>
      </c>
      <c r="H112" s="163">
        <f t="shared" si="28"/>
        <v>292164.33891118312</v>
      </c>
      <c r="I112" s="253">
        <f t="shared" si="29"/>
        <v>292164.33891118312</v>
      </c>
      <c r="J112" s="158">
        <f t="shared" si="19"/>
        <v>0</v>
      </c>
      <c r="K112" s="158"/>
      <c r="L112" s="334"/>
      <c r="M112" s="158">
        <f t="shared" si="21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2023</v>
      </c>
      <c r="D113" s="154">
        <f>IF(F112+SUM(E$99:E112)=D$92,F112,D$92-SUM(E$99:E112))</f>
        <v>2058823.3920535878</v>
      </c>
      <c r="E113" s="160">
        <f>IF(+J96&lt;F112,J96,D113)</f>
        <v>70994.476190476184</v>
      </c>
      <c r="F113" s="159">
        <f t="shared" si="26"/>
        <v>1987828.9158631116</v>
      </c>
      <c r="G113" s="159">
        <f t="shared" si="27"/>
        <v>2023326.1539583497</v>
      </c>
      <c r="H113" s="163">
        <f t="shared" ref="H113:H154" si="30">+J$94*G113+E113</f>
        <v>284666.99665759498</v>
      </c>
      <c r="I113" s="253">
        <f t="shared" ref="I113:I154" si="31">+J$95*G113+E113</f>
        <v>284666.99665759498</v>
      </c>
      <c r="J113" s="158">
        <f t="shared" si="19"/>
        <v>0</v>
      </c>
      <c r="K113" s="158"/>
      <c r="L113" s="334"/>
      <c r="M113" s="158">
        <f t="shared" si="21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2024</v>
      </c>
      <c r="D114" s="154">
        <f>IF(F113+SUM(E$99:E113)=D$92,F113,D$92-SUM(E$99:E113))</f>
        <v>1987828.9158631116</v>
      </c>
      <c r="E114" s="160">
        <f>IF(+J96&lt;F113,J96,D114)</f>
        <v>70994.476190476184</v>
      </c>
      <c r="F114" s="159">
        <f t="shared" si="26"/>
        <v>1916834.4396726354</v>
      </c>
      <c r="G114" s="159">
        <f t="shared" si="27"/>
        <v>1952331.6777678735</v>
      </c>
      <c r="H114" s="163">
        <f t="shared" si="30"/>
        <v>277169.65440400684</v>
      </c>
      <c r="I114" s="253">
        <f t="shared" si="31"/>
        <v>277169.65440400684</v>
      </c>
      <c r="J114" s="158">
        <f t="shared" si="19"/>
        <v>0</v>
      </c>
      <c r="K114" s="158"/>
      <c r="L114" s="334"/>
      <c r="M114" s="158">
        <f t="shared" si="21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2025</v>
      </c>
      <c r="D115" s="154">
        <f>IF(F114+SUM(E$99:E114)=D$92,F114,D$92-SUM(E$99:E114))</f>
        <v>1916834.4396726354</v>
      </c>
      <c r="E115" s="160">
        <f>IF(+J96&lt;F114,J96,D115)</f>
        <v>70994.476190476184</v>
      </c>
      <c r="F115" s="159">
        <f t="shared" si="26"/>
        <v>1845839.9634821592</v>
      </c>
      <c r="G115" s="159">
        <f t="shared" si="27"/>
        <v>1881337.2015773973</v>
      </c>
      <c r="H115" s="163">
        <f t="shared" si="30"/>
        <v>269672.31215041876</v>
      </c>
      <c r="I115" s="253">
        <f t="shared" si="31"/>
        <v>269672.31215041876</v>
      </c>
      <c r="J115" s="158">
        <f t="shared" si="19"/>
        <v>0</v>
      </c>
      <c r="K115" s="158"/>
      <c r="L115" s="334"/>
      <c r="M115" s="158">
        <f t="shared" si="21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2026</v>
      </c>
      <c r="D116" s="154">
        <f>IF(F115+SUM(E$99:E115)=D$92,F115,D$92-SUM(E$99:E115))</f>
        <v>1845839.9634821592</v>
      </c>
      <c r="E116" s="160">
        <f>IF(+J96&lt;F115,J96,D116)</f>
        <v>70994.476190476184</v>
      </c>
      <c r="F116" s="159">
        <f t="shared" si="26"/>
        <v>1774845.487291683</v>
      </c>
      <c r="G116" s="159">
        <f t="shared" si="27"/>
        <v>1810342.7253869211</v>
      </c>
      <c r="H116" s="163">
        <f t="shared" si="30"/>
        <v>262174.96989683062</v>
      </c>
      <c r="I116" s="253">
        <f t="shared" si="31"/>
        <v>262174.96989683062</v>
      </c>
      <c r="J116" s="158">
        <f t="shared" si="19"/>
        <v>0</v>
      </c>
      <c r="K116" s="158"/>
      <c r="L116" s="334"/>
      <c r="M116" s="158">
        <f t="shared" si="21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2027</v>
      </c>
      <c r="D117" s="154">
        <f>IF(F116+SUM(E$99:E116)=D$92,F116,D$92-SUM(E$99:E116))</f>
        <v>1774845.487291683</v>
      </c>
      <c r="E117" s="160">
        <f>IF(+J96&lt;F116,J96,D117)</f>
        <v>70994.476190476184</v>
      </c>
      <c r="F117" s="159">
        <f t="shared" si="26"/>
        <v>1703851.0111012068</v>
      </c>
      <c r="G117" s="159">
        <f t="shared" si="27"/>
        <v>1739348.2491964449</v>
      </c>
      <c r="H117" s="163">
        <f t="shared" si="30"/>
        <v>254677.62764324245</v>
      </c>
      <c r="I117" s="253">
        <f t="shared" si="31"/>
        <v>254677.62764324245</v>
      </c>
      <c r="J117" s="158">
        <f t="shared" si="19"/>
        <v>0</v>
      </c>
      <c r="K117" s="158"/>
      <c r="L117" s="334"/>
      <c r="M117" s="158">
        <f t="shared" si="21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2028</v>
      </c>
      <c r="D118" s="154">
        <f>IF(F117+SUM(E$99:E117)=D$92,F117,D$92-SUM(E$99:E117))</f>
        <v>1703851.0111012068</v>
      </c>
      <c r="E118" s="160">
        <f>IF(+J96&lt;F117,J96,D118)</f>
        <v>70994.476190476184</v>
      </c>
      <c r="F118" s="159">
        <f t="shared" si="26"/>
        <v>1632856.5349107306</v>
      </c>
      <c r="G118" s="159">
        <f t="shared" si="27"/>
        <v>1668353.7730059687</v>
      </c>
      <c r="H118" s="163">
        <f t="shared" si="30"/>
        <v>247180.28538965431</v>
      </c>
      <c r="I118" s="253">
        <f t="shared" si="31"/>
        <v>247180.28538965431</v>
      </c>
      <c r="J118" s="158">
        <f t="shared" si="19"/>
        <v>0</v>
      </c>
      <c r="K118" s="158"/>
      <c r="L118" s="334"/>
      <c r="M118" s="158">
        <f t="shared" si="21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2029</v>
      </c>
      <c r="D119" s="154">
        <f>IF(F118+SUM(E$99:E118)=D$92,F118,D$92-SUM(E$99:E118))</f>
        <v>1632856.5349107306</v>
      </c>
      <c r="E119" s="160">
        <f>IF(+J96&lt;F118,J96,D119)</f>
        <v>70994.476190476184</v>
      </c>
      <c r="F119" s="159">
        <f t="shared" si="26"/>
        <v>1561862.0587202543</v>
      </c>
      <c r="G119" s="159">
        <f t="shared" si="27"/>
        <v>1597359.2968154924</v>
      </c>
      <c r="H119" s="163">
        <f t="shared" si="30"/>
        <v>239682.94313606617</v>
      </c>
      <c r="I119" s="253">
        <f t="shared" si="31"/>
        <v>239682.94313606617</v>
      </c>
      <c r="J119" s="158">
        <f t="shared" si="19"/>
        <v>0</v>
      </c>
      <c r="K119" s="158"/>
      <c r="L119" s="334"/>
      <c r="M119" s="158">
        <f t="shared" si="21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2030</v>
      </c>
      <c r="D120" s="154">
        <f>IF(F119+SUM(E$99:E119)=D$92,F119,D$92-SUM(E$99:E119))</f>
        <v>1561862.0587202543</v>
      </c>
      <c r="E120" s="160">
        <f>IF(+J96&lt;F119,J96,D120)</f>
        <v>70994.476190476184</v>
      </c>
      <c r="F120" s="159">
        <f t="shared" si="26"/>
        <v>1490867.5825297781</v>
      </c>
      <c r="G120" s="159">
        <f t="shared" si="27"/>
        <v>1526364.8206250162</v>
      </c>
      <c r="H120" s="163">
        <f t="shared" si="30"/>
        <v>232185.60088247803</v>
      </c>
      <c r="I120" s="253">
        <f t="shared" si="31"/>
        <v>232185.60088247803</v>
      </c>
      <c r="J120" s="158">
        <f t="shared" si="19"/>
        <v>0</v>
      </c>
      <c r="K120" s="158"/>
      <c r="L120" s="334"/>
      <c r="M120" s="158">
        <f t="shared" si="21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2031</v>
      </c>
      <c r="D121" s="154">
        <f>IF(F120+SUM(E$99:E120)=D$92,F120,D$92-SUM(E$99:E120))</f>
        <v>1490867.5825297781</v>
      </c>
      <c r="E121" s="160">
        <f>IF(+J96&lt;F120,J96,D121)</f>
        <v>70994.476190476184</v>
      </c>
      <c r="F121" s="159">
        <f t="shared" si="26"/>
        <v>1419873.1063393019</v>
      </c>
      <c r="G121" s="159">
        <f t="shared" si="27"/>
        <v>1455370.34443454</v>
      </c>
      <c r="H121" s="163">
        <f t="shared" si="30"/>
        <v>224688.25862888992</v>
      </c>
      <c r="I121" s="253">
        <f t="shared" si="31"/>
        <v>224688.25862888992</v>
      </c>
      <c r="J121" s="158">
        <f t="shared" si="19"/>
        <v>0</v>
      </c>
      <c r="K121" s="158"/>
      <c r="L121" s="334"/>
      <c r="M121" s="158">
        <f t="shared" si="21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2032</v>
      </c>
      <c r="D122" s="154">
        <f>IF(F121+SUM(E$99:E121)=D$92,F121,D$92-SUM(E$99:E121))</f>
        <v>1419873.1063393019</v>
      </c>
      <c r="E122" s="160">
        <f>IF(+J96&lt;F121,J96,D122)</f>
        <v>70994.476190476184</v>
      </c>
      <c r="F122" s="159">
        <f t="shared" si="26"/>
        <v>1348878.6301488257</v>
      </c>
      <c r="G122" s="159">
        <f t="shared" si="27"/>
        <v>1384375.8682440638</v>
      </c>
      <c r="H122" s="163">
        <f t="shared" si="30"/>
        <v>217190.91637530178</v>
      </c>
      <c r="I122" s="253">
        <f t="shared" si="31"/>
        <v>217190.91637530178</v>
      </c>
      <c r="J122" s="158">
        <f t="shared" si="19"/>
        <v>0</v>
      </c>
      <c r="K122" s="158"/>
      <c r="L122" s="334"/>
      <c r="M122" s="158">
        <f t="shared" si="21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2033</v>
      </c>
      <c r="D123" s="154">
        <f>IF(F122+SUM(E$99:E122)=D$92,F122,D$92-SUM(E$99:E122))</f>
        <v>1348878.6301488257</v>
      </c>
      <c r="E123" s="160">
        <f>IF(+J96&lt;F122,J96,D123)</f>
        <v>70994.476190476184</v>
      </c>
      <c r="F123" s="159">
        <f t="shared" si="26"/>
        <v>1277884.1539583495</v>
      </c>
      <c r="G123" s="159">
        <f t="shared" si="27"/>
        <v>1313381.3920535876</v>
      </c>
      <c r="H123" s="163">
        <f t="shared" si="30"/>
        <v>209693.57412171364</v>
      </c>
      <c r="I123" s="253">
        <f t="shared" si="31"/>
        <v>209693.57412171364</v>
      </c>
      <c r="J123" s="158">
        <f t="shared" si="19"/>
        <v>0</v>
      </c>
      <c r="K123" s="158"/>
      <c r="L123" s="334"/>
      <c r="M123" s="158">
        <f t="shared" si="21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2034</v>
      </c>
      <c r="D124" s="154">
        <f>IF(F123+SUM(E$99:E123)=D$92,F123,D$92-SUM(E$99:E123))</f>
        <v>1277884.1539583495</v>
      </c>
      <c r="E124" s="160">
        <f>IF(+J96&lt;F123,J96,D124)</f>
        <v>70994.476190476184</v>
      </c>
      <c r="F124" s="159">
        <f t="shared" si="26"/>
        <v>1206889.6777678733</v>
      </c>
      <c r="G124" s="159">
        <f t="shared" si="27"/>
        <v>1242386.9158631114</v>
      </c>
      <c r="H124" s="163">
        <f t="shared" si="30"/>
        <v>202196.2318681255</v>
      </c>
      <c r="I124" s="253">
        <f t="shared" si="31"/>
        <v>202196.2318681255</v>
      </c>
      <c r="J124" s="158">
        <f t="shared" si="19"/>
        <v>0</v>
      </c>
      <c r="K124" s="158"/>
      <c r="L124" s="334"/>
      <c r="M124" s="158">
        <f t="shared" si="21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2035</v>
      </c>
      <c r="D125" s="154">
        <f>IF(F124+SUM(E$99:E124)=D$92,F124,D$92-SUM(E$99:E124))</f>
        <v>1206889.6777678733</v>
      </c>
      <c r="E125" s="160">
        <f>IF(+J96&lt;F124,J96,D125)</f>
        <v>70994.476190476184</v>
      </c>
      <c r="F125" s="159">
        <f t="shared" si="26"/>
        <v>1135895.2015773971</v>
      </c>
      <c r="G125" s="159">
        <f t="shared" si="27"/>
        <v>1171392.4396726352</v>
      </c>
      <c r="H125" s="163">
        <f t="shared" si="30"/>
        <v>194698.88961453736</v>
      </c>
      <c r="I125" s="253">
        <f t="shared" si="31"/>
        <v>194698.88961453736</v>
      </c>
      <c r="J125" s="158">
        <f t="shared" si="19"/>
        <v>0</v>
      </c>
      <c r="K125" s="158"/>
      <c r="L125" s="334"/>
      <c r="M125" s="158">
        <f t="shared" si="21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2036</v>
      </c>
      <c r="D126" s="154">
        <f>IF(F125+SUM(E$99:E125)=D$92,F125,D$92-SUM(E$99:E125))</f>
        <v>1135895.2015773971</v>
      </c>
      <c r="E126" s="160">
        <f>IF(+J96&lt;F125,J96,D126)</f>
        <v>70994.476190476184</v>
      </c>
      <c r="F126" s="159">
        <f t="shared" si="26"/>
        <v>1064900.7253869209</v>
      </c>
      <c r="G126" s="159">
        <f t="shared" si="27"/>
        <v>1100397.963482159</v>
      </c>
      <c r="H126" s="163">
        <f t="shared" si="30"/>
        <v>187201.54736094922</v>
      </c>
      <c r="I126" s="253">
        <f t="shared" si="31"/>
        <v>187201.54736094922</v>
      </c>
      <c r="J126" s="158">
        <f t="shared" si="19"/>
        <v>0</v>
      </c>
      <c r="K126" s="158"/>
      <c r="L126" s="334"/>
      <c r="M126" s="158">
        <f t="shared" si="21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2037</v>
      </c>
      <c r="D127" s="154">
        <f>IF(F126+SUM(E$99:E126)=D$92,F126,D$92-SUM(E$99:E126))</f>
        <v>1064900.7253869209</v>
      </c>
      <c r="E127" s="160">
        <f>IF(+J96&lt;F126,J96,D127)</f>
        <v>70994.476190476184</v>
      </c>
      <c r="F127" s="159">
        <f t="shared" si="26"/>
        <v>993906.24919644464</v>
      </c>
      <c r="G127" s="159">
        <f t="shared" si="27"/>
        <v>1029403.4872916827</v>
      </c>
      <c r="H127" s="163">
        <f t="shared" si="30"/>
        <v>179704.20510736108</v>
      </c>
      <c r="I127" s="253">
        <f t="shared" si="31"/>
        <v>179704.20510736108</v>
      </c>
      <c r="J127" s="158">
        <f t="shared" si="19"/>
        <v>0</v>
      </c>
      <c r="K127" s="158"/>
      <c r="L127" s="334"/>
      <c r="M127" s="158">
        <f t="shared" si="21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2038</v>
      </c>
      <c r="D128" s="154">
        <f>IF(F127+SUM(E$99:E127)=D$92,F127,D$92-SUM(E$99:E127))</f>
        <v>993906.24919644464</v>
      </c>
      <c r="E128" s="160">
        <f>IF(+J96&lt;F127,J96,D128)</f>
        <v>70994.476190476184</v>
      </c>
      <c r="F128" s="159">
        <f t="shared" si="26"/>
        <v>922911.77300596843</v>
      </c>
      <c r="G128" s="159">
        <f t="shared" si="27"/>
        <v>958409.01110120653</v>
      </c>
      <c r="H128" s="163">
        <f t="shared" si="30"/>
        <v>172206.86285377297</v>
      </c>
      <c r="I128" s="253">
        <f t="shared" si="31"/>
        <v>172206.86285377297</v>
      </c>
      <c r="J128" s="158">
        <f t="shared" si="19"/>
        <v>0</v>
      </c>
      <c r="K128" s="158"/>
      <c r="L128" s="334"/>
      <c r="M128" s="158">
        <f t="shared" si="21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2039</v>
      </c>
      <c r="D129" s="154">
        <f>IF(F128+SUM(E$99:E128)=D$92,F128,D$92-SUM(E$99:E128))</f>
        <v>922911.77300596843</v>
      </c>
      <c r="E129" s="160">
        <f>IF(+J96&lt;F128,J96,D129)</f>
        <v>70994.476190476184</v>
      </c>
      <c r="F129" s="159">
        <f t="shared" si="26"/>
        <v>851917.29681549221</v>
      </c>
      <c r="G129" s="159">
        <f t="shared" si="27"/>
        <v>887414.53491073032</v>
      </c>
      <c r="H129" s="163">
        <f t="shared" si="30"/>
        <v>164709.52060018483</v>
      </c>
      <c r="I129" s="253">
        <f t="shared" si="31"/>
        <v>164709.52060018483</v>
      </c>
      <c r="J129" s="158">
        <f t="shared" si="19"/>
        <v>0</v>
      </c>
      <c r="K129" s="158"/>
      <c r="L129" s="334"/>
      <c r="M129" s="158">
        <f t="shared" si="21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2040</v>
      </c>
      <c r="D130" s="154">
        <f>IF(F129+SUM(E$99:E129)=D$92,F129,D$92-SUM(E$99:E129))</f>
        <v>851917.29681549221</v>
      </c>
      <c r="E130" s="160">
        <f>IF(+J96&lt;F129,J96,D130)</f>
        <v>70994.476190476184</v>
      </c>
      <c r="F130" s="159">
        <f t="shared" si="26"/>
        <v>780922.820625016</v>
      </c>
      <c r="G130" s="159">
        <f t="shared" si="27"/>
        <v>816420.05872025411</v>
      </c>
      <c r="H130" s="163">
        <f t="shared" si="30"/>
        <v>157212.17834659672</v>
      </c>
      <c r="I130" s="253">
        <f t="shared" si="31"/>
        <v>157212.17834659672</v>
      </c>
      <c r="J130" s="158">
        <f t="shared" si="19"/>
        <v>0</v>
      </c>
      <c r="K130" s="158"/>
      <c r="L130" s="334"/>
      <c r="M130" s="158">
        <f t="shared" si="21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2041</v>
      </c>
      <c r="D131" s="154">
        <f>IF(F130+SUM(E$99:E130)=D$92,F130,D$92-SUM(E$99:E130))</f>
        <v>780922.820625016</v>
      </c>
      <c r="E131" s="160">
        <f>IF(+J96&lt;F130,J96,D131)</f>
        <v>70994.476190476184</v>
      </c>
      <c r="F131" s="159">
        <f t="shared" ref="F131:F154" si="32">+D131-E131</f>
        <v>709928.34443453979</v>
      </c>
      <c r="G131" s="159">
        <f t="shared" ref="G131:G154" si="33">+(F131+D131)/2</f>
        <v>745425.58252977789</v>
      </c>
      <c r="H131" s="163">
        <f t="shared" si="30"/>
        <v>149714.83609300858</v>
      </c>
      <c r="I131" s="253">
        <f t="shared" si="31"/>
        <v>149714.83609300858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5"/>
        <v/>
      </c>
      <c r="C132" s="153">
        <f>IF(D93="","-",+C131+1)</f>
        <v>2042</v>
      </c>
      <c r="D132" s="154">
        <f>IF(F131+SUM(E$99:E131)=D$92,F131,D$92-SUM(E$99:E131))</f>
        <v>709928.34443453979</v>
      </c>
      <c r="E132" s="160">
        <f>IF(+J96&lt;F131,J96,D132)</f>
        <v>70994.476190476184</v>
      </c>
      <c r="F132" s="159">
        <f t="shared" si="32"/>
        <v>638933.86824406357</v>
      </c>
      <c r="G132" s="159">
        <f t="shared" si="33"/>
        <v>674431.10633930168</v>
      </c>
      <c r="H132" s="163">
        <f t="shared" si="30"/>
        <v>142217.49383942044</v>
      </c>
      <c r="I132" s="253">
        <f t="shared" si="31"/>
        <v>142217.49383942044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5"/>
        <v/>
      </c>
      <c r="C133" s="153">
        <f>IF(D93="","-",+C132+1)</f>
        <v>2043</v>
      </c>
      <c r="D133" s="154">
        <f>IF(F132+SUM(E$99:E132)=D$92,F132,D$92-SUM(E$99:E132))</f>
        <v>638933.86824406357</v>
      </c>
      <c r="E133" s="160">
        <f>IF(+J96&lt;F132,J96,D133)</f>
        <v>70994.476190476184</v>
      </c>
      <c r="F133" s="159">
        <f t="shared" si="32"/>
        <v>567939.39205358736</v>
      </c>
      <c r="G133" s="159">
        <f t="shared" si="33"/>
        <v>603436.63014882547</v>
      </c>
      <c r="H133" s="163">
        <f t="shared" si="30"/>
        <v>134720.1515858323</v>
      </c>
      <c r="I133" s="253">
        <f t="shared" si="31"/>
        <v>134720.1515858323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5"/>
        <v/>
      </c>
      <c r="C134" s="153">
        <f>IF(D93="","-",+C133+1)</f>
        <v>2044</v>
      </c>
      <c r="D134" s="154">
        <f>IF(F133+SUM(E$99:E133)=D$92,F133,D$92-SUM(E$99:E133))</f>
        <v>567939.39205358736</v>
      </c>
      <c r="E134" s="160">
        <f>IF(+J96&lt;F133,J96,D134)</f>
        <v>70994.476190476184</v>
      </c>
      <c r="F134" s="159">
        <f t="shared" si="32"/>
        <v>496944.91586311115</v>
      </c>
      <c r="G134" s="159">
        <f t="shared" si="33"/>
        <v>532442.15395834926</v>
      </c>
      <c r="H134" s="163">
        <f t="shared" si="30"/>
        <v>127222.80933224416</v>
      </c>
      <c r="I134" s="253">
        <f t="shared" si="31"/>
        <v>127222.80933224416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5"/>
        <v/>
      </c>
      <c r="C135" s="153">
        <f>IF(D93="","-",+C134+1)</f>
        <v>2045</v>
      </c>
      <c r="D135" s="154">
        <f>IF(F134+SUM(E$99:E134)=D$92,F134,D$92-SUM(E$99:E134))</f>
        <v>496944.91586311115</v>
      </c>
      <c r="E135" s="160">
        <f>IF(+J96&lt;F134,J96,D135)</f>
        <v>70994.476190476184</v>
      </c>
      <c r="F135" s="159">
        <f t="shared" si="32"/>
        <v>425950.43967263494</v>
      </c>
      <c r="G135" s="159">
        <f t="shared" si="33"/>
        <v>461447.67776787304</v>
      </c>
      <c r="H135" s="163">
        <f t="shared" si="30"/>
        <v>119725.46707865602</v>
      </c>
      <c r="I135" s="253">
        <f t="shared" si="31"/>
        <v>119725.46707865602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5"/>
        <v/>
      </c>
      <c r="C136" s="153">
        <f>IF(D93="","-",+C135+1)</f>
        <v>2046</v>
      </c>
      <c r="D136" s="154">
        <f>IF(F135+SUM(E$99:E135)=D$92,F135,D$92-SUM(E$99:E135))</f>
        <v>425950.43967263494</v>
      </c>
      <c r="E136" s="160">
        <f>IF(+J96&lt;F135,J96,D136)</f>
        <v>70994.476190476184</v>
      </c>
      <c r="F136" s="159">
        <f t="shared" si="32"/>
        <v>354955.96348215872</v>
      </c>
      <c r="G136" s="159">
        <f t="shared" si="33"/>
        <v>390453.20157739683</v>
      </c>
      <c r="H136" s="163">
        <f t="shared" si="30"/>
        <v>112228.12482506788</v>
      </c>
      <c r="I136" s="253">
        <f t="shared" si="31"/>
        <v>112228.12482506788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5"/>
        <v/>
      </c>
      <c r="C137" s="153">
        <f>IF(D93="","-",+C136+1)</f>
        <v>2047</v>
      </c>
      <c r="D137" s="154">
        <f>IF(F136+SUM(E$99:E136)=D$92,F136,D$92-SUM(E$99:E136))</f>
        <v>354955.96348215872</v>
      </c>
      <c r="E137" s="160">
        <f>IF(+J96&lt;F136,J96,D137)</f>
        <v>70994.476190476184</v>
      </c>
      <c r="F137" s="159">
        <f t="shared" si="32"/>
        <v>283961.48729168251</v>
      </c>
      <c r="G137" s="159">
        <f t="shared" si="33"/>
        <v>319458.72538692062</v>
      </c>
      <c r="H137" s="163">
        <f t="shared" si="30"/>
        <v>104730.78257147975</v>
      </c>
      <c r="I137" s="253">
        <f t="shared" si="31"/>
        <v>104730.78257147975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5"/>
        <v/>
      </c>
      <c r="C138" s="153">
        <f>IF(D93="","-",+C137+1)</f>
        <v>2048</v>
      </c>
      <c r="D138" s="154">
        <f>IF(F137+SUM(E$99:E137)=D$92,F137,D$92-SUM(E$99:E137))</f>
        <v>283961.48729168251</v>
      </c>
      <c r="E138" s="160">
        <f>IF(+J96&lt;F137,J96,D138)</f>
        <v>70994.476190476184</v>
      </c>
      <c r="F138" s="159">
        <f t="shared" si="32"/>
        <v>212967.01110120633</v>
      </c>
      <c r="G138" s="159">
        <f t="shared" si="33"/>
        <v>248464.24919644441</v>
      </c>
      <c r="H138" s="163">
        <f t="shared" si="30"/>
        <v>97233.440317891625</v>
      </c>
      <c r="I138" s="253">
        <f t="shared" si="31"/>
        <v>97233.440317891625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5"/>
        <v/>
      </c>
      <c r="C139" s="153">
        <f>IF(D93="","-",+C138+1)</f>
        <v>2049</v>
      </c>
      <c r="D139" s="154">
        <f>IF(F138+SUM(E$99:E138)=D$92,F138,D$92-SUM(E$99:E138))</f>
        <v>212967.01110120633</v>
      </c>
      <c r="E139" s="160">
        <f>IF(+J96&lt;F138,J96,D139)</f>
        <v>70994.476190476184</v>
      </c>
      <c r="F139" s="159">
        <f t="shared" si="32"/>
        <v>141972.53491073014</v>
      </c>
      <c r="G139" s="159">
        <f t="shared" si="33"/>
        <v>177469.77300596825</v>
      </c>
      <c r="H139" s="163">
        <f t="shared" si="30"/>
        <v>89736.098064303485</v>
      </c>
      <c r="I139" s="253">
        <f t="shared" si="31"/>
        <v>89736.098064303485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5"/>
        <v/>
      </c>
      <c r="C140" s="153">
        <f>IF(D93="","-",+C139+1)</f>
        <v>2050</v>
      </c>
      <c r="D140" s="154">
        <f>IF(F139+SUM(E$99:E139)=D$92,F139,D$92-SUM(E$99:E139))</f>
        <v>141972.53491073014</v>
      </c>
      <c r="E140" s="160">
        <f>IF(+J96&lt;F139,J96,D140)</f>
        <v>70994.476190476184</v>
      </c>
      <c r="F140" s="159">
        <f t="shared" si="32"/>
        <v>70978.058720253961</v>
      </c>
      <c r="G140" s="159">
        <f t="shared" si="33"/>
        <v>106475.29681549205</v>
      </c>
      <c r="H140" s="163">
        <f t="shared" si="30"/>
        <v>82238.75581071536</v>
      </c>
      <c r="I140" s="253">
        <f t="shared" si="31"/>
        <v>82238.75581071536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5"/>
        <v/>
      </c>
      <c r="C141" s="153">
        <f>IF(D93="","-",+C140+1)</f>
        <v>2051</v>
      </c>
      <c r="D141" s="154">
        <f>IF(F140+SUM(E$99:E140)=D$92,F140,D$92-SUM(E$99:E140))</f>
        <v>70978.058720253961</v>
      </c>
      <c r="E141" s="160">
        <f>IF(+J96&lt;F140,J96,D141)</f>
        <v>70978.058720253961</v>
      </c>
      <c r="F141" s="159">
        <f t="shared" si="32"/>
        <v>0</v>
      </c>
      <c r="G141" s="159">
        <f t="shared" si="33"/>
        <v>35489.02936012698</v>
      </c>
      <c r="H141" s="163">
        <f t="shared" si="30"/>
        <v>74725.862966976507</v>
      </c>
      <c r="I141" s="253">
        <f t="shared" si="31"/>
        <v>74725.862966976507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5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2"/>
        <v>0</v>
      </c>
      <c r="G142" s="159">
        <f t="shared" si="33"/>
        <v>0</v>
      </c>
      <c r="H142" s="163">
        <f t="shared" si="30"/>
        <v>0</v>
      </c>
      <c r="I142" s="253">
        <f t="shared" si="31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5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2"/>
        <v>0</v>
      </c>
      <c r="G143" s="159">
        <f t="shared" si="33"/>
        <v>0</v>
      </c>
      <c r="H143" s="163">
        <f t="shared" si="30"/>
        <v>0</v>
      </c>
      <c r="I143" s="253">
        <f t="shared" si="31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5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2"/>
        <v>0</v>
      </c>
      <c r="G144" s="159">
        <f t="shared" si="33"/>
        <v>0</v>
      </c>
      <c r="H144" s="163">
        <f t="shared" si="30"/>
        <v>0</v>
      </c>
      <c r="I144" s="253">
        <f t="shared" si="31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5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2"/>
        <v>0</v>
      </c>
      <c r="G145" s="159">
        <f t="shared" si="33"/>
        <v>0</v>
      </c>
      <c r="H145" s="163">
        <f t="shared" si="30"/>
        <v>0</v>
      </c>
      <c r="I145" s="253">
        <f t="shared" si="31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5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2"/>
        <v>0</v>
      </c>
      <c r="G146" s="159">
        <f t="shared" si="33"/>
        <v>0</v>
      </c>
      <c r="H146" s="163">
        <f t="shared" si="30"/>
        <v>0</v>
      </c>
      <c r="I146" s="253">
        <f t="shared" si="31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5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2"/>
        <v>0</v>
      </c>
      <c r="G147" s="159">
        <f t="shared" si="33"/>
        <v>0</v>
      </c>
      <c r="H147" s="163">
        <f t="shared" si="30"/>
        <v>0</v>
      </c>
      <c r="I147" s="253">
        <f t="shared" si="31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5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2"/>
        <v>0</v>
      </c>
      <c r="G148" s="159">
        <f t="shared" si="33"/>
        <v>0</v>
      </c>
      <c r="H148" s="163">
        <f t="shared" si="30"/>
        <v>0</v>
      </c>
      <c r="I148" s="253">
        <f t="shared" si="31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5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2"/>
        <v>0</v>
      </c>
      <c r="G149" s="159">
        <f t="shared" si="33"/>
        <v>0</v>
      </c>
      <c r="H149" s="163">
        <f t="shared" si="30"/>
        <v>0</v>
      </c>
      <c r="I149" s="253">
        <f t="shared" si="31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5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2"/>
        <v>0</v>
      </c>
      <c r="G150" s="159">
        <f t="shared" si="33"/>
        <v>0</v>
      </c>
      <c r="H150" s="163">
        <f t="shared" si="30"/>
        <v>0</v>
      </c>
      <c r="I150" s="253">
        <f t="shared" si="31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5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2"/>
        <v>0</v>
      </c>
      <c r="G151" s="159">
        <f t="shared" si="33"/>
        <v>0</v>
      </c>
      <c r="H151" s="163">
        <f t="shared" si="30"/>
        <v>0</v>
      </c>
      <c r="I151" s="253">
        <f t="shared" si="31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5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2"/>
        <v>0</v>
      </c>
      <c r="G152" s="159">
        <f t="shared" si="33"/>
        <v>0</v>
      </c>
      <c r="H152" s="163">
        <f t="shared" si="30"/>
        <v>0</v>
      </c>
      <c r="I152" s="253">
        <f t="shared" si="31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5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2"/>
        <v>0</v>
      </c>
      <c r="G153" s="159">
        <f t="shared" si="33"/>
        <v>0</v>
      </c>
      <c r="H153" s="163">
        <f t="shared" si="30"/>
        <v>0</v>
      </c>
      <c r="I153" s="253">
        <f t="shared" si="31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5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2"/>
        <v>0</v>
      </c>
      <c r="G154" s="165">
        <f t="shared" si="33"/>
        <v>0</v>
      </c>
      <c r="H154" s="167">
        <f t="shared" si="30"/>
        <v>0</v>
      </c>
      <c r="I154" s="254">
        <f t="shared" si="31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2981767.9999999995</v>
      </c>
      <c r="F155" s="111"/>
      <c r="G155" s="111"/>
      <c r="H155" s="111">
        <f>SUM(H99:H154)</f>
        <v>10551113.254133459</v>
      </c>
      <c r="I155" s="111">
        <f>SUM(I99:I154)</f>
        <v>10551113.254133459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8" priority="1" stopIfTrue="1" operator="equal">
      <formula>$I$10</formula>
    </cfRule>
  </conditionalFormatting>
  <conditionalFormatting sqref="C99:C154">
    <cfRule type="cellIs" dxfId="1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62"/>
  <sheetViews>
    <sheetView view="pageBreakPreview" topLeftCell="A64" zoomScale="80" zoomScaleNormal="100" zoomScaleSheetLayoutView="80" workbookViewId="0">
      <selection activeCell="D17" sqref="D17:H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378" t="s">
        <v>128</v>
      </c>
      <c r="B1" s="379"/>
      <c r="C1" s="380"/>
      <c r="D1" s="381"/>
      <c r="E1" s="379"/>
      <c r="F1" s="382"/>
      <c r="G1" s="379"/>
      <c r="H1" s="383"/>
      <c r="I1" s="384"/>
      <c r="J1" s="385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6 of 74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3828983.1330273524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3828983.1330273524</v>
      </c>
      <c r="O6" s="1"/>
      <c r="P6" s="1"/>
    </row>
    <row r="7" spans="1:17" ht="13.5" thickBot="1">
      <c r="C7" s="121" t="s">
        <v>44</v>
      </c>
      <c r="D7" s="273" t="s">
        <v>230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140</v>
      </c>
      <c r="E9" s="401" t="s">
        <v>399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37028625</v>
      </c>
      <c r="E10" s="61" t="s">
        <v>458</v>
      </c>
      <c r="F10" s="131"/>
      <c r="G10" s="134"/>
      <c r="H10" s="134"/>
      <c r="I10" s="135">
        <f>+SWE.WS.F.BPU.ATRR.Projected!K17</f>
        <v>2020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0.10233545528680163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41</v>
      </c>
      <c r="E13" s="136" t="s">
        <v>55</v>
      </c>
      <c r="F13" s="134"/>
      <c r="G13" s="7"/>
      <c r="H13" s="7"/>
      <c r="I13" s="140">
        <f>IF(G5="",I12,SWE.WS.F.BPU.ATRR.Projected!$F$75)</f>
        <v>0.10233545528680163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903137.19512195117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17101764</v>
      </c>
      <c r="E17" s="358">
        <v>231105</v>
      </c>
      <c r="F17" s="357">
        <v>16870659</v>
      </c>
      <c r="G17" s="358">
        <v>1739394</v>
      </c>
      <c r="H17" s="359">
        <v>1739394</v>
      </c>
      <c r="I17" s="156">
        <f t="shared" ref="I17:I48" si="0">H17-G17</f>
        <v>0</v>
      </c>
      <c r="J17" s="156"/>
      <c r="K17" s="256">
        <v>1739394</v>
      </c>
      <c r="L17" s="157">
        <f t="shared" ref="L17:L48" si="1">IF(K17&lt;&gt;0,+G17-K17,0)</f>
        <v>0</v>
      </c>
      <c r="M17" s="256">
        <v>1739394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6292908</v>
      </c>
      <c r="E18" s="360">
        <v>171684</v>
      </c>
      <c r="F18" s="361">
        <v>6121224</v>
      </c>
      <c r="G18" s="360">
        <v>1051702</v>
      </c>
      <c r="H18" s="359">
        <v>1051702</v>
      </c>
      <c r="I18" s="156">
        <f t="shared" si="0"/>
        <v>0</v>
      </c>
      <c r="J18" s="156"/>
      <c r="K18" s="258">
        <f t="shared" ref="K18:K23" si="4">G18</f>
        <v>1051702</v>
      </c>
      <c r="L18" s="257">
        <f t="shared" si="1"/>
        <v>0</v>
      </c>
      <c r="M18" s="258">
        <f t="shared" ref="M18:M23" si="5">H18</f>
        <v>1051702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26971020</v>
      </c>
      <c r="E19" s="360">
        <v>667653.87804878049</v>
      </c>
      <c r="F19" s="361">
        <v>26303366.121951219</v>
      </c>
      <c r="G19" s="360">
        <v>4776034.0895202104</v>
      </c>
      <c r="H19" s="359">
        <v>4776034.0895202104</v>
      </c>
      <c r="I19" s="156">
        <f t="shared" si="0"/>
        <v>0</v>
      </c>
      <c r="J19" s="156"/>
      <c r="K19" s="258">
        <f t="shared" si="4"/>
        <v>4776034.0895202104</v>
      </c>
      <c r="L19" s="257">
        <f t="shared" si="1"/>
        <v>0</v>
      </c>
      <c r="M19" s="258">
        <f t="shared" si="5"/>
        <v>4776034.0895202104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2012</v>
      </c>
      <c r="D20" s="361">
        <v>31392829.121951219</v>
      </c>
      <c r="E20" s="360">
        <v>772935.04761904757</v>
      </c>
      <c r="F20" s="361">
        <v>30619894.07433217</v>
      </c>
      <c r="G20" s="360">
        <v>5326729.983202124</v>
      </c>
      <c r="H20" s="359">
        <v>5326729.983202124</v>
      </c>
      <c r="I20" s="156">
        <f t="shared" si="0"/>
        <v>0</v>
      </c>
      <c r="J20" s="156"/>
      <c r="K20" s="258">
        <f t="shared" si="4"/>
        <v>5326729.983202124</v>
      </c>
      <c r="L20" s="257">
        <f t="shared" si="1"/>
        <v>0</v>
      </c>
      <c r="M20" s="258">
        <f t="shared" si="5"/>
        <v>5326729.983202124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>IU</v>
      </c>
      <c r="C21" s="153">
        <f>IF(D12="","-",+C20+1)</f>
        <v>2013</v>
      </c>
      <c r="D21" s="361">
        <v>33143499.07433217</v>
      </c>
      <c r="E21" s="360">
        <v>833020.88095238095</v>
      </c>
      <c r="F21" s="361">
        <v>32310478.19337979</v>
      </c>
      <c r="G21" s="360">
        <v>5356070.4437174536</v>
      </c>
      <c r="H21" s="359">
        <v>5356070.4437174536</v>
      </c>
      <c r="I21" s="156">
        <v>0</v>
      </c>
      <c r="J21" s="156"/>
      <c r="K21" s="258">
        <f t="shared" si="4"/>
        <v>5356070.4437174536</v>
      </c>
      <c r="L21" s="257">
        <f t="shared" ref="L21:L26" si="7">IF(K21&lt;&gt;0,+G21-K21,0)</f>
        <v>0</v>
      </c>
      <c r="M21" s="258">
        <f t="shared" si="5"/>
        <v>5356070.4437174536</v>
      </c>
      <c r="N21" s="158">
        <f t="shared" ref="N21:N26" si="8">IF(M21&lt;&gt;0,+H21-M21,0)</f>
        <v>0</v>
      </c>
      <c r="O21" s="158">
        <f>+N21-L21</f>
        <v>0</v>
      </c>
      <c r="P21" s="4"/>
    </row>
    <row r="22" spans="2:16">
      <c r="B22" s="9" t="str">
        <f t="shared" si="6"/>
        <v>IU</v>
      </c>
      <c r="C22" s="153">
        <f>IF(D11="","-",+C21+1)</f>
        <v>2014</v>
      </c>
      <c r="D22" s="361">
        <v>34252059.19337979</v>
      </c>
      <c r="E22" s="360">
        <v>879249</v>
      </c>
      <c r="F22" s="361">
        <v>33372810.19337979</v>
      </c>
      <c r="G22" s="360">
        <v>5381591.7849194687</v>
      </c>
      <c r="H22" s="359">
        <v>5381591.7849194687</v>
      </c>
      <c r="I22" s="156">
        <v>0</v>
      </c>
      <c r="J22" s="156"/>
      <c r="K22" s="258">
        <f t="shared" si="4"/>
        <v>5381591.7849194687</v>
      </c>
      <c r="L22" s="257">
        <f t="shared" si="7"/>
        <v>0</v>
      </c>
      <c r="M22" s="258">
        <f t="shared" si="5"/>
        <v>5381591.7849194687</v>
      </c>
      <c r="N22" s="158">
        <f t="shared" si="8"/>
        <v>0</v>
      </c>
      <c r="O22" s="158">
        <f t="shared" si="3"/>
        <v>0</v>
      </c>
      <c r="P22" s="4"/>
    </row>
    <row r="23" spans="2:16">
      <c r="B23" s="9" t="str">
        <f t="shared" si="6"/>
        <v>IU</v>
      </c>
      <c r="C23" s="153">
        <f>IF(D11="","-",+C22+1)</f>
        <v>2015</v>
      </c>
      <c r="D23" s="361">
        <v>33472977.19337979</v>
      </c>
      <c r="E23" s="360">
        <v>881633.92857142852</v>
      </c>
      <c r="F23" s="361">
        <v>32591343.26480836</v>
      </c>
      <c r="G23" s="360">
        <v>5174070.3067745473</v>
      </c>
      <c r="H23" s="359">
        <v>5174070.3067745473</v>
      </c>
      <c r="I23" s="156">
        <v>0</v>
      </c>
      <c r="J23" s="156"/>
      <c r="K23" s="258">
        <f t="shared" si="4"/>
        <v>5174070.3067745473</v>
      </c>
      <c r="L23" s="257">
        <f t="shared" si="7"/>
        <v>0</v>
      </c>
      <c r="M23" s="258">
        <f t="shared" si="5"/>
        <v>5174070.3067745473</v>
      </c>
      <c r="N23" s="158">
        <f t="shared" si="8"/>
        <v>0</v>
      </c>
      <c r="O23" s="158">
        <f>+N23-L23</f>
        <v>0</v>
      </c>
      <c r="P23" s="4"/>
    </row>
    <row r="24" spans="2:16">
      <c r="B24" s="9" t="str">
        <f t="shared" si="6"/>
        <v/>
      </c>
      <c r="C24" s="153">
        <f>IF(D11="","-",+C23+1)</f>
        <v>2016</v>
      </c>
      <c r="D24" s="361">
        <v>32591343.26480836</v>
      </c>
      <c r="E24" s="360">
        <v>881633.92857142852</v>
      </c>
      <c r="F24" s="361">
        <v>31709709.336236931</v>
      </c>
      <c r="G24" s="360">
        <v>5006432.1268862924</v>
      </c>
      <c r="H24" s="359">
        <v>5006432.1268862924</v>
      </c>
      <c r="I24" s="156">
        <f t="shared" si="0"/>
        <v>0</v>
      </c>
      <c r="J24" s="156"/>
      <c r="K24" s="258">
        <f>G24</f>
        <v>5006432.1268862924</v>
      </c>
      <c r="L24" s="257">
        <f t="shared" si="7"/>
        <v>0</v>
      </c>
      <c r="M24" s="258">
        <f>H24</f>
        <v>5006432.1268862924</v>
      </c>
      <c r="N24" s="158">
        <f t="shared" si="8"/>
        <v>0</v>
      </c>
      <c r="O24" s="158">
        <f>+N24-L24</f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31709709.336236931</v>
      </c>
      <c r="E25" s="360">
        <v>861130.81395348837</v>
      </c>
      <c r="F25" s="361">
        <v>30848578.522283442</v>
      </c>
      <c r="G25" s="360">
        <v>4736383.2047020355</v>
      </c>
      <c r="H25" s="359">
        <v>4736383.2047020355</v>
      </c>
      <c r="I25" s="156">
        <v>0</v>
      </c>
      <c r="J25" s="156"/>
      <c r="K25" s="258">
        <f>G25</f>
        <v>4736383.2047020355</v>
      </c>
      <c r="L25" s="257">
        <f t="shared" si="7"/>
        <v>0</v>
      </c>
      <c r="M25" s="258">
        <f>H25</f>
        <v>4736383.2047020355</v>
      </c>
      <c r="N25" s="158">
        <f t="shared" si="8"/>
        <v>0</v>
      </c>
      <c r="O25" s="158">
        <f>+N25-L25</f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30848578.522283442</v>
      </c>
      <c r="E26" s="360">
        <v>903137.19512195117</v>
      </c>
      <c r="F26" s="361">
        <v>29945441.327161491</v>
      </c>
      <c r="G26" s="360">
        <v>4766417.7816179106</v>
      </c>
      <c r="H26" s="359">
        <v>4766417.7816179106</v>
      </c>
      <c r="I26" s="156">
        <f t="shared" si="0"/>
        <v>0</v>
      </c>
      <c r="J26" s="156"/>
      <c r="K26" s="258">
        <f>G26</f>
        <v>4766417.7816179106</v>
      </c>
      <c r="L26" s="257">
        <f t="shared" si="7"/>
        <v>0</v>
      </c>
      <c r="M26" s="258">
        <f>H26</f>
        <v>4766417.7816179106</v>
      </c>
      <c r="N26" s="158">
        <f t="shared" si="8"/>
        <v>0</v>
      </c>
      <c r="O26" s="158">
        <f>+N26-L26</f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361">
        <v>29945441.327161491</v>
      </c>
      <c r="E27" s="360">
        <v>903137.19512195117</v>
      </c>
      <c r="F27" s="361">
        <v>29042304.13203954</v>
      </c>
      <c r="G27" s="360">
        <v>4651634.3735952908</v>
      </c>
      <c r="H27" s="359">
        <v>4651634.3735952908</v>
      </c>
      <c r="I27" s="156">
        <f t="shared" si="0"/>
        <v>0</v>
      </c>
      <c r="J27" s="156"/>
      <c r="K27" s="258">
        <f>G27</f>
        <v>4651634.3735952908</v>
      </c>
      <c r="L27" s="257">
        <f t="shared" ref="L27" si="9">IF(K27&lt;&gt;0,+G27-K27,0)</f>
        <v>0</v>
      </c>
      <c r="M27" s="258">
        <f>H27</f>
        <v>4651634.3735952908</v>
      </c>
      <c r="N27" s="158">
        <f t="shared" ref="N27" si="10">IF(M27&lt;&gt;0,+H27-M27,0)</f>
        <v>0</v>
      </c>
      <c r="O27" s="158">
        <f>+N27-L27</f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29042304.13203954</v>
      </c>
      <c r="E28" s="160">
        <f>IF(+I14&lt;F27,I14,D28)</f>
        <v>903137.19512195117</v>
      </c>
      <c r="F28" s="159">
        <f t="shared" ref="F28:F48" si="11">+D28-E28</f>
        <v>28139166.936917588</v>
      </c>
      <c r="G28" s="161">
        <f t="shared" ref="G28:G72" si="12">+I$12*((D28+F28)/2)+E28</f>
        <v>3828983.1330273524</v>
      </c>
      <c r="H28" s="142">
        <f t="shared" ref="H28:H72" si="13">+I$13*((D28+F28)/2)+E28</f>
        <v>3828983.1330273524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28139166.936917588</v>
      </c>
      <c r="E29" s="160">
        <f>IF(+I14&lt;F28,I14,D29)</f>
        <v>903137.19512195117</v>
      </c>
      <c r="F29" s="159">
        <f t="shared" si="11"/>
        <v>27236029.741795637</v>
      </c>
      <c r="G29" s="161">
        <f t="shared" si="12"/>
        <v>3736560.1769781029</v>
      </c>
      <c r="H29" s="142">
        <f t="shared" si="13"/>
        <v>3736560.1769781029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27236029.741795637</v>
      </c>
      <c r="E30" s="160">
        <f>IF(+I14&lt;F29,I14,D30)</f>
        <v>903137.19512195117</v>
      </c>
      <c r="F30" s="159">
        <f t="shared" si="11"/>
        <v>26332892.546673685</v>
      </c>
      <c r="G30" s="161">
        <f t="shared" si="12"/>
        <v>3644137.2209288534</v>
      </c>
      <c r="H30" s="142">
        <f t="shared" si="13"/>
        <v>3644137.2209288534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26332892.546673685</v>
      </c>
      <c r="E31" s="160">
        <f>IF(+I14&lt;F30,I14,D31)</f>
        <v>903137.19512195117</v>
      </c>
      <c r="F31" s="159">
        <f t="shared" si="11"/>
        <v>25429755.351551734</v>
      </c>
      <c r="G31" s="161">
        <f t="shared" si="12"/>
        <v>3551714.2648796029</v>
      </c>
      <c r="H31" s="142">
        <f t="shared" si="13"/>
        <v>3551714.2648796029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25429755.351551734</v>
      </c>
      <c r="E32" s="160">
        <f>IF(+I14&lt;F31,I14,D32)</f>
        <v>903137.19512195117</v>
      </c>
      <c r="F32" s="159">
        <f t="shared" si="11"/>
        <v>24526618.156429783</v>
      </c>
      <c r="G32" s="161">
        <f t="shared" si="12"/>
        <v>3459291.3088303534</v>
      </c>
      <c r="H32" s="142">
        <f t="shared" si="13"/>
        <v>3459291.3088303534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24526618.156429783</v>
      </c>
      <c r="E33" s="160">
        <f>IF(+I14&lt;F32,I14,D33)</f>
        <v>903137.19512195117</v>
      </c>
      <c r="F33" s="159">
        <f t="shared" si="11"/>
        <v>23623480.961307831</v>
      </c>
      <c r="G33" s="161">
        <f t="shared" si="12"/>
        <v>3366868.352781103</v>
      </c>
      <c r="H33" s="142">
        <f t="shared" si="13"/>
        <v>3366868.352781103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23623480.961307831</v>
      </c>
      <c r="E34" s="160">
        <f>IF(+I14&lt;F33,I14,D34)</f>
        <v>903137.19512195117</v>
      </c>
      <c r="F34" s="159">
        <f t="shared" si="11"/>
        <v>22720343.76618588</v>
      </c>
      <c r="G34" s="161">
        <f t="shared" si="12"/>
        <v>3274445.3967318535</v>
      </c>
      <c r="H34" s="142">
        <f t="shared" si="13"/>
        <v>3274445.3967318535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22720343.76618588</v>
      </c>
      <c r="E35" s="160">
        <f>IF(+I14&lt;F34,I14,D35)</f>
        <v>903137.19512195117</v>
      </c>
      <c r="F35" s="159">
        <f t="shared" si="11"/>
        <v>21817206.571063928</v>
      </c>
      <c r="G35" s="161">
        <f t="shared" si="12"/>
        <v>3182022.440682603</v>
      </c>
      <c r="H35" s="142">
        <f t="shared" si="13"/>
        <v>3182022.440682603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21817206.571063928</v>
      </c>
      <c r="E36" s="160">
        <f>IF(+I14&lt;F35,I14,D36)</f>
        <v>903137.19512195117</v>
      </c>
      <c r="F36" s="159">
        <f t="shared" si="11"/>
        <v>20914069.375941977</v>
      </c>
      <c r="G36" s="161">
        <f t="shared" si="12"/>
        <v>3089599.4846333535</v>
      </c>
      <c r="H36" s="142">
        <f t="shared" si="13"/>
        <v>3089599.4846333535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20914069.375941977</v>
      </c>
      <c r="E37" s="160">
        <f>IF(+I14&lt;F36,I14,D37)</f>
        <v>903137.19512195117</v>
      </c>
      <c r="F37" s="159">
        <f t="shared" si="11"/>
        <v>20010932.180820026</v>
      </c>
      <c r="G37" s="161">
        <f t="shared" si="12"/>
        <v>2997176.5285841036</v>
      </c>
      <c r="H37" s="142">
        <f t="shared" si="13"/>
        <v>2997176.5285841036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20010932.180820026</v>
      </c>
      <c r="E38" s="160">
        <f>IF(+I14&lt;F37,I14,D38)</f>
        <v>903137.19512195117</v>
      </c>
      <c r="F38" s="159">
        <f t="shared" si="11"/>
        <v>19107794.985698074</v>
      </c>
      <c r="G38" s="161">
        <f t="shared" si="12"/>
        <v>2904753.5725348536</v>
      </c>
      <c r="H38" s="142">
        <f t="shared" si="13"/>
        <v>2904753.5725348536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19107794.985698074</v>
      </c>
      <c r="E39" s="160">
        <f>IF(+I14&lt;F38,I14,D39)</f>
        <v>903137.19512195117</v>
      </c>
      <c r="F39" s="159">
        <f t="shared" si="11"/>
        <v>18204657.790576123</v>
      </c>
      <c r="G39" s="161">
        <f t="shared" si="12"/>
        <v>2812330.6164856041</v>
      </c>
      <c r="H39" s="142">
        <f t="shared" si="13"/>
        <v>2812330.6164856041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18204657.790576123</v>
      </c>
      <c r="E40" s="160">
        <f>IF(+I14&lt;F39,I14,D40)</f>
        <v>903137.19512195117</v>
      </c>
      <c r="F40" s="159">
        <f t="shared" si="11"/>
        <v>17301520.595454171</v>
      </c>
      <c r="G40" s="161">
        <f t="shared" si="12"/>
        <v>2719907.6604363536</v>
      </c>
      <c r="H40" s="142">
        <f t="shared" si="13"/>
        <v>2719907.6604363536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17301520.595454171</v>
      </c>
      <c r="E41" s="160">
        <f>IF(+I14&lt;F40,I14,D41)</f>
        <v>903137.19512195117</v>
      </c>
      <c r="F41" s="159">
        <f t="shared" si="11"/>
        <v>16398383.40033222</v>
      </c>
      <c r="G41" s="161">
        <f t="shared" si="12"/>
        <v>2627484.7043871041</v>
      </c>
      <c r="H41" s="142">
        <f t="shared" si="13"/>
        <v>2627484.7043871041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16398383.40033222</v>
      </c>
      <c r="E42" s="160">
        <f>IF(+I14&lt;F41,I14,D42)</f>
        <v>903137.19512195117</v>
      </c>
      <c r="F42" s="159">
        <f t="shared" si="11"/>
        <v>15495246.205210268</v>
      </c>
      <c r="G42" s="161">
        <f t="shared" si="12"/>
        <v>2535061.7483378542</v>
      </c>
      <c r="H42" s="142">
        <f t="shared" si="13"/>
        <v>2535061.7483378542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15495246.205210268</v>
      </c>
      <c r="E43" s="160">
        <f>IF(+I14&lt;F42,I14,D43)</f>
        <v>903137.19512195117</v>
      </c>
      <c r="F43" s="159">
        <f t="shared" si="11"/>
        <v>14592109.010088317</v>
      </c>
      <c r="G43" s="161">
        <f t="shared" si="12"/>
        <v>2442638.7922886042</v>
      </c>
      <c r="H43" s="142">
        <f t="shared" si="13"/>
        <v>2442638.7922886042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14592109.010088317</v>
      </c>
      <c r="E44" s="160">
        <f>IF(+I14&lt;F43,I14,D44)</f>
        <v>903137.19512195117</v>
      </c>
      <c r="F44" s="159">
        <f t="shared" si="11"/>
        <v>13688971.814966366</v>
      </c>
      <c r="G44" s="161">
        <f t="shared" si="12"/>
        <v>2350215.8362393547</v>
      </c>
      <c r="H44" s="142">
        <f t="shared" si="13"/>
        <v>2350215.8362393547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13688971.814966366</v>
      </c>
      <c r="E45" s="160">
        <f>IF(+I14&lt;F44,I14,D45)</f>
        <v>903137.19512195117</v>
      </c>
      <c r="F45" s="159">
        <f t="shared" si="11"/>
        <v>12785834.619844414</v>
      </c>
      <c r="G45" s="161">
        <f t="shared" si="12"/>
        <v>2257792.8801901042</v>
      </c>
      <c r="H45" s="142">
        <f t="shared" si="13"/>
        <v>2257792.8801901042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12785834.619844414</v>
      </c>
      <c r="E46" s="160">
        <f>IF(+I14&lt;F45,I14,D46)</f>
        <v>903137.19512195117</v>
      </c>
      <c r="F46" s="159">
        <f t="shared" si="11"/>
        <v>11882697.424722463</v>
      </c>
      <c r="G46" s="161">
        <f t="shared" si="12"/>
        <v>2165369.9241408547</v>
      </c>
      <c r="H46" s="142">
        <f t="shared" si="13"/>
        <v>2165369.9241408547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11882697.424722463</v>
      </c>
      <c r="E47" s="160">
        <f>IF(+I14&lt;F46,I14,D47)</f>
        <v>903137.19512195117</v>
      </c>
      <c r="F47" s="159">
        <f t="shared" si="11"/>
        <v>10979560.229600511</v>
      </c>
      <c r="G47" s="161">
        <f t="shared" si="12"/>
        <v>2072946.9680916048</v>
      </c>
      <c r="H47" s="142">
        <f t="shared" si="13"/>
        <v>2072946.9680916048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10979560.229600511</v>
      </c>
      <c r="E48" s="160">
        <f>IF(+I14&lt;F47,I14,D48)</f>
        <v>903137.19512195117</v>
      </c>
      <c r="F48" s="159">
        <f t="shared" si="11"/>
        <v>10076423.03447856</v>
      </c>
      <c r="G48" s="161">
        <f t="shared" si="12"/>
        <v>1980524.0120423548</v>
      </c>
      <c r="H48" s="142">
        <f t="shared" si="13"/>
        <v>1980524.0120423548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10076423.03447856</v>
      </c>
      <c r="E49" s="160">
        <f>IF(+I14&lt;F48,I14,D49)</f>
        <v>903137.19512195117</v>
      </c>
      <c r="F49" s="159">
        <f t="shared" ref="F49:F72" si="14">+D49-E49</f>
        <v>9173285.8393566087</v>
      </c>
      <c r="G49" s="161">
        <f t="shared" si="12"/>
        <v>1888101.0559931048</v>
      </c>
      <c r="H49" s="142">
        <f t="shared" si="13"/>
        <v>1888101.0559931048</v>
      </c>
      <c r="I49" s="156">
        <f t="shared" ref="I49:I72" si="15">H49-G49</f>
        <v>0</v>
      </c>
      <c r="J49" s="156"/>
      <c r="K49" s="334"/>
      <c r="L49" s="158">
        <f t="shared" ref="L49:L72" si="16">IF(K49&lt;&gt;0,+G49-K49,0)</f>
        <v>0</v>
      </c>
      <c r="M49" s="334"/>
      <c r="N49" s="158">
        <f t="shared" ref="N49:N72" si="17">IF(M49&lt;&gt;0,+H49-M49,0)</f>
        <v>0</v>
      </c>
      <c r="O49" s="158">
        <f t="shared" ref="O49:O72" si="18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9173285.8393566087</v>
      </c>
      <c r="E50" s="160">
        <f>IF(+I14&lt;F49,I14,D50)</f>
        <v>903137.19512195117</v>
      </c>
      <c r="F50" s="159">
        <f t="shared" si="14"/>
        <v>8270148.6442346573</v>
      </c>
      <c r="G50" s="161">
        <f t="shared" si="12"/>
        <v>1795678.0999438548</v>
      </c>
      <c r="H50" s="142">
        <f t="shared" si="13"/>
        <v>1795678.0999438548</v>
      </c>
      <c r="I50" s="156">
        <f t="shared" si="15"/>
        <v>0</v>
      </c>
      <c r="J50" s="156"/>
      <c r="K50" s="334"/>
      <c r="L50" s="158">
        <f t="shared" si="16"/>
        <v>0</v>
      </c>
      <c r="M50" s="334"/>
      <c r="N50" s="158">
        <f t="shared" si="17"/>
        <v>0</v>
      </c>
      <c r="O50" s="158">
        <f t="shared" si="18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8270148.6442346573</v>
      </c>
      <c r="E51" s="160">
        <f>IF(+I14&lt;F50,I14,D51)</f>
        <v>903137.19512195117</v>
      </c>
      <c r="F51" s="159">
        <f t="shared" si="14"/>
        <v>7367011.4491127059</v>
      </c>
      <c r="G51" s="161">
        <f t="shared" si="12"/>
        <v>1703255.1438946051</v>
      </c>
      <c r="H51" s="142">
        <f t="shared" si="13"/>
        <v>1703255.1438946051</v>
      </c>
      <c r="I51" s="156">
        <f t="shared" si="15"/>
        <v>0</v>
      </c>
      <c r="J51" s="156"/>
      <c r="K51" s="334"/>
      <c r="L51" s="158">
        <f t="shared" si="16"/>
        <v>0</v>
      </c>
      <c r="M51" s="334"/>
      <c r="N51" s="158">
        <f t="shared" si="17"/>
        <v>0</v>
      </c>
      <c r="O51" s="158">
        <f t="shared" si="18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7367011.4491127059</v>
      </c>
      <c r="E52" s="160">
        <f>IF(+I14&lt;F51,I14,D52)</f>
        <v>903137.19512195117</v>
      </c>
      <c r="F52" s="159">
        <f t="shared" si="14"/>
        <v>6463874.2539907545</v>
      </c>
      <c r="G52" s="161">
        <f t="shared" si="12"/>
        <v>1610832.1878453554</v>
      </c>
      <c r="H52" s="142">
        <f t="shared" si="13"/>
        <v>1610832.1878453554</v>
      </c>
      <c r="I52" s="156">
        <f t="shared" si="15"/>
        <v>0</v>
      </c>
      <c r="J52" s="156"/>
      <c r="K52" s="334"/>
      <c r="L52" s="158">
        <f t="shared" si="16"/>
        <v>0</v>
      </c>
      <c r="M52" s="334"/>
      <c r="N52" s="158">
        <f t="shared" si="17"/>
        <v>0</v>
      </c>
      <c r="O52" s="158">
        <f t="shared" si="18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6463874.2539907545</v>
      </c>
      <c r="E53" s="160">
        <f>IF(+I14&lt;F52,I14,D53)</f>
        <v>903137.19512195117</v>
      </c>
      <c r="F53" s="159">
        <f t="shared" si="14"/>
        <v>5560737.0588688031</v>
      </c>
      <c r="G53" s="161">
        <f t="shared" si="12"/>
        <v>1518409.2317961054</v>
      </c>
      <c r="H53" s="142">
        <f t="shared" si="13"/>
        <v>1518409.2317961054</v>
      </c>
      <c r="I53" s="156">
        <f t="shared" si="15"/>
        <v>0</v>
      </c>
      <c r="J53" s="156"/>
      <c r="K53" s="334"/>
      <c r="L53" s="158">
        <f t="shared" si="16"/>
        <v>0</v>
      </c>
      <c r="M53" s="334"/>
      <c r="N53" s="158">
        <f t="shared" si="17"/>
        <v>0</v>
      </c>
      <c r="O53" s="158">
        <f t="shared" si="18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5560737.0588688031</v>
      </c>
      <c r="E54" s="160">
        <f>IF(+I14&lt;F53,I14,D54)</f>
        <v>903137.19512195117</v>
      </c>
      <c r="F54" s="159">
        <f t="shared" si="14"/>
        <v>4657599.8637468517</v>
      </c>
      <c r="G54" s="161">
        <f t="shared" si="12"/>
        <v>1425986.2757468554</v>
      </c>
      <c r="H54" s="142">
        <f t="shared" si="13"/>
        <v>1425986.2757468554</v>
      </c>
      <c r="I54" s="156">
        <f t="shared" si="15"/>
        <v>0</v>
      </c>
      <c r="J54" s="156"/>
      <c r="K54" s="334"/>
      <c r="L54" s="158">
        <f t="shared" si="16"/>
        <v>0</v>
      </c>
      <c r="M54" s="334"/>
      <c r="N54" s="158">
        <f t="shared" si="17"/>
        <v>0</v>
      </c>
      <c r="O54" s="158">
        <f t="shared" si="18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4657599.8637468517</v>
      </c>
      <c r="E55" s="160">
        <f>IF(+I14&lt;F54,I14,D55)</f>
        <v>903137.19512195117</v>
      </c>
      <c r="F55" s="159">
        <f t="shared" si="14"/>
        <v>3754462.6686249003</v>
      </c>
      <c r="G55" s="161">
        <f t="shared" si="12"/>
        <v>1333563.3196976054</v>
      </c>
      <c r="H55" s="142">
        <f t="shared" si="13"/>
        <v>1333563.3196976054</v>
      </c>
      <c r="I55" s="156">
        <f t="shared" si="15"/>
        <v>0</v>
      </c>
      <c r="J55" s="156"/>
      <c r="K55" s="334"/>
      <c r="L55" s="158">
        <f t="shared" si="16"/>
        <v>0</v>
      </c>
      <c r="M55" s="334"/>
      <c r="N55" s="158">
        <f t="shared" si="17"/>
        <v>0</v>
      </c>
      <c r="O55" s="158">
        <f t="shared" si="18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3754462.6686249003</v>
      </c>
      <c r="E56" s="160">
        <f>IF(+I14&lt;F55,I14,D56)</f>
        <v>903137.19512195117</v>
      </c>
      <c r="F56" s="159">
        <f t="shared" si="14"/>
        <v>2851325.4735029489</v>
      </c>
      <c r="G56" s="161">
        <f t="shared" si="12"/>
        <v>1241140.3636483557</v>
      </c>
      <c r="H56" s="142">
        <f t="shared" si="13"/>
        <v>1241140.3636483557</v>
      </c>
      <c r="I56" s="156">
        <f t="shared" si="15"/>
        <v>0</v>
      </c>
      <c r="J56" s="156"/>
      <c r="K56" s="334"/>
      <c r="L56" s="158">
        <f t="shared" si="16"/>
        <v>0</v>
      </c>
      <c r="M56" s="334"/>
      <c r="N56" s="158">
        <f t="shared" si="17"/>
        <v>0</v>
      </c>
      <c r="O56" s="158">
        <f t="shared" si="18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2851325.4735029489</v>
      </c>
      <c r="E57" s="160">
        <f>IF(+I14&lt;F56,I14,D57)</f>
        <v>903137.19512195117</v>
      </c>
      <c r="F57" s="159">
        <f t="shared" si="14"/>
        <v>1948188.2783809977</v>
      </c>
      <c r="G57" s="161">
        <f t="shared" si="12"/>
        <v>1148717.4075991057</v>
      </c>
      <c r="H57" s="142">
        <f t="shared" si="13"/>
        <v>1148717.4075991057</v>
      </c>
      <c r="I57" s="156">
        <f t="shared" si="15"/>
        <v>0</v>
      </c>
      <c r="J57" s="156"/>
      <c r="K57" s="334"/>
      <c r="L57" s="158">
        <f t="shared" si="16"/>
        <v>0</v>
      </c>
      <c r="M57" s="334"/>
      <c r="N57" s="158">
        <f t="shared" si="17"/>
        <v>0</v>
      </c>
      <c r="O57" s="158">
        <f t="shared" si="18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1948188.2783809977</v>
      </c>
      <c r="E58" s="160">
        <f>IF(+I14&lt;F57,I14,D58)</f>
        <v>903137.19512195117</v>
      </c>
      <c r="F58" s="159">
        <f t="shared" si="14"/>
        <v>1045051.0832590465</v>
      </c>
      <c r="G58" s="161">
        <f t="shared" si="12"/>
        <v>1056294.451549856</v>
      </c>
      <c r="H58" s="142">
        <f t="shared" si="13"/>
        <v>1056294.451549856</v>
      </c>
      <c r="I58" s="156">
        <f t="shared" si="15"/>
        <v>0</v>
      </c>
      <c r="J58" s="156"/>
      <c r="K58" s="334"/>
      <c r="L58" s="158">
        <f t="shared" si="16"/>
        <v>0</v>
      </c>
      <c r="M58" s="334"/>
      <c r="N58" s="158">
        <f t="shared" si="17"/>
        <v>0</v>
      </c>
      <c r="O58" s="158">
        <f t="shared" si="18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1045051.0832590465</v>
      </c>
      <c r="E59" s="160">
        <f>IF(+I14&lt;F58,I14,D59)</f>
        <v>903137.19512195117</v>
      </c>
      <c r="F59" s="159">
        <f t="shared" si="14"/>
        <v>141913.88813709537</v>
      </c>
      <c r="G59" s="161">
        <f t="shared" si="12"/>
        <v>963871.49550060602</v>
      </c>
      <c r="H59" s="142">
        <f t="shared" si="13"/>
        <v>963871.49550060602</v>
      </c>
      <c r="I59" s="156">
        <f t="shared" si="15"/>
        <v>0</v>
      </c>
      <c r="J59" s="156"/>
      <c r="K59" s="334"/>
      <c r="L59" s="158">
        <f t="shared" si="16"/>
        <v>0</v>
      </c>
      <c r="M59" s="334"/>
      <c r="N59" s="158">
        <f t="shared" si="17"/>
        <v>0</v>
      </c>
      <c r="O59" s="158">
        <f t="shared" si="18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141913.88813709537</v>
      </c>
      <c r="E60" s="160">
        <f>IF(+I14&lt;F59,I14,D60)</f>
        <v>141913.88813709537</v>
      </c>
      <c r="F60" s="159">
        <f t="shared" si="14"/>
        <v>0</v>
      </c>
      <c r="G60" s="161">
        <f t="shared" si="12"/>
        <v>149175.29931411031</v>
      </c>
      <c r="H60" s="142">
        <f t="shared" si="13"/>
        <v>149175.29931411031</v>
      </c>
      <c r="I60" s="156">
        <f t="shared" si="15"/>
        <v>0</v>
      </c>
      <c r="J60" s="156"/>
      <c r="K60" s="334"/>
      <c r="L60" s="158">
        <f t="shared" si="16"/>
        <v>0</v>
      </c>
      <c r="M60" s="334"/>
      <c r="N60" s="158">
        <f t="shared" si="17"/>
        <v>0</v>
      </c>
      <c r="O60" s="158">
        <f t="shared" si="18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4"/>
        <v>0</v>
      </c>
      <c r="G61" s="163">
        <f t="shared" si="12"/>
        <v>0</v>
      </c>
      <c r="H61" s="142">
        <f t="shared" si="13"/>
        <v>0</v>
      </c>
      <c r="I61" s="156">
        <f t="shared" si="15"/>
        <v>0</v>
      </c>
      <c r="J61" s="156"/>
      <c r="K61" s="334"/>
      <c r="L61" s="158">
        <f t="shared" si="16"/>
        <v>0</v>
      </c>
      <c r="M61" s="334"/>
      <c r="N61" s="158">
        <f t="shared" si="17"/>
        <v>0</v>
      </c>
      <c r="O61" s="158">
        <f t="shared" si="18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4"/>
        <v>0</v>
      </c>
      <c r="G62" s="163">
        <f t="shared" si="12"/>
        <v>0</v>
      </c>
      <c r="H62" s="142">
        <f t="shared" si="13"/>
        <v>0</v>
      </c>
      <c r="I62" s="156">
        <f t="shared" si="15"/>
        <v>0</v>
      </c>
      <c r="J62" s="156"/>
      <c r="K62" s="334"/>
      <c r="L62" s="158">
        <f t="shared" si="16"/>
        <v>0</v>
      </c>
      <c r="M62" s="334"/>
      <c r="N62" s="158">
        <f t="shared" si="17"/>
        <v>0</v>
      </c>
      <c r="O62" s="158">
        <f t="shared" si="18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4"/>
        <v>0</v>
      </c>
      <c r="G63" s="163">
        <f t="shared" si="12"/>
        <v>0</v>
      </c>
      <c r="H63" s="142">
        <f t="shared" si="13"/>
        <v>0</v>
      </c>
      <c r="I63" s="156">
        <f t="shared" si="15"/>
        <v>0</v>
      </c>
      <c r="J63" s="156"/>
      <c r="K63" s="334"/>
      <c r="L63" s="158">
        <f t="shared" si="16"/>
        <v>0</v>
      </c>
      <c r="M63" s="334"/>
      <c r="N63" s="158">
        <f t="shared" si="17"/>
        <v>0</v>
      </c>
      <c r="O63" s="158">
        <f t="shared" si="18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4"/>
        <v>0</v>
      </c>
      <c r="G64" s="163">
        <f t="shared" si="12"/>
        <v>0</v>
      </c>
      <c r="H64" s="142">
        <f t="shared" si="13"/>
        <v>0</v>
      </c>
      <c r="I64" s="156">
        <f t="shared" si="15"/>
        <v>0</v>
      </c>
      <c r="J64" s="156"/>
      <c r="K64" s="334"/>
      <c r="L64" s="158">
        <f t="shared" si="16"/>
        <v>0</v>
      </c>
      <c r="M64" s="334"/>
      <c r="N64" s="158">
        <f t="shared" si="17"/>
        <v>0</v>
      </c>
      <c r="O64" s="158">
        <f t="shared" si="18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4"/>
        <v>0</v>
      </c>
      <c r="G65" s="163">
        <f t="shared" si="12"/>
        <v>0</v>
      </c>
      <c r="H65" s="142">
        <f t="shared" si="13"/>
        <v>0</v>
      </c>
      <c r="I65" s="156">
        <f t="shared" si="15"/>
        <v>0</v>
      </c>
      <c r="J65" s="156"/>
      <c r="K65" s="334"/>
      <c r="L65" s="158">
        <f t="shared" si="16"/>
        <v>0</v>
      </c>
      <c r="M65" s="334"/>
      <c r="N65" s="158">
        <f t="shared" si="17"/>
        <v>0</v>
      </c>
      <c r="O65" s="158">
        <f t="shared" si="18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4"/>
        <v>0</v>
      </c>
      <c r="G66" s="163">
        <f t="shared" si="12"/>
        <v>0</v>
      </c>
      <c r="H66" s="142">
        <f t="shared" si="13"/>
        <v>0</v>
      </c>
      <c r="I66" s="156">
        <f t="shared" si="15"/>
        <v>0</v>
      </c>
      <c r="J66" s="156"/>
      <c r="K66" s="334"/>
      <c r="L66" s="158">
        <f t="shared" si="16"/>
        <v>0</v>
      </c>
      <c r="M66" s="334"/>
      <c r="N66" s="158">
        <f t="shared" si="17"/>
        <v>0</v>
      </c>
      <c r="O66" s="158">
        <f t="shared" si="18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4"/>
        <v>0</v>
      </c>
      <c r="G67" s="163">
        <f t="shared" si="12"/>
        <v>0</v>
      </c>
      <c r="H67" s="142">
        <f t="shared" si="13"/>
        <v>0</v>
      </c>
      <c r="I67" s="156">
        <f t="shared" si="15"/>
        <v>0</v>
      </c>
      <c r="J67" s="156"/>
      <c r="K67" s="334"/>
      <c r="L67" s="158">
        <f t="shared" si="16"/>
        <v>0</v>
      </c>
      <c r="M67" s="334"/>
      <c r="N67" s="158">
        <f t="shared" si="17"/>
        <v>0</v>
      </c>
      <c r="O67" s="158">
        <f t="shared" si="18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4"/>
        <v>0</v>
      </c>
      <c r="G68" s="163">
        <f t="shared" si="12"/>
        <v>0</v>
      </c>
      <c r="H68" s="142">
        <f t="shared" si="13"/>
        <v>0</v>
      </c>
      <c r="I68" s="156">
        <f t="shared" si="15"/>
        <v>0</v>
      </c>
      <c r="J68" s="156"/>
      <c r="K68" s="334"/>
      <c r="L68" s="158">
        <f t="shared" si="16"/>
        <v>0</v>
      </c>
      <c r="M68" s="334"/>
      <c r="N68" s="158">
        <f t="shared" si="17"/>
        <v>0</v>
      </c>
      <c r="O68" s="158">
        <f t="shared" si="18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4"/>
        <v>0</v>
      </c>
      <c r="G69" s="163">
        <f t="shared" si="12"/>
        <v>0</v>
      </c>
      <c r="H69" s="142">
        <f t="shared" si="13"/>
        <v>0</v>
      </c>
      <c r="I69" s="156">
        <f t="shared" si="15"/>
        <v>0</v>
      </c>
      <c r="J69" s="156"/>
      <c r="K69" s="334"/>
      <c r="L69" s="158">
        <f t="shared" si="16"/>
        <v>0</v>
      </c>
      <c r="M69" s="334"/>
      <c r="N69" s="158">
        <f t="shared" si="17"/>
        <v>0</v>
      </c>
      <c r="O69" s="158">
        <f t="shared" si="18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4"/>
        <v>0</v>
      </c>
      <c r="G70" s="163">
        <f t="shared" si="12"/>
        <v>0</v>
      </c>
      <c r="H70" s="142">
        <f t="shared" si="13"/>
        <v>0</v>
      </c>
      <c r="I70" s="156">
        <f t="shared" si="15"/>
        <v>0</v>
      </c>
      <c r="J70" s="156"/>
      <c r="K70" s="334"/>
      <c r="L70" s="158">
        <f t="shared" si="16"/>
        <v>0</v>
      </c>
      <c r="M70" s="334"/>
      <c r="N70" s="158">
        <f t="shared" si="17"/>
        <v>0</v>
      </c>
      <c r="O70" s="158">
        <f t="shared" si="18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4"/>
        <v>0</v>
      </c>
      <c r="G71" s="163">
        <f t="shared" si="12"/>
        <v>0</v>
      </c>
      <c r="H71" s="142">
        <f t="shared" si="13"/>
        <v>0</v>
      </c>
      <c r="I71" s="156">
        <f t="shared" si="15"/>
        <v>0</v>
      </c>
      <c r="J71" s="156"/>
      <c r="K71" s="334"/>
      <c r="L71" s="158">
        <f t="shared" si="16"/>
        <v>0</v>
      </c>
      <c r="M71" s="334"/>
      <c r="N71" s="158">
        <f t="shared" si="17"/>
        <v>0</v>
      </c>
      <c r="O71" s="158">
        <f t="shared" si="18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4"/>
        <v>0</v>
      </c>
      <c r="G72" s="167">
        <f t="shared" si="12"/>
        <v>0</v>
      </c>
      <c r="H72" s="124">
        <f t="shared" si="13"/>
        <v>0</v>
      </c>
      <c r="I72" s="168">
        <f t="shared" si="15"/>
        <v>0</v>
      </c>
      <c r="J72" s="156"/>
      <c r="K72" s="335"/>
      <c r="L72" s="169">
        <f t="shared" si="16"/>
        <v>0</v>
      </c>
      <c r="M72" s="335"/>
      <c r="N72" s="169">
        <f t="shared" si="17"/>
        <v>0</v>
      </c>
      <c r="O72" s="169">
        <f t="shared" si="18"/>
        <v>0</v>
      </c>
      <c r="P72" s="4"/>
    </row>
    <row r="73" spans="1:16">
      <c r="C73" s="154" t="s">
        <v>73</v>
      </c>
      <c r="D73" s="111"/>
      <c r="E73" s="111">
        <f>SUM(E17:E72)</f>
        <v>37028624.999999993</v>
      </c>
      <c r="F73" s="111"/>
      <c r="G73" s="111">
        <f>SUM(G17:G72)</f>
        <v>124801309.45069678</v>
      </c>
      <c r="H73" s="111">
        <f>SUM(H17:H72)</f>
        <v>124801309.45069678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6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2018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4766417.7816179106</v>
      </c>
      <c r="N87" s="198">
        <f>IF(J92&lt;D11,0,VLOOKUP(J92,C17:O72,11))</f>
        <v>4766417.7816179106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4132628.5322350259</v>
      </c>
      <c r="N88" s="200">
        <f>IF(J92&lt;D11,0,VLOOKUP(J92,C99:P154,7))</f>
        <v>4132628.5322350259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Port Robson-Caplis Line (SW 138 kV Loop -- 2009)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-633789.24938288471</v>
      </c>
      <c r="N89" s="203">
        <f>+N88-N87</f>
        <v>-633789.24938288471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TP2007165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D10</f>
        <v>37028625</v>
      </c>
      <c r="E92" s="21" t="s">
        <v>81</v>
      </c>
      <c r="H92" s="134"/>
      <c r="I92" s="134"/>
      <c r="J92" s="135">
        <f>+'SWE.WS.G.BPU.ATRR.True-up'!M15</f>
        <v>2018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0.10560458581978932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0.10560458581978932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881633.92857142852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70250</v>
      </c>
      <c r="F99" s="361">
        <v>5268768</v>
      </c>
      <c r="G99" s="365">
        <v>2634384</v>
      </c>
      <c r="H99" s="362">
        <v>451544</v>
      </c>
      <c r="I99" s="363">
        <v>451544</v>
      </c>
      <c r="J99" s="158">
        <f t="shared" ref="J99:J130" si="19">+I99-H99</f>
        <v>0</v>
      </c>
      <c r="K99" s="158"/>
      <c r="L99" s="256">
        <f t="shared" ref="L99:L104" si="20">H99</f>
        <v>451544</v>
      </c>
      <c r="M99" s="157">
        <f t="shared" ref="M99:M130" si="21">IF(L99&lt;&gt;0,+H99-L99,0)</f>
        <v>0</v>
      </c>
      <c r="N99" s="256">
        <f t="shared" ref="N99:N104" si="22">I99</f>
        <v>451544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5927359</v>
      </c>
      <c r="E100" s="360">
        <v>146283.14634146341</v>
      </c>
      <c r="F100" s="361">
        <v>5781075.8536585364</v>
      </c>
      <c r="G100" s="361">
        <v>5854217.4268292682</v>
      </c>
      <c r="H100" s="360">
        <v>1112732.9651723914</v>
      </c>
      <c r="I100" s="359">
        <v>1112732.9651723914</v>
      </c>
      <c r="J100" s="158">
        <f t="shared" si="19"/>
        <v>0</v>
      </c>
      <c r="K100" s="158"/>
      <c r="L100" s="258">
        <f t="shared" si="20"/>
        <v>1112732.9651723914</v>
      </c>
      <c r="M100" s="257">
        <f t="shared" si="21"/>
        <v>0</v>
      </c>
      <c r="N100" s="258">
        <f t="shared" si="22"/>
        <v>1112732.9651723914</v>
      </c>
      <c r="O100" s="158">
        <f t="shared" si="23"/>
        <v>0</v>
      </c>
      <c r="P100" s="158">
        <f t="shared" si="24"/>
        <v>0</v>
      </c>
      <c r="Q100" s="1"/>
    </row>
    <row r="101" spans="1:17">
      <c r="B101" s="9" t="str">
        <f t="shared" ref="B101:B154" si="25">IF(D101=F100,"","IU")</f>
        <v>IU</v>
      </c>
      <c r="C101" s="153">
        <f>IF(D93="","-",+C100+1)</f>
        <v>2011</v>
      </c>
      <c r="D101" s="357">
        <v>20674238.853658538</v>
      </c>
      <c r="E101" s="360">
        <v>497399.33333333331</v>
      </c>
      <c r="F101" s="361">
        <v>20176839.520325206</v>
      </c>
      <c r="G101" s="361">
        <v>20425539.18699187</v>
      </c>
      <c r="H101" s="360">
        <v>3568989.8996136081</v>
      </c>
      <c r="I101" s="359">
        <v>3568989.8996136081</v>
      </c>
      <c r="J101" s="158">
        <f t="shared" si="19"/>
        <v>0</v>
      </c>
      <c r="K101" s="158"/>
      <c r="L101" s="258">
        <f t="shared" si="20"/>
        <v>3568989.8996136081</v>
      </c>
      <c r="M101" s="257">
        <f t="shared" si="21"/>
        <v>0</v>
      </c>
      <c r="N101" s="258">
        <f t="shared" si="22"/>
        <v>3568989.8996136081</v>
      </c>
      <c r="O101" s="158">
        <f t="shared" si="23"/>
        <v>0</v>
      </c>
      <c r="P101" s="158">
        <f t="shared" si="24"/>
        <v>0</v>
      </c>
      <c r="Q101" s="1"/>
    </row>
    <row r="102" spans="1:17">
      <c r="B102" s="9" t="str">
        <f t="shared" si="25"/>
        <v>IU</v>
      </c>
      <c r="C102" s="153">
        <f>IF(D93="","-",+C101+1)</f>
        <v>2012</v>
      </c>
      <c r="D102" s="357">
        <v>28853944.520325202</v>
      </c>
      <c r="E102" s="360">
        <v>703997.07142857148</v>
      </c>
      <c r="F102" s="361">
        <v>28149947.448896632</v>
      </c>
      <c r="G102" s="361">
        <v>28501945.984610915</v>
      </c>
      <c r="H102" s="360">
        <v>4898170.4869055999</v>
      </c>
      <c r="I102" s="359">
        <v>4898170.4869055999</v>
      </c>
      <c r="J102" s="158">
        <f t="shared" si="19"/>
        <v>0</v>
      </c>
      <c r="K102" s="158"/>
      <c r="L102" s="258">
        <f t="shared" si="20"/>
        <v>4898170.4869055999</v>
      </c>
      <c r="M102" s="257">
        <f t="shared" si="21"/>
        <v>0</v>
      </c>
      <c r="N102" s="258">
        <f t="shared" si="22"/>
        <v>4898170.4869055999</v>
      </c>
      <c r="O102" s="158">
        <f t="shared" si="23"/>
        <v>0</v>
      </c>
      <c r="P102" s="158">
        <f t="shared" si="24"/>
        <v>0</v>
      </c>
      <c r="Q102" s="1"/>
    </row>
    <row r="103" spans="1:17">
      <c r="B103" s="9" t="str">
        <f t="shared" si="25"/>
        <v>IU</v>
      </c>
      <c r="C103" s="153">
        <f>IF(D93="","-",+C102+1)</f>
        <v>2013</v>
      </c>
      <c r="D103" s="357">
        <v>35510528.448896632</v>
      </c>
      <c r="E103" s="360">
        <v>879249</v>
      </c>
      <c r="F103" s="361">
        <v>34631279.448896632</v>
      </c>
      <c r="G103" s="361">
        <v>35070903.948896632</v>
      </c>
      <c r="H103" s="360">
        <v>5624051.2967773527</v>
      </c>
      <c r="I103" s="359">
        <v>5624051.2967773527</v>
      </c>
      <c r="J103" s="158">
        <v>0</v>
      </c>
      <c r="K103" s="158"/>
      <c r="L103" s="258">
        <f t="shared" si="20"/>
        <v>5624051.2967773527</v>
      </c>
      <c r="M103" s="257">
        <f>IF(L103&lt;&gt;0,+H103-L103,0)</f>
        <v>0</v>
      </c>
      <c r="N103" s="258">
        <f t="shared" si="22"/>
        <v>5624051.2967773527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>IU</v>
      </c>
      <c r="C104" s="153">
        <f>IF(D93="","-",+C103+1)</f>
        <v>2014</v>
      </c>
      <c r="D104" s="357">
        <v>34731446.448896632</v>
      </c>
      <c r="E104" s="360">
        <v>881633.92857142852</v>
      </c>
      <c r="F104" s="361">
        <v>33849812.520325206</v>
      </c>
      <c r="G104" s="361">
        <v>34290629.484610915</v>
      </c>
      <c r="H104" s="360">
        <v>5542534.9256215226</v>
      </c>
      <c r="I104" s="359">
        <v>5542534.9256215226</v>
      </c>
      <c r="J104" s="158">
        <v>0</v>
      </c>
      <c r="K104" s="158"/>
      <c r="L104" s="258">
        <f t="shared" si="20"/>
        <v>5542534.9256215226</v>
      </c>
      <c r="M104" s="257">
        <f>IF(L104&lt;&gt;0,+H104-L104,0)</f>
        <v>0</v>
      </c>
      <c r="N104" s="258">
        <f t="shared" si="22"/>
        <v>5542534.9256215226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5"/>
        <v/>
      </c>
      <c r="C105" s="153">
        <f>IF(D93="","-",+C104+1)</f>
        <v>2015</v>
      </c>
      <c r="D105" s="357">
        <v>33849812.520325206</v>
      </c>
      <c r="E105" s="360">
        <v>881633.92857142852</v>
      </c>
      <c r="F105" s="361">
        <v>32968178.591753777</v>
      </c>
      <c r="G105" s="361">
        <v>33408995.55603949</v>
      </c>
      <c r="H105" s="360">
        <v>5283899.7839213237</v>
      </c>
      <c r="I105" s="359">
        <v>5283899.7839213237</v>
      </c>
      <c r="J105" s="158">
        <f t="shared" si="19"/>
        <v>0</v>
      </c>
      <c r="K105" s="158"/>
      <c r="L105" s="258">
        <f>H105</f>
        <v>5283899.7839213237</v>
      </c>
      <c r="M105" s="257">
        <f>IF(L105&lt;&gt;0,+H105-L105,0)</f>
        <v>0</v>
      </c>
      <c r="N105" s="258">
        <f>I105</f>
        <v>5283899.7839213237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5"/>
        <v/>
      </c>
      <c r="C106" s="153">
        <f>IF(D93="","-",+C105+1)</f>
        <v>2016</v>
      </c>
      <c r="D106" s="357">
        <v>32968178.591753777</v>
      </c>
      <c r="E106" s="360">
        <v>861130.81395348837</v>
      </c>
      <c r="F106" s="361">
        <v>32107047.777800288</v>
      </c>
      <c r="G106" s="361">
        <v>32537613.184777033</v>
      </c>
      <c r="H106" s="360">
        <v>4991780.4266921831</v>
      </c>
      <c r="I106" s="359">
        <v>4991780.4266921831</v>
      </c>
      <c r="J106" s="158">
        <v>0</v>
      </c>
      <c r="K106" s="158"/>
      <c r="L106" s="258">
        <f>H106</f>
        <v>4991780.4266921831</v>
      </c>
      <c r="M106" s="257">
        <f>IF(L106&lt;&gt;0,+H106-L106,0)</f>
        <v>0</v>
      </c>
      <c r="N106" s="258">
        <f>I106</f>
        <v>4991780.4266921831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5"/>
        <v/>
      </c>
      <c r="C107" s="153">
        <f>IF(D93="","-",+C106+1)</f>
        <v>2017</v>
      </c>
      <c r="D107" s="357">
        <v>32107047.777800288</v>
      </c>
      <c r="E107" s="360">
        <v>881633.92857142852</v>
      </c>
      <c r="F107" s="361">
        <v>31225413.849228859</v>
      </c>
      <c r="G107" s="361">
        <v>31666230.813514575</v>
      </c>
      <c r="H107" s="360">
        <v>4728177.1448464729</v>
      </c>
      <c r="I107" s="359">
        <v>4728177.1448464729</v>
      </c>
      <c r="J107" s="158">
        <f t="shared" si="19"/>
        <v>0</v>
      </c>
      <c r="K107" s="158"/>
      <c r="L107" s="258">
        <f>H107</f>
        <v>4728177.1448464729</v>
      </c>
      <c r="M107" s="257">
        <f>IF(L107&lt;&gt;0,+H107-L107,0)</f>
        <v>0</v>
      </c>
      <c r="N107" s="258">
        <f>I107</f>
        <v>4728177.1448464729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5"/>
        <v/>
      </c>
      <c r="C108" s="153">
        <f>IF(D93="","-",+C107+1)</f>
        <v>2018</v>
      </c>
      <c r="D108" s="154">
        <f>IF(F107+SUM(E$99:E107)=D$92,F107,D$92-SUM(E$99:E107))</f>
        <v>31225413.849228859</v>
      </c>
      <c r="E108" s="160">
        <f>IF(+J96&lt;F107,J96,D108)</f>
        <v>881633.92857142852</v>
      </c>
      <c r="F108" s="159">
        <f t="shared" ref="F108:F130" si="26">+D108-E108</f>
        <v>30343779.92065743</v>
      </c>
      <c r="G108" s="159">
        <f t="shared" ref="G108:G130" si="27">+(F108+D108)/2</f>
        <v>30784596.884943143</v>
      </c>
      <c r="H108" s="163">
        <f t="shared" ref="H108:H112" si="28">+J$94*G108+E108</f>
        <v>4132628.5322350259</v>
      </c>
      <c r="I108" s="253">
        <f t="shared" ref="I108:I112" si="29">+J$95*G108+E108</f>
        <v>4132628.5322350259</v>
      </c>
      <c r="J108" s="158">
        <f t="shared" si="19"/>
        <v>0</v>
      </c>
      <c r="K108" s="158"/>
      <c r="L108" s="334"/>
      <c r="M108" s="158">
        <f t="shared" si="21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2019</v>
      </c>
      <c r="D109" s="154">
        <f>IF(F108+SUM(E$99:E108)=D$92,F108,D$92-SUM(E$99:E108))</f>
        <v>30343779.92065743</v>
      </c>
      <c r="E109" s="160">
        <f>IF(+J96&lt;F108,J96,D109)</f>
        <v>881633.92857142852</v>
      </c>
      <c r="F109" s="159">
        <f t="shared" si="26"/>
        <v>29462145.992086001</v>
      </c>
      <c r="G109" s="159">
        <f t="shared" si="27"/>
        <v>29902962.956371717</v>
      </c>
      <c r="H109" s="163">
        <f t="shared" si="28"/>
        <v>4039523.9463635664</v>
      </c>
      <c r="I109" s="253">
        <f t="shared" si="29"/>
        <v>4039523.9463635664</v>
      </c>
      <c r="J109" s="158">
        <f t="shared" si="19"/>
        <v>0</v>
      </c>
      <c r="K109" s="158"/>
      <c r="L109" s="334"/>
      <c r="M109" s="158">
        <f t="shared" si="21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2020</v>
      </c>
      <c r="D110" s="154">
        <f>IF(F109+SUM(E$99:E109)=D$92,F109,D$92-SUM(E$99:E109))</f>
        <v>29462145.992086001</v>
      </c>
      <c r="E110" s="160">
        <f>IF(+J96&lt;F109,J96,D110)</f>
        <v>881633.92857142852</v>
      </c>
      <c r="F110" s="159">
        <f t="shared" si="26"/>
        <v>28580512.063514572</v>
      </c>
      <c r="G110" s="159">
        <f t="shared" si="27"/>
        <v>29021329.027800284</v>
      </c>
      <c r="H110" s="163">
        <f t="shared" si="28"/>
        <v>3946419.3604921065</v>
      </c>
      <c r="I110" s="253">
        <f t="shared" si="29"/>
        <v>3946419.3604921065</v>
      </c>
      <c r="J110" s="158">
        <f t="shared" si="19"/>
        <v>0</v>
      </c>
      <c r="K110" s="158"/>
      <c r="L110" s="334"/>
      <c r="M110" s="158">
        <f t="shared" si="21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2021</v>
      </c>
      <c r="D111" s="154">
        <f>IF(F110+SUM(E$99:E110)=D$92,F110,D$92-SUM(E$99:E110))</f>
        <v>28580512.063514572</v>
      </c>
      <c r="E111" s="160">
        <f>IF(+J96&lt;F110,J96,D111)</f>
        <v>881633.92857142852</v>
      </c>
      <c r="F111" s="159">
        <f t="shared" si="26"/>
        <v>27698878.134943143</v>
      </c>
      <c r="G111" s="159">
        <f t="shared" si="27"/>
        <v>28139695.099228859</v>
      </c>
      <c r="H111" s="163">
        <f t="shared" si="28"/>
        <v>3853314.7746206475</v>
      </c>
      <c r="I111" s="253">
        <f t="shared" si="29"/>
        <v>3853314.7746206475</v>
      </c>
      <c r="J111" s="158">
        <f t="shared" si="19"/>
        <v>0</v>
      </c>
      <c r="K111" s="158"/>
      <c r="L111" s="334"/>
      <c r="M111" s="158">
        <f t="shared" si="21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2022</v>
      </c>
      <c r="D112" s="154">
        <f>IF(F111+SUM(E$99:E111)=D$92,F111,D$92-SUM(E$99:E111))</f>
        <v>27698878.134943143</v>
      </c>
      <c r="E112" s="160">
        <f>IF(+J96&lt;F111,J96,D112)</f>
        <v>881633.92857142852</v>
      </c>
      <c r="F112" s="159">
        <f t="shared" si="26"/>
        <v>26817244.206371713</v>
      </c>
      <c r="G112" s="159">
        <f t="shared" si="27"/>
        <v>27258061.170657426</v>
      </c>
      <c r="H112" s="163">
        <f t="shared" si="28"/>
        <v>3760210.1887491876</v>
      </c>
      <c r="I112" s="253">
        <f t="shared" si="29"/>
        <v>3760210.1887491876</v>
      </c>
      <c r="J112" s="158">
        <f t="shared" si="19"/>
        <v>0</v>
      </c>
      <c r="K112" s="158"/>
      <c r="L112" s="334"/>
      <c r="M112" s="158">
        <f t="shared" si="21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2023</v>
      </c>
      <c r="D113" s="154">
        <f>IF(F112+SUM(E$99:E112)=D$92,F112,D$92-SUM(E$99:E112))</f>
        <v>26817244.206371713</v>
      </c>
      <c r="E113" s="160">
        <f>IF(+J96&lt;F112,J96,D113)</f>
        <v>881633.92857142852</v>
      </c>
      <c r="F113" s="159">
        <f t="shared" si="26"/>
        <v>25935610.277800284</v>
      </c>
      <c r="G113" s="159">
        <f t="shared" si="27"/>
        <v>26376427.242086001</v>
      </c>
      <c r="H113" s="163">
        <f t="shared" ref="H113:H154" si="30">+J$94*G113+E113</f>
        <v>3667105.6028777286</v>
      </c>
      <c r="I113" s="253">
        <f t="shared" ref="I113:I154" si="31">+J$95*G113+E113</f>
        <v>3667105.6028777286</v>
      </c>
      <c r="J113" s="158">
        <f t="shared" si="19"/>
        <v>0</v>
      </c>
      <c r="K113" s="158"/>
      <c r="L113" s="334"/>
      <c r="M113" s="158">
        <f t="shared" si="21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2024</v>
      </c>
      <c r="D114" s="154">
        <f>IF(F113+SUM(E$99:E113)=D$92,F113,D$92-SUM(E$99:E113))</f>
        <v>25935610.277800284</v>
      </c>
      <c r="E114" s="160">
        <f>IF(+J96&lt;F113,J96,D114)</f>
        <v>881633.92857142852</v>
      </c>
      <c r="F114" s="159">
        <f t="shared" si="26"/>
        <v>25053976.349228855</v>
      </c>
      <c r="G114" s="159">
        <f t="shared" si="27"/>
        <v>25494793.313514568</v>
      </c>
      <c r="H114" s="163">
        <f t="shared" si="30"/>
        <v>3574001.0170062687</v>
      </c>
      <c r="I114" s="253">
        <f t="shared" si="31"/>
        <v>3574001.0170062687</v>
      </c>
      <c r="J114" s="158">
        <f t="shared" si="19"/>
        <v>0</v>
      </c>
      <c r="K114" s="158"/>
      <c r="L114" s="334"/>
      <c r="M114" s="158">
        <f t="shared" si="21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2025</v>
      </c>
      <c r="D115" s="154">
        <f>IF(F114+SUM(E$99:E114)=D$92,F114,D$92-SUM(E$99:E114))</f>
        <v>25053976.349228855</v>
      </c>
      <c r="E115" s="160">
        <f>IF(+J96&lt;F114,J96,D115)</f>
        <v>881633.92857142852</v>
      </c>
      <c r="F115" s="159">
        <f t="shared" si="26"/>
        <v>24172342.420657426</v>
      </c>
      <c r="G115" s="159">
        <f t="shared" si="27"/>
        <v>24613159.384943143</v>
      </c>
      <c r="H115" s="163">
        <f t="shared" si="30"/>
        <v>3480896.4311348097</v>
      </c>
      <c r="I115" s="253">
        <f t="shared" si="31"/>
        <v>3480896.4311348097</v>
      </c>
      <c r="J115" s="158">
        <f t="shared" si="19"/>
        <v>0</v>
      </c>
      <c r="K115" s="158"/>
      <c r="L115" s="334"/>
      <c r="M115" s="158">
        <f t="shared" si="21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2026</v>
      </c>
      <c r="D116" s="154">
        <f>IF(F115+SUM(E$99:E115)=D$92,F115,D$92-SUM(E$99:E115))</f>
        <v>24172342.420657426</v>
      </c>
      <c r="E116" s="160">
        <f>IF(+J96&lt;F115,J96,D116)</f>
        <v>881633.92857142852</v>
      </c>
      <c r="F116" s="159">
        <f t="shared" si="26"/>
        <v>23290708.492085997</v>
      </c>
      <c r="G116" s="159">
        <f t="shared" si="27"/>
        <v>23731525.45637171</v>
      </c>
      <c r="H116" s="163">
        <f t="shared" si="30"/>
        <v>3387791.8452633498</v>
      </c>
      <c r="I116" s="253">
        <f t="shared" si="31"/>
        <v>3387791.8452633498</v>
      </c>
      <c r="J116" s="158">
        <f t="shared" si="19"/>
        <v>0</v>
      </c>
      <c r="K116" s="158"/>
      <c r="L116" s="334"/>
      <c r="M116" s="158">
        <f t="shared" si="21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2027</v>
      </c>
      <c r="D117" s="154">
        <f>IF(F116+SUM(E$99:E116)=D$92,F116,D$92-SUM(E$99:E116))</f>
        <v>23290708.492085997</v>
      </c>
      <c r="E117" s="160">
        <f>IF(+J96&lt;F116,J96,D117)</f>
        <v>881633.92857142852</v>
      </c>
      <c r="F117" s="159">
        <f t="shared" si="26"/>
        <v>22409074.563514568</v>
      </c>
      <c r="G117" s="159">
        <f t="shared" si="27"/>
        <v>22849891.527800284</v>
      </c>
      <c r="H117" s="163">
        <f t="shared" si="30"/>
        <v>3294687.2593918908</v>
      </c>
      <c r="I117" s="253">
        <f t="shared" si="31"/>
        <v>3294687.2593918908</v>
      </c>
      <c r="J117" s="158">
        <f t="shared" si="19"/>
        <v>0</v>
      </c>
      <c r="K117" s="158"/>
      <c r="L117" s="334"/>
      <c r="M117" s="158">
        <f t="shared" si="21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2028</v>
      </c>
      <c r="D118" s="154">
        <f>IF(F117+SUM(E$99:E117)=D$92,F117,D$92-SUM(E$99:E117))</f>
        <v>22409074.563514568</v>
      </c>
      <c r="E118" s="160">
        <f>IF(+J96&lt;F117,J96,D118)</f>
        <v>881633.92857142852</v>
      </c>
      <c r="F118" s="159">
        <f t="shared" si="26"/>
        <v>21527440.634943139</v>
      </c>
      <c r="G118" s="159">
        <f t="shared" si="27"/>
        <v>21968257.599228851</v>
      </c>
      <c r="H118" s="163">
        <f t="shared" si="30"/>
        <v>3201582.6735204309</v>
      </c>
      <c r="I118" s="253">
        <f t="shared" si="31"/>
        <v>3201582.6735204309</v>
      </c>
      <c r="J118" s="158">
        <f t="shared" si="19"/>
        <v>0</v>
      </c>
      <c r="K118" s="158"/>
      <c r="L118" s="334"/>
      <c r="M118" s="158">
        <f t="shared" si="21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2029</v>
      </c>
      <c r="D119" s="154">
        <f>IF(F118+SUM(E$99:E118)=D$92,F118,D$92-SUM(E$99:E118))</f>
        <v>21527440.634943139</v>
      </c>
      <c r="E119" s="160">
        <f>IF(+J96&lt;F118,J96,D119)</f>
        <v>881633.92857142852</v>
      </c>
      <c r="F119" s="159">
        <f t="shared" si="26"/>
        <v>20645806.70637171</v>
      </c>
      <c r="G119" s="159">
        <f t="shared" si="27"/>
        <v>21086623.670657426</v>
      </c>
      <c r="H119" s="163">
        <f t="shared" si="30"/>
        <v>3108478.0876489715</v>
      </c>
      <c r="I119" s="253">
        <f t="shared" si="31"/>
        <v>3108478.0876489715</v>
      </c>
      <c r="J119" s="158">
        <f t="shared" si="19"/>
        <v>0</v>
      </c>
      <c r="K119" s="158"/>
      <c r="L119" s="334"/>
      <c r="M119" s="158">
        <f t="shared" si="21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2030</v>
      </c>
      <c r="D120" s="154">
        <f>IF(F119+SUM(E$99:E119)=D$92,F119,D$92-SUM(E$99:E119))</f>
        <v>20645806.70637171</v>
      </c>
      <c r="E120" s="160">
        <f>IF(+J96&lt;F119,J96,D120)</f>
        <v>881633.92857142852</v>
      </c>
      <c r="F120" s="159">
        <f t="shared" si="26"/>
        <v>19764172.777800281</v>
      </c>
      <c r="G120" s="159">
        <f t="shared" si="27"/>
        <v>20204989.742085993</v>
      </c>
      <c r="H120" s="163">
        <f t="shared" si="30"/>
        <v>3015373.501777512</v>
      </c>
      <c r="I120" s="253">
        <f t="shared" si="31"/>
        <v>3015373.501777512</v>
      </c>
      <c r="J120" s="158">
        <f t="shared" si="19"/>
        <v>0</v>
      </c>
      <c r="K120" s="158"/>
      <c r="L120" s="334"/>
      <c r="M120" s="158">
        <f t="shared" si="21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2031</v>
      </c>
      <c r="D121" s="154">
        <f>IF(F120+SUM(E$99:E120)=D$92,F120,D$92-SUM(E$99:E120))</f>
        <v>19764172.777800281</v>
      </c>
      <c r="E121" s="160">
        <f>IF(+J96&lt;F120,J96,D121)</f>
        <v>881633.92857142852</v>
      </c>
      <c r="F121" s="159">
        <f t="shared" si="26"/>
        <v>18882538.849228851</v>
      </c>
      <c r="G121" s="159">
        <f t="shared" si="27"/>
        <v>19323355.813514568</v>
      </c>
      <c r="H121" s="163">
        <f t="shared" si="30"/>
        <v>2922268.9159060526</v>
      </c>
      <c r="I121" s="253">
        <f t="shared" si="31"/>
        <v>2922268.9159060526</v>
      </c>
      <c r="J121" s="158">
        <f t="shared" si="19"/>
        <v>0</v>
      </c>
      <c r="K121" s="158"/>
      <c r="L121" s="334"/>
      <c r="M121" s="158">
        <f t="shared" si="21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2032</v>
      </c>
      <c r="D122" s="154">
        <f>IF(F121+SUM(E$99:E121)=D$92,F121,D$92-SUM(E$99:E121))</f>
        <v>18882538.849228851</v>
      </c>
      <c r="E122" s="160">
        <f>IF(+J96&lt;F121,J96,D122)</f>
        <v>881633.92857142852</v>
      </c>
      <c r="F122" s="159">
        <f t="shared" si="26"/>
        <v>18000904.920657422</v>
      </c>
      <c r="G122" s="159">
        <f t="shared" si="27"/>
        <v>18441721.884943135</v>
      </c>
      <c r="H122" s="163">
        <f t="shared" si="30"/>
        <v>2829164.3300345927</v>
      </c>
      <c r="I122" s="253">
        <f t="shared" si="31"/>
        <v>2829164.3300345927</v>
      </c>
      <c r="J122" s="158">
        <f t="shared" si="19"/>
        <v>0</v>
      </c>
      <c r="K122" s="158"/>
      <c r="L122" s="334"/>
      <c r="M122" s="158">
        <f t="shared" si="21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2033</v>
      </c>
      <c r="D123" s="154">
        <f>IF(F122+SUM(E$99:E122)=D$92,F122,D$92-SUM(E$99:E122))</f>
        <v>18000904.920657422</v>
      </c>
      <c r="E123" s="160">
        <f>IF(+J96&lt;F122,J96,D123)</f>
        <v>881633.92857142852</v>
      </c>
      <c r="F123" s="159">
        <f t="shared" si="26"/>
        <v>17119270.992085993</v>
      </c>
      <c r="G123" s="159">
        <f t="shared" si="27"/>
        <v>17560087.95637171</v>
      </c>
      <c r="H123" s="163">
        <f t="shared" si="30"/>
        <v>2736059.7441631337</v>
      </c>
      <c r="I123" s="253">
        <f t="shared" si="31"/>
        <v>2736059.7441631337</v>
      </c>
      <c r="J123" s="158">
        <f t="shared" si="19"/>
        <v>0</v>
      </c>
      <c r="K123" s="158"/>
      <c r="L123" s="334"/>
      <c r="M123" s="158">
        <f t="shared" si="21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2034</v>
      </c>
      <c r="D124" s="154">
        <f>IF(F123+SUM(E$99:E123)=D$92,F123,D$92-SUM(E$99:E123))</f>
        <v>17119270.992085993</v>
      </c>
      <c r="E124" s="160">
        <f>IF(+J96&lt;F123,J96,D124)</f>
        <v>881633.92857142852</v>
      </c>
      <c r="F124" s="159">
        <f t="shared" si="26"/>
        <v>16237637.063514564</v>
      </c>
      <c r="G124" s="159">
        <f t="shared" si="27"/>
        <v>16678454.027800279</v>
      </c>
      <c r="H124" s="163">
        <f t="shared" si="30"/>
        <v>2642955.1582916738</v>
      </c>
      <c r="I124" s="253">
        <f t="shared" si="31"/>
        <v>2642955.1582916738</v>
      </c>
      <c r="J124" s="158">
        <f t="shared" si="19"/>
        <v>0</v>
      </c>
      <c r="K124" s="158"/>
      <c r="L124" s="334"/>
      <c r="M124" s="158">
        <f t="shared" si="21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2035</v>
      </c>
      <c r="D125" s="154">
        <f>IF(F124+SUM(E$99:E124)=D$92,F124,D$92-SUM(E$99:E124))</f>
        <v>16237637.063514564</v>
      </c>
      <c r="E125" s="160">
        <f>IF(+J96&lt;F124,J96,D125)</f>
        <v>881633.92857142852</v>
      </c>
      <c r="F125" s="159">
        <f t="shared" si="26"/>
        <v>15356003.134943135</v>
      </c>
      <c r="G125" s="159">
        <f t="shared" si="27"/>
        <v>15796820.09922885</v>
      </c>
      <c r="H125" s="163">
        <f t="shared" si="30"/>
        <v>2549850.5724202143</v>
      </c>
      <c r="I125" s="253">
        <f t="shared" si="31"/>
        <v>2549850.5724202143</v>
      </c>
      <c r="J125" s="158">
        <f t="shared" si="19"/>
        <v>0</v>
      </c>
      <c r="K125" s="158"/>
      <c r="L125" s="334"/>
      <c r="M125" s="158">
        <f t="shared" si="21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2036</v>
      </c>
      <c r="D126" s="154">
        <f>IF(F125+SUM(E$99:E125)=D$92,F125,D$92-SUM(E$99:E125))</f>
        <v>15356003.134943135</v>
      </c>
      <c r="E126" s="160">
        <f>IF(+J96&lt;F125,J96,D126)</f>
        <v>881633.92857142852</v>
      </c>
      <c r="F126" s="159">
        <f t="shared" si="26"/>
        <v>14474369.206371706</v>
      </c>
      <c r="G126" s="159">
        <f t="shared" si="27"/>
        <v>14915186.170657421</v>
      </c>
      <c r="H126" s="163">
        <f t="shared" si="30"/>
        <v>2456745.9865487549</v>
      </c>
      <c r="I126" s="253">
        <f t="shared" si="31"/>
        <v>2456745.9865487549</v>
      </c>
      <c r="J126" s="158">
        <f t="shared" si="19"/>
        <v>0</v>
      </c>
      <c r="K126" s="158"/>
      <c r="L126" s="334"/>
      <c r="M126" s="158">
        <f t="shared" si="21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2037</v>
      </c>
      <c r="D127" s="154">
        <f>IF(F126+SUM(E$99:E126)=D$92,F126,D$92-SUM(E$99:E126))</f>
        <v>14474369.206371706</v>
      </c>
      <c r="E127" s="160">
        <f>IF(+J96&lt;F126,J96,D127)</f>
        <v>881633.92857142852</v>
      </c>
      <c r="F127" s="159">
        <f t="shared" si="26"/>
        <v>13592735.277800277</v>
      </c>
      <c r="G127" s="159">
        <f t="shared" si="27"/>
        <v>14033552.242085991</v>
      </c>
      <c r="H127" s="163">
        <f t="shared" si="30"/>
        <v>2363641.4006772954</v>
      </c>
      <c r="I127" s="253">
        <f t="shared" si="31"/>
        <v>2363641.4006772954</v>
      </c>
      <c r="J127" s="158">
        <f t="shared" si="19"/>
        <v>0</v>
      </c>
      <c r="K127" s="158"/>
      <c r="L127" s="334"/>
      <c r="M127" s="158">
        <f t="shared" si="21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2038</v>
      </c>
      <c r="D128" s="154">
        <f>IF(F127+SUM(E$99:E127)=D$92,F127,D$92-SUM(E$99:E127))</f>
        <v>13592735.277800277</v>
      </c>
      <c r="E128" s="160">
        <f>IF(+J96&lt;F127,J96,D128)</f>
        <v>881633.92857142852</v>
      </c>
      <c r="F128" s="159">
        <f t="shared" si="26"/>
        <v>12711101.349228848</v>
      </c>
      <c r="G128" s="159">
        <f t="shared" si="27"/>
        <v>13151918.313514562</v>
      </c>
      <c r="H128" s="163">
        <f t="shared" si="30"/>
        <v>2270536.814805836</v>
      </c>
      <c r="I128" s="253">
        <f t="shared" si="31"/>
        <v>2270536.814805836</v>
      </c>
      <c r="J128" s="158">
        <f t="shared" si="19"/>
        <v>0</v>
      </c>
      <c r="K128" s="158"/>
      <c r="L128" s="334"/>
      <c r="M128" s="158">
        <f t="shared" si="21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2039</v>
      </c>
      <c r="D129" s="154">
        <f>IF(F128+SUM(E$99:E128)=D$92,F128,D$92-SUM(E$99:E128))</f>
        <v>12711101.349228848</v>
      </c>
      <c r="E129" s="160">
        <f>IF(+J96&lt;F128,J96,D129)</f>
        <v>881633.92857142852</v>
      </c>
      <c r="F129" s="159">
        <f t="shared" si="26"/>
        <v>11829467.420657419</v>
      </c>
      <c r="G129" s="159">
        <f t="shared" si="27"/>
        <v>12270284.384943133</v>
      </c>
      <c r="H129" s="163">
        <f t="shared" si="30"/>
        <v>2177432.2289343765</v>
      </c>
      <c r="I129" s="253">
        <f t="shared" si="31"/>
        <v>2177432.2289343765</v>
      </c>
      <c r="J129" s="158">
        <f t="shared" si="19"/>
        <v>0</v>
      </c>
      <c r="K129" s="158"/>
      <c r="L129" s="334"/>
      <c r="M129" s="158">
        <f t="shared" si="21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2040</v>
      </c>
      <c r="D130" s="154">
        <f>IF(F129+SUM(E$99:E129)=D$92,F129,D$92-SUM(E$99:E129))</f>
        <v>11829467.420657419</v>
      </c>
      <c r="E130" s="160">
        <f>IF(+J96&lt;F129,J96,D130)</f>
        <v>881633.92857142852</v>
      </c>
      <c r="F130" s="159">
        <f t="shared" si="26"/>
        <v>10947833.49208599</v>
      </c>
      <c r="G130" s="159">
        <f t="shared" si="27"/>
        <v>11388650.456371704</v>
      </c>
      <c r="H130" s="163">
        <f t="shared" si="30"/>
        <v>2084327.643062917</v>
      </c>
      <c r="I130" s="253">
        <f t="shared" si="31"/>
        <v>2084327.643062917</v>
      </c>
      <c r="J130" s="158">
        <f t="shared" si="19"/>
        <v>0</v>
      </c>
      <c r="K130" s="158"/>
      <c r="L130" s="334"/>
      <c r="M130" s="158">
        <f t="shared" si="21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2041</v>
      </c>
      <c r="D131" s="154">
        <f>IF(F130+SUM(E$99:E130)=D$92,F130,D$92-SUM(E$99:E130))</f>
        <v>10947833.49208599</v>
      </c>
      <c r="E131" s="160">
        <f>IF(+J96&lt;F130,J96,D131)</f>
        <v>881633.92857142852</v>
      </c>
      <c r="F131" s="159">
        <f t="shared" ref="F131:F154" si="32">+D131-E131</f>
        <v>10066199.56351456</v>
      </c>
      <c r="G131" s="159">
        <f t="shared" ref="G131:G154" si="33">+(F131+D131)/2</f>
        <v>10507016.527800275</v>
      </c>
      <c r="H131" s="163">
        <f t="shared" si="30"/>
        <v>1991223.0571914576</v>
      </c>
      <c r="I131" s="253">
        <f t="shared" si="31"/>
        <v>1991223.0571914576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5"/>
        <v/>
      </c>
      <c r="C132" s="153">
        <f>IF(D93="","-",+C131+1)</f>
        <v>2042</v>
      </c>
      <c r="D132" s="154">
        <f>IF(F131+SUM(E$99:E131)=D$92,F131,D$92-SUM(E$99:E131))</f>
        <v>10066199.56351456</v>
      </c>
      <c r="E132" s="160">
        <f>IF(+J96&lt;F131,J96,D132)</f>
        <v>881633.92857142852</v>
      </c>
      <c r="F132" s="159">
        <f t="shared" si="32"/>
        <v>9184565.6349431314</v>
      </c>
      <c r="G132" s="159">
        <f t="shared" si="33"/>
        <v>9625382.5992288459</v>
      </c>
      <c r="H132" s="163">
        <f t="shared" si="30"/>
        <v>1898118.4713199981</v>
      </c>
      <c r="I132" s="253">
        <f t="shared" si="31"/>
        <v>1898118.4713199981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5"/>
        <v/>
      </c>
      <c r="C133" s="153">
        <f>IF(D93="","-",+C132+1)</f>
        <v>2043</v>
      </c>
      <c r="D133" s="154">
        <f>IF(F132+SUM(E$99:E132)=D$92,F132,D$92-SUM(E$99:E132))</f>
        <v>9184565.6349431314</v>
      </c>
      <c r="E133" s="160">
        <f>IF(+J96&lt;F132,J96,D133)</f>
        <v>881633.92857142852</v>
      </c>
      <c r="F133" s="159">
        <f t="shared" si="32"/>
        <v>8302931.7063717032</v>
      </c>
      <c r="G133" s="159">
        <f t="shared" si="33"/>
        <v>8743748.6706574168</v>
      </c>
      <c r="H133" s="163">
        <f t="shared" si="30"/>
        <v>1805013.8854485385</v>
      </c>
      <c r="I133" s="253">
        <f t="shared" si="31"/>
        <v>1805013.8854485385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5"/>
        <v/>
      </c>
      <c r="C134" s="153">
        <f>IF(D93="","-",+C133+1)</f>
        <v>2044</v>
      </c>
      <c r="D134" s="154">
        <f>IF(F133+SUM(E$99:E133)=D$92,F133,D$92-SUM(E$99:E133))</f>
        <v>8302931.7063717032</v>
      </c>
      <c r="E134" s="160">
        <f>IF(+J96&lt;F133,J96,D134)</f>
        <v>881633.92857142852</v>
      </c>
      <c r="F134" s="159">
        <f t="shared" si="32"/>
        <v>7421297.777800275</v>
      </c>
      <c r="G134" s="159">
        <f t="shared" si="33"/>
        <v>7862114.7420859896</v>
      </c>
      <c r="H134" s="163">
        <f t="shared" si="30"/>
        <v>1711909.2995770792</v>
      </c>
      <c r="I134" s="253">
        <f t="shared" si="31"/>
        <v>1711909.2995770792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5"/>
        <v/>
      </c>
      <c r="C135" s="153">
        <f>IF(D93="","-",+C134+1)</f>
        <v>2045</v>
      </c>
      <c r="D135" s="154">
        <f>IF(F134+SUM(E$99:E134)=D$92,F134,D$92-SUM(E$99:E134))</f>
        <v>7421297.777800275</v>
      </c>
      <c r="E135" s="160">
        <f>IF(+J96&lt;F134,J96,D135)</f>
        <v>881633.92857142852</v>
      </c>
      <c r="F135" s="159">
        <f t="shared" si="32"/>
        <v>6539663.8492288468</v>
      </c>
      <c r="G135" s="159">
        <f t="shared" si="33"/>
        <v>6980480.8135145605</v>
      </c>
      <c r="H135" s="163">
        <f t="shared" si="30"/>
        <v>1618804.7137056198</v>
      </c>
      <c r="I135" s="253">
        <f t="shared" si="31"/>
        <v>1618804.7137056198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5"/>
        <v/>
      </c>
      <c r="C136" s="153">
        <f>IF(D93="","-",+C135+1)</f>
        <v>2046</v>
      </c>
      <c r="D136" s="154">
        <f>IF(F135+SUM(E$99:E135)=D$92,F135,D$92-SUM(E$99:E135))</f>
        <v>6539663.8492288468</v>
      </c>
      <c r="E136" s="160">
        <f>IF(+J96&lt;F135,J96,D136)</f>
        <v>881633.92857142852</v>
      </c>
      <c r="F136" s="159">
        <f t="shared" si="32"/>
        <v>5658029.9206574187</v>
      </c>
      <c r="G136" s="159">
        <f t="shared" si="33"/>
        <v>6098846.8849431332</v>
      </c>
      <c r="H136" s="163">
        <f t="shared" si="30"/>
        <v>1525700.1278341603</v>
      </c>
      <c r="I136" s="253">
        <f t="shared" si="31"/>
        <v>1525700.1278341603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5"/>
        <v/>
      </c>
      <c r="C137" s="153">
        <f>IF(D93="","-",+C136+1)</f>
        <v>2047</v>
      </c>
      <c r="D137" s="154">
        <f>IF(F136+SUM(E$99:E136)=D$92,F136,D$92-SUM(E$99:E136))</f>
        <v>5658029.9206574187</v>
      </c>
      <c r="E137" s="160">
        <f>IF(+J96&lt;F136,J96,D137)</f>
        <v>881633.92857142852</v>
      </c>
      <c r="F137" s="159">
        <f t="shared" si="32"/>
        <v>4776395.9920859905</v>
      </c>
      <c r="G137" s="159">
        <f t="shared" si="33"/>
        <v>5217212.9563717041</v>
      </c>
      <c r="H137" s="163">
        <f t="shared" si="30"/>
        <v>1432595.5419627009</v>
      </c>
      <c r="I137" s="253">
        <f t="shared" si="31"/>
        <v>1432595.5419627009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5"/>
        <v/>
      </c>
      <c r="C138" s="153">
        <f>IF(D93="","-",+C137+1)</f>
        <v>2048</v>
      </c>
      <c r="D138" s="154">
        <f>IF(F137+SUM(E$99:E137)=D$92,F137,D$92-SUM(E$99:E137))</f>
        <v>4776395.9920859905</v>
      </c>
      <c r="E138" s="160">
        <f>IF(+J96&lt;F137,J96,D138)</f>
        <v>881633.92857142852</v>
      </c>
      <c r="F138" s="159">
        <f t="shared" si="32"/>
        <v>3894762.0635145619</v>
      </c>
      <c r="G138" s="159">
        <f t="shared" si="33"/>
        <v>4335579.0278002759</v>
      </c>
      <c r="H138" s="163">
        <f t="shared" si="30"/>
        <v>1339490.9560912414</v>
      </c>
      <c r="I138" s="253">
        <f t="shared" si="31"/>
        <v>1339490.9560912414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5"/>
        <v/>
      </c>
      <c r="C139" s="153">
        <f>IF(D93="","-",+C138+1)</f>
        <v>2049</v>
      </c>
      <c r="D139" s="154">
        <f>IF(F138+SUM(E$99:E138)=D$92,F138,D$92-SUM(E$99:E138))</f>
        <v>3894762.0635145619</v>
      </c>
      <c r="E139" s="160">
        <f>IF(+J96&lt;F138,J96,D139)</f>
        <v>881633.92857142852</v>
      </c>
      <c r="F139" s="159">
        <f t="shared" si="32"/>
        <v>3013128.1349431332</v>
      </c>
      <c r="G139" s="159">
        <f t="shared" si="33"/>
        <v>3453945.0992288478</v>
      </c>
      <c r="H139" s="163">
        <f t="shared" si="30"/>
        <v>1246386.370219782</v>
      </c>
      <c r="I139" s="253">
        <f t="shared" si="31"/>
        <v>1246386.370219782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5"/>
        <v/>
      </c>
      <c r="C140" s="153">
        <f>IF(D93="","-",+C139+1)</f>
        <v>2050</v>
      </c>
      <c r="D140" s="154">
        <f>IF(F139+SUM(E$99:E139)=D$92,F139,D$92-SUM(E$99:E139))</f>
        <v>3013128.1349431332</v>
      </c>
      <c r="E140" s="160">
        <f>IF(+J96&lt;F139,J96,D140)</f>
        <v>881633.92857142852</v>
      </c>
      <c r="F140" s="159">
        <f t="shared" si="32"/>
        <v>2131494.2063717046</v>
      </c>
      <c r="G140" s="159">
        <f t="shared" si="33"/>
        <v>2572311.1706574187</v>
      </c>
      <c r="H140" s="163">
        <f t="shared" si="30"/>
        <v>1153281.7843483225</v>
      </c>
      <c r="I140" s="253">
        <f t="shared" si="31"/>
        <v>1153281.7843483225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5"/>
        <v/>
      </c>
      <c r="C141" s="153">
        <f>IF(D93="","-",+C140+1)</f>
        <v>2051</v>
      </c>
      <c r="D141" s="154">
        <f>IF(F140+SUM(E$99:E140)=D$92,F140,D$92-SUM(E$99:E140))</f>
        <v>2131494.2063717046</v>
      </c>
      <c r="E141" s="160">
        <f>IF(+J96&lt;F140,J96,D141)</f>
        <v>881633.92857142852</v>
      </c>
      <c r="F141" s="159">
        <f t="shared" si="32"/>
        <v>1249860.2778002759</v>
      </c>
      <c r="G141" s="159">
        <f t="shared" si="33"/>
        <v>1690677.2420859903</v>
      </c>
      <c r="H141" s="163">
        <f t="shared" si="30"/>
        <v>1060177.1984768631</v>
      </c>
      <c r="I141" s="253">
        <f t="shared" si="31"/>
        <v>1060177.1984768631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5"/>
        <v/>
      </c>
      <c r="C142" s="153">
        <f>IF(D93="","-",+C141+1)</f>
        <v>2052</v>
      </c>
      <c r="D142" s="154">
        <f>IF(F141+SUM(E$99:E141)=D$92,F141,D$92-SUM(E$99:E141))</f>
        <v>1249860.2778002759</v>
      </c>
      <c r="E142" s="160">
        <f>IF(+J96&lt;F141,J96,D142)</f>
        <v>881633.92857142852</v>
      </c>
      <c r="F142" s="159">
        <f t="shared" si="32"/>
        <v>368226.34922884742</v>
      </c>
      <c r="G142" s="159">
        <f t="shared" si="33"/>
        <v>809043.31351456163</v>
      </c>
      <c r="H142" s="163">
        <f t="shared" si="30"/>
        <v>967072.61260540376</v>
      </c>
      <c r="I142" s="253">
        <f t="shared" si="31"/>
        <v>967072.61260540376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5"/>
        <v/>
      </c>
      <c r="C143" s="153">
        <f>IF(D93="","-",+C142+1)</f>
        <v>2053</v>
      </c>
      <c r="D143" s="154">
        <f>IF(F142+SUM(E$99:E142)=D$92,F142,D$92-SUM(E$99:E142))</f>
        <v>368226.34922884742</v>
      </c>
      <c r="E143" s="160">
        <f>IF(+J96&lt;F142,J96,D143)</f>
        <v>368226.34922884742</v>
      </c>
      <c r="F143" s="159">
        <f t="shared" si="32"/>
        <v>0</v>
      </c>
      <c r="G143" s="159">
        <f t="shared" si="33"/>
        <v>184113.17461442371</v>
      </c>
      <c r="H143" s="163">
        <f t="shared" si="30"/>
        <v>387669.54477797018</v>
      </c>
      <c r="I143" s="253">
        <f t="shared" si="31"/>
        <v>387669.54477797018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5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2"/>
        <v>0</v>
      </c>
      <c r="G144" s="159">
        <f t="shared" si="33"/>
        <v>0</v>
      </c>
      <c r="H144" s="163">
        <f t="shared" si="30"/>
        <v>0</v>
      </c>
      <c r="I144" s="253">
        <f t="shared" si="31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5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2"/>
        <v>0</v>
      </c>
      <c r="G145" s="159">
        <f t="shared" si="33"/>
        <v>0</v>
      </c>
      <c r="H145" s="163">
        <f t="shared" si="30"/>
        <v>0</v>
      </c>
      <c r="I145" s="253">
        <f t="shared" si="31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5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2"/>
        <v>0</v>
      </c>
      <c r="G146" s="159">
        <f t="shared" si="33"/>
        <v>0</v>
      </c>
      <c r="H146" s="163">
        <f t="shared" si="30"/>
        <v>0</v>
      </c>
      <c r="I146" s="253">
        <f t="shared" si="31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5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2"/>
        <v>0</v>
      </c>
      <c r="G147" s="159">
        <f t="shared" si="33"/>
        <v>0</v>
      </c>
      <c r="H147" s="163">
        <f t="shared" si="30"/>
        <v>0</v>
      </c>
      <c r="I147" s="253">
        <f t="shared" si="31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5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2"/>
        <v>0</v>
      </c>
      <c r="G148" s="159">
        <f t="shared" si="33"/>
        <v>0</v>
      </c>
      <c r="H148" s="163">
        <f t="shared" si="30"/>
        <v>0</v>
      </c>
      <c r="I148" s="253">
        <f t="shared" si="31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5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2"/>
        <v>0</v>
      </c>
      <c r="G149" s="159">
        <f t="shared" si="33"/>
        <v>0</v>
      </c>
      <c r="H149" s="163">
        <f t="shared" si="30"/>
        <v>0</v>
      </c>
      <c r="I149" s="253">
        <f t="shared" si="31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5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2"/>
        <v>0</v>
      </c>
      <c r="G150" s="159">
        <f t="shared" si="33"/>
        <v>0</v>
      </c>
      <c r="H150" s="163">
        <f t="shared" si="30"/>
        <v>0</v>
      </c>
      <c r="I150" s="253">
        <f t="shared" si="31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5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2"/>
        <v>0</v>
      </c>
      <c r="G151" s="159">
        <f t="shared" si="33"/>
        <v>0</v>
      </c>
      <c r="H151" s="163">
        <f t="shared" si="30"/>
        <v>0</v>
      </c>
      <c r="I151" s="253">
        <f t="shared" si="31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5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2"/>
        <v>0</v>
      </c>
      <c r="G152" s="159">
        <f t="shared" si="33"/>
        <v>0</v>
      </c>
      <c r="H152" s="163">
        <f t="shared" si="30"/>
        <v>0</v>
      </c>
      <c r="I152" s="253">
        <f t="shared" si="31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5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2"/>
        <v>0</v>
      </c>
      <c r="G153" s="159">
        <f t="shared" si="33"/>
        <v>0</v>
      </c>
      <c r="H153" s="163">
        <f t="shared" si="30"/>
        <v>0</v>
      </c>
      <c r="I153" s="253">
        <f t="shared" si="31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5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2"/>
        <v>0</v>
      </c>
      <c r="G154" s="165">
        <f t="shared" si="33"/>
        <v>0</v>
      </c>
      <c r="H154" s="167">
        <f t="shared" si="30"/>
        <v>0</v>
      </c>
      <c r="I154" s="254">
        <f t="shared" si="31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37028624.999999985</v>
      </c>
      <c r="F155" s="111"/>
      <c r="G155" s="111"/>
      <c r="H155" s="111">
        <f>SUM(H99:H154)</f>
        <v>125834320.50903596</v>
      </c>
      <c r="I155" s="111">
        <f>SUM(I99:I154)</f>
        <v>125834320.50903596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6" priority="1" stopIfTrue="1" operator="equal">
      <formula>$I$10</formula>
    </cfRule>
  </conditionalFormatting>
  <conditionalFormatting sqref="C99:C154">
    <cfRule type="cellIs" dxfId="1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11A2C7BF-3B58-4D4A-9127-B319F1DA596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78</vt:i4>
      </vt:variant>
    </vt:vector>
  </HeadingPairs>
  <TitlesOfParts>
    <vt:vector size="156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S.068!Print_Area</vt:lpstr>
      <vt:lpstr>S.069!Print_Area</vt:lpstr>
      <vt:lpstr>S.070!Print_Area</vt:lpstr>
      <vt:lpstr>S.071!Print_Area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s177040</cp:lastModifiedBy>
  <cp:lastPrinted>2019-10-28T10:23:18Z</cp:lastPrinted>
  <dcterms:created xsi:type="dcterms:W3CDTF">2009-05-11T14:02:48Z</dcterms:created>
  <dcterms:modified xsi:type="dcterms:W3CDTF">2019-10-31T11:01:04Z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3a029b1d-20b4-466a-ac11-f0268e7b8518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</Properties>
</file>